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showInkAnnotation="0" autoCompressPictures="0"/>
  <mc:AlternateContent xmlns:mc="http://schemas.openxmlformats.org/markup-compatibility/2006">
    <mc:Choice Requires="x15">
      <x15ac:absPath xmlns:x15ac="http://schemas.microsoft.com/office/spreadsheetml/2010/11/ac" url="C:\Users\penny\OneDrive - Oregon State University\Postdoc\PyMME\MyBarometers\Thermobar_outer\Benchmarking\amphibole\"/>
    </mc:Choice>
  </mc:AlternateContent>
  <xr:revisionPtr revIDLastSave="0" documentId="13_ncr:1_{1D84F23A-8AED-4C44-874D-2DCE930EC781}" xr6:coauthVersionLast="47" xr6:coauthVersionMax="47" xr10:uidLastSave="{00000000-0000-0000-0000-000000000000}"/>
  <bookViews>
    <workbookView xWindow="28680" yWindow="-120" windowWidth="21840" windowHeight="13290" tabRatio="500" activeTab="1" xr2:uid="{00000000-000D-0000-FFFF-FFFF00000000}"/>
  </bookViews>
  <sheets>
    <sheet name="calcs_mymases" sheetId="4" r:id="rId1"/>
    <sheet name="For_Thermobar" sheetId="3" r:id="rId2"/>
    <sheet name="calcs" sheetId="2" r:id="rId3"/>
    <sheet name="parameters" sheetId="1"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R7" i="2" l="1"/>
  <c r="HR6" i="2"/>
  <c r="HR112" i="2"/>
  <c r="R47" i="2"/>
  <c r="S47" i="2"/>
  <c r="T47" i="2"/>
  <c r="U47" i="2"/>
  <c r="AG47" i="2" s="1"/>
  <c r="V47" i="2"/>
  <c r="AH47" i="2" s="1"/>
  <c r="W47" i="2"/>
  <c r="AI47" i="2" s="1"/>
  <c r="X47" i="2"/>
  <c r="AJ47" i="2" s="1"/>
  <c r="Y47" i="2"/>
  <c r="AK47" i="2" s="1"/>
  <c r="Z47" i="2"/>
  <c r="AA47" i="2"/>
  <c r="AB47" i="2"/>
  <c r="AC47" i="2"/>
  <c r="AD47" i="2"/>
  <c r="AE47" i="2"/>
  <c r="AF47" i="2"/>
  <c r="AL47" i="2"/>
  <c r="AM47" i="2"/>
  <c r="R48" i="2"/>
  <c r="S48" i="2"/>
  <c r="AE48" i="2" s="1"/>
  <c r="T48" i="2"/>
  <c r="AF48" i="2" s="1"/>
  <c r="U48" i="2"/>
  <c r="AG48" i="2" s="1"/>
  <c r="V48" i="2"/>
  <c r="AH48" i="2" s="1"/>
  <c r="W48" i="2"/>
  <c r="X48" i="2"/>
  <c r="Y48" i="2"/>
  <c r="AK48" i="2" s="1"/>
  <c r="Z48" i="2"/>
  <c r="AL48" i="2" s="1"/>
  <c r="AA48" i="2"/>
  <c r="AM48" i="2" s="1"/>
  <c r="AB48" i="2"/>
  <c r="AC48" i="2"/>
  <c r="AD48" i="2"/>
  <c r="AI48" i="2"/>
  <c r="AJ48" i="2"/>
  <c r="R49" i="2"/>
  <c r="S49" i="2"/>
  <c r="AE49" i="2" s="1"/>
  <c r="T49" i="2"/>
  <c r="AF49" i="2" s="1"/>
  <c r="U49" i="2"/>
  <c r="AG49" i="2" s="1"/>
  <c r="V49" i="2"/>
  <c r="AH49" i="2" s="1"/>
  <c r="W49" i="2"/>
  <c r="AI49" i="2" s="1"/>
  <c r="X49" i="2"/>
  <c r="AJ49" i="2" s="1"/>
  <c r="Y49" i="2"/>
  <c r="AK49" i="2" s="1"/>
  <c r="Z49" i="2"/>
  <c r="AA49" i="2"/>
  <c r="AM49" i="2" s="1"/>
  <c r="AB49" i="2"/>
  <c r="AC49" i="2"/>
  <c r="AD49" i="2"/>
  <c r="AL49" i="2"/>
  <c r="R50" i="2"/>
  <c r="S50" i="2"/>
  <c r="AE50" i="2" s="1"/>
  <c r="T50" i="2"/>
  <c r="AF50" i="2" s="1"/>
  <c r="U50" i="2"/>
  <c r="AG50" i="2" s="1"/>
  <c r="V50" i="2"/>
  <c r="AH50" i="2" s="1"/>
  <c r="W50" i="2"/>
  <c r="X50" i="2"/>
  <c r="AJ50" i="2" s="1"/>
  <c r="Y50" i="2"/>
  <c r="AK50" i="2" s="1"/>
  <c r="Z50" i="2"/>
  <c r="AA50" i="2"/>
  <c r="AM50" i="2" s="1"/>
  <c r="AB50" i="2"/>
  <c r="AC50" i="2"/>
  <c r="AD50" i="2"/>
  <c r="AI50" i="2"/>
  <c r="AL50" i="2"/>
  <c r="R51" i="2"/>
  <c r="AD51" i="2" s="1"/>
  <c r="S51" i="2"/>
  <c r="AE51" i="2" s="1"/>
  <c r="T51" i="2"/>
  <c r="U51" i="2"/>
  <c r="V51" i="2"/>
  <c r="AH51" i="2" s="1"/>
  <c r="W51" i="2"/>
  <c r="AI51" i="2" s="1"/>
  <c r="X51" i="2"/>
  <c r="AJ51" i="2" s="1"/>
  <c r="Y51" i="2"/>
  <c r="AK51" i="2" s="1"/>
  <c r="Z51" i="2"/>
  <c r="AA51" i="2"/>
  <c r="AB51" i="2"/>
  <c r="AC51" i="2"/>
  <c r="AF51" i="2"/>
  <c r="AG51" i="2"/>
  <c r="AL51" i="2"/>
  <c r="AM51" i="2"/>
  <c r="R52" i="2"/>
  <c r="S52" i="2"/>
  <c r="T52" i="2"/>
  <c r="AF52" i="2" s="1"/>
  <c r="U52" i="2"/>
  <c r="V52" i="2"/>
  <c r="AH52" i="2" s="1"/>
  <c r="W52" i="2"/>
  <c r="AI52" i="2" s="1"/>
  <c r="X52" i="2"/>
  <c r="Y52" i="2"/>
  <c r="AK52" i="2" s="1"/>
  <c r="Z52" i="2"/>
  <c r="AA52" i="2"/>
  <c r="AB52" i="2"/>
  <c r="AC52" i="2"/>
  <c r="AD52" i="2"/>
  <c r="AE52" i="2"/>
  <c r="AG52" i="2"/>
  <c r="AJ52" i="2"/>
  <c r="AL52" i="2"/>
  <c r="AM52" i="2"/>
  <c r="R53" i="2"/>
  <c r="S53" i="2"/>
  <c r="T53" i="2"/>
  <c r="AF53" i="2" s="1"/>
  <c r="U53" i="2"/>
  <c r="AG53" i="2" s="1"/>
  <c r="V53" i="2"/>
  <c r="AH53" i="2" s="1"/>
  <c r="W53" i="2"/>
  <c r="AI53" i="2" s="1"/>
  <c r="X53" i="2"/>
  <c r="AJ53" i="2" s="1"/>
  <c r="Y53" i="2"/>
  <c r="AK53" i="2" s="1"/>
  <c r="Z53" i="2"/>
  <c r="AA53" i="2"/>
  <c r="AB53" i="2"/>
  <c r="AC53" i="2"/>
  <c r="AD53" i="2"/>
  <c r="AE53" i="2"/>
  <c r="AL53" i="2"/>
  <c r="AM53" i="2"/>
  <c r="R54" i="2"/>
  <c r="AD54" i="2" s="1"/>
  <c r="S54" i="2"/>
  <c r="AE54" i="2" s="1"/>
  <c r="T54" i="2"/>
  <c r="AF54" i="2" s="1"/>
  <c r="U54" i="2"/>
  <c r="AG54" i="2" s="1"/>
  <c r="V54" i="2"/>
  <c r="W54" i="2"/>
  <c r="X54" i="2"/>
  <c r="AJ54" i="2" s="1"/>
  <c r="Y54" i="2"/>
  <c r="AK54" i="2" s="1"/>
  <c r="Z54" i="2"/>
  <c r="AL54" i="2" s="1"/>
  <c r="AA54" i="2"/>
  <c r="AM54" i="2" s="1"/>
  <c r="AB54" i="2"/>
  <c r="AC54" i="2"/>
  <c r="AH54" i="2"/>
  <c r="AI54" i="2"/>
  <c r="R55" i="2"/>
  <c r="S55" i="2"/>
  <c r="AE55" i="2" s="1"/>
  <c r="T55" i="2"/>
  <c r="AF55" i="2" s="1"/>
  <c r="U55" i="2"/>
  <c r="AG55" i="2" s="1"/>
  <c r="V55" i="2"/>
  <c r="AH55" i="2" s="1"/>
  <c r="W55" i="2"/>
  <c r="X55" i="2"/>
  <c r="Y55" i="2"/>
  <c r="AK55" i="2" s="1"/>
  <c r="Z55" i="2"/>
  <c r="AA55" i="2"/>
  <c r="AM55" i="2" s="1"/>
  <c r="AB55" i="2"/>
  <c r="AC55" i="2"/>
  <c r="AD55" i="2"/>
  <c r="AI55" i="2"/>
  <c r="AJ55" i="2"/>
  <c r="AL55" i="2"/>
  <c r="R56" i="2"/>
  <c r="AD56" i="2" s="1"/>
  <c r="S56" i="2"/>
  <c r="AE56" i="2" s="1"/>
  <c r="T56" i="2"/>
  <c r="U56" i="2"/>
  <c r="AG56" i="2" s="1"/>
  <c r="V56" i="2"/>
  <c r="AH56" i="2" s="1"/>
  <c r="W56" i="2"/>
  <c r="AI56" i="2" s="1"/>
  <c r="X56" i="2"/>
  <c r="AJ56" i="2" s="1"/>
  <c r="Y56" i="2"/>
  <c r="AK56" i="2" s="1"/>
  <c r="Z56" i="2"/>
  <c r="AA56" i="2"/>
  <c r="AM56" i="2" s="1"/>
  <c r="AB56" i="2"/>
  <c r="AC56" i="2"/>
  <c r="AF56" i="2"/>
  <c r="AL56" i="2"/>
  <c r="R57" i="2"/>
  <c r="AD57" i="2" s="1"/>
  <c r="S57" i="2"/>
  <c r="T57" i="2"/>
  <c r="AF57" i="2" s="1"/>
  <c r="U57" i="2"/>
  <c r="AG57" i="2" s="1"/>
  <c r="V57" i="2"/>
  <c r="AH57" i="2" s="1"/>
  <c r="W57" i="2"/>
  <c r="AI57" i="2" s="1"/>
  <c r="X57" i="2"/>
  <c r="Y57" i="2"/>
  <c r="AK57" i="2" s="1"/>
  <c r="Z57" i="2"/>
  <c r="AA57" i="2"/>
  <c r="AB57" i="2"/>
  <c r="AC57" i="2"/>
  <c r="AE57" i="2"/>
  <c r="AJ57" i="2"/>
  <c r="AL57" i="2"/>
  <c r="AM57" i="2"/>
  <c r="R58" i="2"/>
  <c r="S58" i="2"/>
  <c r="T58" i="2"/>
  <c r="AF58" i="2" s="1"/>
  <c r="U58" i="2"/>
  <c r="AG58" i="2" s="1"/>
  <c r="V58" i="2"/>
  <c r="AH58" i="2" s="1"/>
  <c r="W58" i="2"/>
  <c r="AI58" i="2" s="1"/>
  <c r="X58" i="2"/>
  <c r="Y58" i="2"/>
  <c r="Z58" i="2"/>
  <c r="AA58" i="2"/>
  <c r="AB58" i="2"/>
  <c r="AC58" i="2"/>
  <c r="AD58" i="2"/>
  <c r="AE58" i="2"/>
  <c r="AJ58" i="2"/>
  <c r="AK58" i="2"/>
  <c r="AL58" i="2"/>
  <c r="AM58" i="2"/>
  <c r="R59" i="2"/>
  <c r="AD59" i="2" s="1"/>
  <c r="S59" i="2"/>
  <c r="AE59" i="2" s="1"/>
  <c r="T59" i="2"/>
  <c r="AF59" i="2" s="1"/>
  <c r="U59" i="2"/>
  <c r="V59" i="2"/>
  <c r="AH59" i="2" s="1"/>
  <c r="W59" i="2"/>
  <c r="X59" i="2"/>
  <c r="Y59" i="2"/>
  <c r="AK59" i="2" s="1"/>
  <c r="Z59" i="2"/>
  <c r="AL59" i="2" s="1"/>
  <c r="AA59" i="2"/>
  <c r="AM59" i="2" s="1"/>
  <c r="AB59" i="2"/>
  <c r="AC59" i="2"/>
  <c r="AG59" i="2"/>
  <c r="AI59" i="2"/>
  <c r="AJ59" i="2"/>
  <c r="R60" i="2"/>
  <c r="S60" i="2"/>
  <c r="T60" i="2"/>
  <c r="AF60" i="2" s="1"/>
  <c r="U60" i="2"/>
  <c r="AG60" i="2" s="1"/>
  <c r="V60" i="2"/>
  <c r="AH60" i="2" s="1"/>
  <c r="W60" i="2"/>
  <c r="AI60" i="2" s="1"/>
  <c r="X60" i="2"/>
  <c r="AJ60" i="2" s="1"/>
  <c r="Y60" i="2"/>
  <c r="AK60" i="2" s="1"/>
  <c r="Z60" i="2"/>
  <c r="AA60" i="2"/>
  <c r="AB60" i="2"/>
  <c r="AC60" i="2"/>
  <c r="AD60" i="2"/>
  <c r="AE60" i="2"/>
  <c r="AL60" i="2"/>
  <c r="AM60" i="2"/>
  <c r="R61" i="2"/>
  <c r="AD61" i="2" s="1"/>
  <c r="S61" i="2"/>
  <c r="AE61" i="2" s="1"/>
  <c r="T61" i="2"/>
  <c r="AF61" i="2" s="1"/>
  <c r="U61" i="2"/>
  <c r="AG61" i="2" s="1"/>
  <c r="V61" i="2"/>
  <c r="AH61" i="2" s="1"/>
  <c r="W61" i="2"/>
  <c r="X61" i="2"/>
  <c r="Y61" i="2"/>
  <c r="Z61" i="2"/>
  <c r="AL61" i="2" s="1"/>
  <c r="AA61" i="2"/>
  <c r="AM61" i="2" s="1"/>
  <c r="AB61" i="2"/>
  <c r="AC61" i="2"/>
  <c r="AI61" i="2"/>
  <c r="AJ61" i="2"/>
  <c r="AK61" i="2"/>
  <c r="R62" i="2"/>
  <c r="AD62" i="2" s="1"/>
  <c r="S62" i="2"/>
  <c r="AE62" i="2" s="1"/>
  <c r="T62" i="2"/>
  <c r="AF62" i="2" s="1"/>
  <c r="U62" i="2"/>
  <c r="V62" i="2"/>
  <c r="AH62" i="2" s="1"/>
  <c r="W62" i="2"/>
  <c r="AI62" i="2" s="1"/>
  <c r="X62" i="2"/>
  <c r="Y62" i="2"/>
  <c r="AK62" i="2" s="1"/>
  <c r="Z62" i="2"/>
  <c r="AL62" i="2" s="1"/>
  <c r="AA62" i="2"/>
  <c r="AM62" i="2" s="1"/>
  <c r="AB62" i="2"/>
  <c r="AC62" i="2"/>
  <c r="AG62" i="2"/>
  <c r="AJ62" i="2"/>
  <c r="R63" i="2"/>
  <c r="AD63" i="2" s="1"/>
  <c r="S63" i="2"/>
  <c r="T63" i="2"/>
  <c r="AF63" i="2" s="1"/>
  <c r="U63" i="2"/>
  <c r="AG63" i="2" s="1"/>
  <c r="V63" i="2"/>
  <c r="AH63" i="2" s="1"/>
  <c r="W63" i="2"/>
  <c r="AI63" i="2" s="1"/>
  <c r="X63" i="2"/>
  <c r="AJ63" i="2" s="1"/>
  <c r="Y63" i="2"/>
  <c r="AK63" i="2" s="1"/>
  <c r="Z63" i="2"/>
  <c r="AL63" i="2" s="1"/>
  <c r="AA63" i="2"/>
  <c r="AB63" i="2"/>
  <c r="AC63" i="2"/>
  <c r="AE63" i="2"/>
  <c r="AM63" i="2"/>
  <c r="R64" i="2"/>
  <c r="S64" i="2"/>
  <c r="AE64" i="2" s="1"/>
  <c r="T64" i="2"/>
  <c r="AF64" i="2" s="1"/>
  <c r="U64" i="2"/>
  <c r="AG64" i="2" s="1"/>
  <c r="V64" i="2"/>
  <c r="AH64" i="2" s="1"/>
  <c r="W64" i="2"/>
  <c r="X64" i="2"/>
  <c r="Y64" i="2"/>
  <c r="Z64" i="2"/>
  <c r="AA64" i="2"/>
  <c r="AB64" i="2"/>
  <c r="AC64" i="2"/>
  <c r="AD64" i="2"/>
  <c r="AI64" i="2"/>
  <c r="AJ64" i="2"/>
  <c r="AK64" i="2"/>
  <c r="AL64" i="2"/>
  <c r="AM64" i="2"/>
  <c r="R65" i="2"/>
  <c r="AD65" i="2" s="1"/>
  <c r="S65" i="2"/>
  <c r="AE65" i="2" s="1"/>
  <c r="T65" i="2"/>
  <c r="AF65" i="2" s="1"/>
  <c r="U65" i="2"/>
  <c r="AG65" i="2" s="1"/>
  <c r="V65" i="2"/>
  <c r="AH65" i="2" s="1"/>
  <c r="W65" i="2"/>
  <c r="X65" i="2"/>
  <c r="Y65" i="2"/>
  <c r="AK65" i="2" s="1"/>
  <c r="Z65" i="2"/>
  <c r="AL65" i="2" s="1"/>
  <c r="AA65" i="2"/>
  <c r="AM65" i="2" s="1"/>
  <c r="AB65" i="2"/>
  <c r="AC65" i="2"/>
  <c r="AI65" i="2"/>
  <c r="AJ65" i="2"/>
  <c r="R66" i="2"/>
  <c r="AD66" i="2" s="1"/>
  <c r="S66" i="2"/>
  <c r="AE66" i="2" s="1"/>
  <c r="T66" i="2"/>
  <c r="AF66" i="2" s="1"/>
  <c r="U66" i="2"/>
  <c r="AG66" i="2" s="1"/>
  <c r="V66" i="2"/>
  <c r="W66" i="2"/>
  <c r="AI66" i="2" s="1"/>
  <c r="X66" i="2"/>
  <c r="Y66" i="2"/>
  <c r="AK66" i="2" s="1"/>
  <c r="Z66" i="2"/>
  <c r="AL66" i="2" s="1"/>
  <c r="AA66" i="2"/>
  <c r="AM66" i="2" s="1"/>
  <c r="AB66" i="2"/>
  <c r="AC66" i="2"/>
  <c r="AH66" i="2"/>
  <c r="AJ66" i="2"/>
  <c r="R67" i="2"/>
  <c r="S67" i="2"/>
  <c r="AE67" i="2" s="1"/>
  <c r="T67" i="2"/>
  <c r="AF67" i="2" s="1"/>
  <c r="U67" i="2"/>
  <c r="AG67" i="2" s="1"/>
  <c r="V67" i="2"/>
  <c r="AH67" i="2" s="1"/>
  <c r="W67" i="2"/>
  <c r="AI67" i="2" s="1"/>
  <c r="X67" i="2"/>
  <c r="AJ67" i="2" s="1"/>
  <c r="Y67" i="2"/>
  <c r="AK67" i="2" s="1"/>
  <c r="Z67" i="2"/>
  <c r="AL67" i="2" s="1"/>
  <c r="AA67" i="2"/>
  <c r="AM67" i="2" s="1"/>
  <c r="AB67" i="2"/>
  <c r="AC67" i="2"/>
  <c r="AD67" i="2"/>
  <c r="R68" i="2"/>
  <c r="S68" i="2"/>
  <c r="AE68" i="2" s="1"/>
  <c r="T68" i="2"/>
  <c r="AF68" i="2" s="1"/>
  <c r="U68" i="2"/>
  <c r="AG68" i="2" s="1"/>
  <c r="V68" i="2"/>
  <c r="AH68" i="2" s="1"/>
  <c r="W68" i="2"/>
  <c r="AI68" i="2" s="1"/>
  <c r="X68" i="2"/>
  <c r="AJ68" i="2" s="1"/>
  <c r="Y68" i="2"/>
  <c r="AK68" i="2" s="1"/>
  <c r="Z68" i="2"/>
  <c r="AA68" i="2"/>
  <c r="AM68" i="2" s="1"/>
  <c r="AB68" i="2"/>
  <c r="AC68" i="2"/>
  <c r="AD68" i="2"/>
  <c r="AL68" i="2"/>
  <c r="R69" i="2"/>
  <c r="AD69" i="2" s="1"/>
  <c r="S69" i="2"/>
  <c r="T69" i="2"/>
  <c r="AF69" i="2" s="1"/>
  <c r="U69" i="2"/>
  <c r="AG69" i="2" s="1"/>
  <c r="V69" i="2"/>
  <c r="AH69" i="2" s="1"/>
  <c r="W69" i="2"/>
  <c r="AI69" i="2" s="1"/>
  <c r="X69" i="2"/>
  <c r="AJ69" i="2" s="1"/>
  <c r="Y69" i="2"/>
  <c r="AK69" i="2" s="1"/>
  <c r="Z69" i="2"/>
  <c r="AL69" i="2" s="1"/>
  <c r="AA69" i="2"/>
  <c r="AM69" i="2" s="1"/>
  <c r="AB69" i="2"/>
  <c r="AC69" i="2"/>
  <c r="AE69" i="2"/>
  <c r="R70" i="2"/>
  <c r="S70" i="2"/>
  <c r="AE70" i="2" s="1"/>
  <c r="T70" i="2"/>
  <c r="AF70" i="2" s="1"/>
  <c r="U70" i="2"/>
  <c r="V70" i="2"/>
  <c r="AH70" i="2" s="1"/>
  <c r="W70" i="2"/>
  <c r="AI70" i="2" s="1"/>
  <c r="X70" i="2"/>
  <c r="Y70" i="2"/>
  <c r="AK70" i="2" s="1"/>
  <c r="Z70" i="2"/>
  <c r="AA70" i="2"/>
  <c r="AM70" i="2" s="1"/>
  <c r="AB70" i="2"/>
  <c r="AC70" i="2"/>
  <c r="AD70" i="2"/>
  <c r="AG70" i="2"/>
  <c r="AJ70" i="2"/>
  <c r="AL70" i="2"/>
  <c r="R71" i="2"/>
  <c r="AD71" i="2" s="1"/>
  <c r="S71" i="2"/>
  <c r="AE71" i="2" s="1"/>
  <c r="T71" i="2"/>
  <c r="AF71" i="2" s="1"/>
  <c r="U71" i="2"/>
  <c r="AG71" i="2" s="1"/>
  <c r="V71" i="2"/>
  <c r="W71" i="2"/>
  <c r="X71" i="2"/>
  <c r="AJ71" i="2" s="1"/>
  <c r="Y71" i="2"/>
  <c r="AK71" i="2" s="1"/>
  <c r="Z71" i="2"/>
  <c r="AL71" i="2" s="1"/>
  <c r="AA71" i="2"/>
  <c r="AM71" i="2" s="1"/>
  <c r="AB71" i="2"/>
  <c r="AC71" i="2"/>
  <c r="AH71" i="2"/>
  <c r="AI71" i="2"/>
  <c r="R72" i="2"/>
  <c r="S72" i="2"/>
  <c r="AE72" i="2" s="1"/>
  <c r="T72" i="2"/>
  <c r="AF72" i="2" s="1"/>
  <c r="U72" i="2"/>
  <c r="AG72" i="2" s="1"/>
  <c r="V72" i="2"/>
  <c r="AH72" i="2" s="1"/>
  <c r="W72" i="2"/>
  <c r="AI72" i="2" s="1"/>
  <c r="X72" i="2"/>
  <c r="AJ72" i="2" s="1"/>
  <c r="Y72" i="2"/>
  <c r="AK72" i="2" s="1"/>
  <c r="Z72" i="2"/>
  <c r="AA72" i="2"/>
  <c r="AM72" i="2" s="1"/>
  <c r="AB72" i="2"/>
  <c r="AC72" i="2"/>
  <c r="AD72" i="2"/>
  <c r="AL72" i="2"/>
  <c r="R73" i="2"/>
  <c r="AD73" i="2" s="1"/>
  <c r="S73" i="2"/>
  <c r="AE73" i="2" s="1"/>
  <c r="T73" i="2"/>
  <c r="AF73" i="2" s="1"/>
  <c r="U73" i="2"/>
  <c r="AG73" i="2" s="1"/>
  <c r="V73" i="2"/>
  <c r="W73" i="2"/>
  <c r="X73" i="2"/>
  <c r="AJ73" i="2" s="1"/>
  <c r="Y73" i="2"/>
  <c r="AK73" i="2" s="1"/>
  <c r="Z73" i="2"/>
  <c r="AL73" i="2" s="1"/>
  <c r="AA73" i="2"/>
  <c r="AM73" i="2" s="1"/>
  <c r="AB73" i="2"/>
  <c r="AC73" i="2"/>
  <c r="AH73" i="2"/>
  <c r="AI73" i="2"/>
  <c r="R74" i="2"/>
  <c r="AD74" i="2" s="1"/>
  <c r="S74" i="2"/>
  <c r="AE74" i="2" s="1"/>
  <c r="T74" i="2"/>
  <c r="AF74" i="2" s="1"/>
  <c r="U74" i="2"/>
  <c r="AG74" i="2" s="1"/>
  <c r="V74" i="2"/>
  <c r="W74" i="2"/>
  <c r="AI74" i="2" s="1"/>
  <c r="X74" i="2"/>
  <c r="AJ74" i="2" s="1"/>
  <c r="Y74" i="2"/>
  <c r="AK74" i="2" s="1"/>
  <c r="Z74" i="2"/>
  <c r="AL74" i="2" s="1"/>
  <c r="AA74" i="2"/>
  <c r="AM74" i="2" s="1"/>
  <c r="AB74" i="2"/>
  <c r="AC74" i="2"/>
  <c r="AH74" i="2"/>
  <c r="R75" i="2"/>
  <c r="AD75" i="2" s="1"/>
  <c r="S75" i="2"/>
  <c r="AE75" i="2" s="1"/>
  <c r="T75" i="2"/>
  <c r="AF75" i="2" s="1"/>
  <c r="U75" i="2"/>
  <c r="AG75" i="2" s="1"/>
  <c r="V75" i="2"/>
  <c r="W75" i="2"/>
  <c r="AI75" i="2" s="1"/>
  <c r="X75" i="2"/>
  <c r="Y75" i="2"/>
  <c r="Z75" i="2"/>
  <c r="AL75" i="2" s="1"/>
  <c r="AA75" i="2"/>
  <c r="AM75" i="2" s="1"/>
  <c r="AB75" i="2"/>
  <c r="AC75" i="2"/>
  <c r="AH75" i="2"/>
  <c r="AJ75" i="2"/>
  <c r="AK75" i="2"/>
  <c r="R76" i="2"/>
  <c r="AD76" i="2" s="1"/>
  <c r="S76" i="2"/>
  <c r="T76" i="2"/>
  <c r="AF76" i="2" s="1"/>
  <c r="U76" i="2"/>
  <c r="AG76" i="2" s="1"/>
  <c r="V76" i="2"/>
  <c r="AH76" i="2" s="1"/>
  <c r="W76" i="2"/>
  <c r="X76" i="2"/>
  <c r="Y76" i="2"/>
  <c r="AK76" i="2" s="1"/>
  <c r="Z76" i="2"/>
  <c r="AL76" i="2" s="1"/>
  <c r="AA76" i="2"/>
  <c r="AB76" i="2"/>
  <c r="AC76" i="2"/>
  <c r="AE76" i="2"/>
  <c r="AI76" i="2"/>
  <c r="AJ76" i="2"/>
  <c r="AM76" i="2"/>
  <c r="R77" i="2"/>
  <c r="S77" i="2"/>
  <c r="T77" i="2"/>
  <c r="AF77" i="2" s="1"/>
  <c r="U77" i="2"/>
  <c r="AG77" i="2" s="1"/>
  <c r="V77" i="2"/>
  <c r="AH77" i="2" s="1"/>
  <c r="W77" i="2"/>
  <c r="AI77" i="2" s="1"/>
  <c r="X77" i="2"/>
  <c r="AJ77" i="2" s="1"/>
  <c r="Y77" i="2"/>
  <c r="AK77" i="2" s="1"/>
  <c r="Z77" i="2"/>
  <c r="AA77" i="2"/>
  <c r="AM77" i="2" s="1"/>
  <c r="AB77" i="2"/>
  <c r="AC77" i="2"/>
  <c r="AD77" i="2"/>
  <c r="AE77" i="2"/>
  <c r="AL77" i="2"/>
  <c r="R78" i="2"/>
  <c r="S78" i="2"/>
  <c r="AE78" i="2" s="1"/>
  <c r="T78" i="2"/>
  <c r="AF78" i="2" s="1"/>
  <c r="U78" i="2"/>
  <c r="AG78" i="2" s="1"/>
  <c r="V78" i="2"/>
  <c r="AH78" i="2" s="1"/>
  <c r="W78" i="2"/>
  <c r="AI78" i="2" s="1"/>
  <c r="X78" i="2"/>
  <c r="Y78" i="2"/>
  <c r="AK78" i="2" s="1"/>
  <c r="Z78" i="2"/>
  <c r="AA78" i="2"/>
  <c r="AM78" i="2" s="1"/>
  <c r="AB78" i="2"/>
  <c r="AC78" i="2"/>
  <c r="AD78" i="2"/>
  <c r="AJ78" i="2"/>
  <c r="AL78" i="2"/>
  <c r="R79" i="2"/>
  <c r="S79" i="2"/>
  <c r="AE79" i="2" s="1"/>
  <c r="T79" i="2"/>
  <c r="AF79" i="2" s="1"/>
  <c r="U79" i="2"/>
  <c r="AG79" i="2" s="1"/>
  <c r="V79" i="2"/>
  <c r="AH79" i="2" s="1"/>
  <c r="W79" i="2"/>
  <c r="AI79" i="2" s="1"/>
  <c r="X79" i="2"/>
  <c r="AJ79" i="2" s="1"/>
  <c r="Y79" i="2"/>
  <c r="AK79" i="2" s="1"/>
  <c r="Z79" i="2"/>
  <c r="AL79" i="2" s="1"/>
  <c r="AA79" i="2"/>
  <c r="AM79" i="2" s="1"/>
  <c r="AB79" i="2"/>
  <c r="AC79" i="2"/>
  <c r="AD79" i="2"/>
  <c r="R80" i="2"/>
  <c r="AD80" i="2" s="1"/>
  <c r="S80" i="2"/>
  <c r="AE80" i="2" s="1"/>
  <c r="T80" i="2"/>
  <c r="U80" i="2"/>
  <c r="AG80" i="2" s="1"/>
  <c r="V80" i="2"/>
  <c r="AH80" i="2" s="1"/>
  <c r="W80" i="2"/>
  <c r="X80" i="2"/>
  <c r="AJ80" i="2" s="1"/>
  <c r="Y80" i="2"/>
  <c r="Z80" i="2"/>
  <c r="AL80" i="2" s="1"/>
  <c r="AA80" i="2"/>
  <c r="AM80" i="2" s="1"/>
  <c r="AB80" i="2"/>
  <c r="AC80" i="2"/>
  <c r="AF80" i="2"/>
  <c r="AI80" i="2"/>
  <c r="AK80" i="2"/>
  <c r="R81" i="2"/>
  <c r="AD81" i="2" s="1"/>
  <c r="S81" i="2"/>
  <c r="AE81" i="2" s="1"/>
  <c r="T81" i="2"/>
  <c r="AF81" i="2" s="1"/>
  <c r="U81" i="2"/>
  <c r="AG81" i="2" s="1"/>
  <c r="V81" i="2"/>
  <c r="AH81" i="2" s="1"/>
  <c r="W81" i="2"/>
  <c r="X81" i="2"/>
  <c r="Y81" i="2"/>
  <c r="AK81" i="2" s="1"/>
  <c r="Z81" i="2"/>
  <c r="AL81" i="2" s="1"/>
  <c r="AA81" i="2"/>
  <c r="AM81" i="2" s="1"/>
  <c r="AB81" i="2"/>
  <c r="AC81" i="2"/>
  <c r="AI81" i="2"/>
  <c r="AJ81" i="2"/>
  <c r="R82" i="2"/>
  <c r="S82" i="2"/>
  <c r="T82" i="2"/>
  <c r="U82" i="2"/>
  <c r="AG82" i="2" s="1"/>
  <c r="V82" i="2"/>
  <c r="AH82" i="2" s="1"/>
  <c r="W82" i="2"/>
  <c r="AI82" i="2" s="1"/>
  <c r="X82" i="2"/>
  <c r="AJ82" i="2" s="1"/>
  <c r="Y82" i="2"/>
  <c r="AK82" i="2" s="1"/>
  <c r="Z82" i="2"/>
  <c r="AA82" i="2"/>
  <c r="AB82" i="2"/>
  <c r="AC82" i="2"/>
  <c r="AD82" i="2"/>
  <c r="AE82" i="2"/>
  <c r="AF82" i="2"/>
  <c r="AL82" i="2"/>
  <c r="AM82" i="2"/>
  <c r="R83" i="2"/>
  <c r="AD83" i="2" s="1"/>
  <c r="S83" i="2"/>
  <c r="AE83" i="2" s="1"/>
  <c r="T83" i="2"/>
  <c r="AF83" i="2" s="1"/>
  <c r="U83" i="2"/>
  <c r="AG83" i="2" s="1"/>
  <c r="V83" i="2"/>
  <c r="W83" i="2"/>
  <c r="X83" i="2"/>
  <c r="Y83" i="2"/>
  <c r="Z83" i="2"/>
  <c r="AL83" i="2" s="1"/>
  <c r="AA83" i="2"/>
  <c r="AM83" i="2" s="1"/>
  <c r="AB83" i="2"/>
  <c r="AC83" i="2"/>
  <c r="AH83" i="2"/>
  <c r="AI83" i="2"/>
  <c r="AJ83" i="2"/>
  <c r="AK83" i="2"/>
  <c r="R84" i="2"/>
  <c r="AD84" i="2" s="1"/>
  <c r="S84" i="2"/>
  <c r="AE84" i="2" s="1"/>
  <c r="T84" i="2"/>
  <c r="AF84" i="2" s="1"/>
  <c r="U84" i="2"/>
  <c r="AG84" i="2" s="1"/>
  <c r="V84" i="2"/>
  <c r="AH84" i="2" s="1"/>
  <c r="W84" i="2"/>
  <c r="AI84" i="2" s="1"/>
  <c r="X84" i="2"/>
  <c r="Y84" i="2"/>
  <c r="Z84" i="2"/>
  <c r="AL84" i="2" s="1"/>
  <c r="AA84" i="2"/>
  <c r="AM84" i="2" s="1"/>
  <c r="AB84" i="2"/>
  <c r="AC84" i="2"/>
  <c r="AJ84" i="2"/>
  <c r="AK84" i="2"/>
  <c r="R85" i="2"/>
  <c r="AD85" i="2" s="1"/>
  <c r="S85" i="2"/>
  <c r="AE85" i="2" s="1"/>
  <c r="T85" i="2"/>
  <c r="AF85" i="2" s="1"/>
  <c r="U85" i="2"/>
  <c r="AG85" i="2" s="1"/>
  <c r="V85" i="2"/>
  <c r="AH85" i="2" s="1"/>
  <c r="W85" i="2"/>
  <c r="AI85" i="2" s="1"/>
  <c r="X85" i="2"/>
  <c r="Y85" i="2"/>
  <c r="AK85" i="2" s="1"/>
  <c r="Z85" i="2"/>
  <c r="AL85" i="2" s="1"/>
  <c r="AA85" i="2"/>
  <c r="AM85" i="2" s="1"/>
  <c r="AB85" i="2"/>
  <c r="AC85" i="2"/>
  <c r="AJ85" i="2"/>
  <c r="R86" i="2"/>
  <c r="S86" i="2"/>
  <c r="AE86" i="2" s="1"/>
  <c r="T86" i="2"/>
  <c r="AF86" i="2" s="1"/>
  <c r="U86" i="2"/>
  <c r="V86" i="2"/>
  <c r="AH86" i="2" s="1"/>
  <c r="W86" i="2"/>
  <c r="AI86" i="2" s="1"/>
  <c r="X86" i="2"/>
  <c r="AJ86" i="2" s="1"/>
  <c r="Y86" i="2"/>
  <c r="AK86" i="2" s="1"/>
  <c r="Z86" i="2"/>
  <c r="AA86" i="2"/>
  <c r="AM86" i="2" s="1"/>
  <c r="AB86" i="2"/>
  <c r="AC86" i="2"/>
  <c r="AD86" i="2"/>
  <c r="AG86" i="2"/>
  <c r="AL86" i="2"/>
  <c r="R87" i="2"/>
  <c r="AD87" i="2" s="1"/>
  <c r="S87" i="2"/>
  <c r="AE87" i="2" s="1"/>
  <c r="T87" i="2"/>
  <c r="AF87" i="2" s="1"/>
  <c r="U87" i="2"/>
  <c r="V87" i="2"/>
  <c r="AH87" i="2" s="1"/>
  <c r="W87" i="2"/>
  <c r="X87" i="2"/>
  <c r="AJ87" i="2" s="1"/>
  <c r="Y87" i="2"/>
  <c r="Z87" i="2"/>
  <c r="AL87" i="2" s="1"/>
  <c r="AA87" i="2"/>
  <c r="AM87" i="2" s="1"/>
  <c r="AB87" i="2"/>
  <c r="AC87" i="2"/>
  <c r="AG87" i="2"/>
  <c r="AI87" i="2"/>
  <c r="AK87" i="2"/>
  <c r="R88" i="2"/>
  <c r="AD88" i="2" s="1"/>
  <c r="S88" i="2"/>
  <c r="AE88" i="2" s="1"/>
  <c r="T88" i="2"/>
  <c r="AF88" i="2" s="1"/>
  <c r="U88" i="2"/>
  <c r="AG88" i="2" s="1"/>
  <c r="V88" i="2"/>
  <c r="W88" i="2"/>
  <c r="X88" i="2"/>
  <c r="AJ88" i="2" s="1"/>
  <c r="Y88" i="2"/>
  <c r="AK88" i="2" s="1"/>
  <c r="Z88" i="2"/>
  <c r="AL88" i="2" s="1"/>
  <c r="AA88" i="2"/>
  <c r="AM88" i="2" s="1"/>
  <c r="AB88" i="2"/>
  <c r="AC88" i="2"/>
  <c r="AH88" i="2"/>
  <c r="AI88" i="2"/>
  <c r="R89" i="2"/>
  <c r="AD89" i="2" s="1"/>
  <c r="S89" i="2"/>
  <c r="T89" i="2"/>
  <c r="AF89" i="2" s="1"/>
  <c r="U89" i="2"/>
  <c r="AG89" i="2" s="1"/>
  <c r="V89" i="2"/>
  <c r="AH89" i="2" s="1"/>
  <c r="W89" i="2"/>
  <c r="AI89" i="2" s="1"/>
  <c r="X89" i="2"/>
  <c r="Y89" i="2"/>
  <c r="AK89" i="2" s="1"/>
  <c r="Z89" i="2"/>
  <c r="AL89" i="2" s="1"/>
  <c r="AA89" i="2"/>
  <c r="AB89" i="2"/>
  <c r="AC89" i="2"/>
  <c r="AE89" i="2"/>
  <c r="AJ89" i="2"/>
  <c r="AM89" i="2"/>
  <c r="R90" i="2"/>
  <c r="S90" i="2"/>
  <c r="T90" i="2"/>
  <c r="AF90" i="2" s="1"/>
  <c r="U90" i="2"/>
  <c r="AG90" i="2" s="1"/>
  <c r="V90" i="2"/>
  <c r="AH90" i="2" s="1"/>
  <c r="W90" i="2"/>
  <c r="AI90" i="2" s="1"/>
  <c r="X90" i="2"/>
  <c r="AJ90" i="2" s="1"/>
  <c r="Y90" i="2"/>
  <c r="AK90" i="2" s="1"/>
  <c r="Z90" i="2"/>
  <c r="AL90" i="2" s="1"/>
  <c r="AA90" i="2"/>
  <c r="AB90" i="2"/>
  <c r="AC90" i="2"/>
  <c r="AD90" i="2"/>
  <c r="AE90" i="2"/>
  <c r="AM90" i="2"/>
  <c r="R91" i="2"/>
  <c r="S91" i="2"/>
  <c r="AE91" i="2" s="1"/>
  <c r="T91" i="2"/>
  <c r="AF91" i="2" s="1"/>
  <c r="U91" i="2"/>
  <c r="AG91" i="2" s="1"/>
  <c r="V91" i="2"/>
  <c r="AH91" i="2" s="1"/>
  <c r="W91" i="2"/>
  <c r="AI91" i="2" s="1"/>
  <c r="X91" i="2"/>
  <c r="AJ91" i="2" s="1"/>
  <c r="Y91" i="2"/>
  <c r="AK91" i="2" s="1"/>
  <c r="Z91" i="2"/>
  <c r="AL91" i="2" s="1"/>
  <c r="AA91" i="2"/>
  <c r="AM91" i="2" s="1"/>
  <c r="AB91" i="2"/>
  <c r="AC91" i="2"/>
  <c r="AD91" i="2"/>
  <c r="R92" i="2"/>
  <c r="AD92" i="2" s="1"/>
  <c r="S92" i="2"/>
  <c r="T92" i="2"/>
  <c r="AF92" i="2" s="1"/>
  <c r="U92" i="2"/>
  <c r="AG92" i="2" s="1"/>
  <c r="V92" i="2"/>
  <c r="AH92" i="2" s="1"/>
  <c r="W92" i="2"/>
  <c r="AI92" i="2" s="1"/>
  <c r="X92" i="2"/>
  <c r="AJ92" i="2" s="1"/>
  <c r="Y92" i="2"/>
  <c r="Z92" i="2"/>
  <c r="AL92" i="2" s="1"/>
  <c r="AA92" i="2"/>
  <c r="AB92" i="2"/>
  <c r="AC92" i="2"/>
  <c r="AE92" i="2"/>
  <c r="AK92" i="2"/>
  <c r="AM92" i="2"/>
  <c r="R93" i="2"/>
  <c r="AD93" i="2" s="1"/>
  <c r="S93" i="2"/>
  <c r="AE93" i="2" s="1"/>
  <c r="T93" i="2"/>
  <c r="AF93" i="2" s="1"/>
  <c r="U93" i="2"/>
  <c r="V93" i="2"/>
  <c r="W93" i="2"/>
  <c r="AI93" i="2" s="1"/>
  <c r="X93" i="2"/>
  <c r="AJ93" i="2" s="1"/>
  <c r="Y93" i="2"/>
  <c r="AK93" i="2" s="1"/>
  <c r="Z93" i="2"/>
  <c r="AL93" i="2" s="1"/>
  <c r="AA93" i="2"/>
  <c r="AB93" i="2"/>
  <c r="AC93" i="2"/>
  <c r="AG93" i="2"/>
  <c r="AH93" i="2"/>
  <c r="AM93" i="2"/>
  <c r="R94" i="2"/>
  <c r="AD94" i="2" s="1"/>
  <c r="S94" i="2"/>
  <c r="AE94" i="2" s="1"/>
  <c r="T94" i="2"/>
  <c r="AF94" i="2" s="1"/>
  <c r="U94" i="2"/>
  <c r="V94" i="2"/>
  <c r="AH94" i="2" s="1"/>
  <c r="W94" i="2"/>
  <c r="AI94" i="2" s="1"/>
  <c r="X94" i="2"/>
  <c r="AJ94" i="2" s="1"/>
  <c r="Y94" i="2"/>
  <c r="AK94" i="2" s="1"/>
  <c r="Z94" i="2"/>
  <c r="AA94" i="2"/>
  <c r="AB94" i="2"/>
  <c r="AC94" i="2"/>
  <c r="AG94" i="2"/>
  <c r="AL94" i="2"/>
  <c r="AM94" i="2"/>
  <c r="R95" i="2"/>
  <c r="S95" i="2"/>
  <c r="AE95" i="2" s="1"/>
  <c r="T95" i="2"/>
  <c r="AF95" i="2" s="1"/>
  <c r="U95" i="2"/>
  <c r="V95" i="2"/>
  <c r="W95" i="2"/>
  <c r="AI95" i="2" s="1"/>
  <c r="X95" i="2"/>
  <c r="AJ95" i="2" s="1"/>
  <c r="Y95" i="2"/>
  <c r="AK95" i="2" s="1"/>
  <c r="Z95" i="2"/>
  <c r="AA95" i="2"/>
  <c r="AM95" i="2" s="1"/>
  <c r="AB95" i="2"/>
  <c r="AC95" i="2"/>
  <c r="AD95" i="2"/>
  <c r="AG95" i="2"/>
  <c r="AH95" i="2"/>
  <c r="AL95" i="2"/>
  <c r="R96" i="2"/>
  <c r="S96" i="2"/>
  <c r="AE96" i="2" s="1"/>
  <c r="T96" i="2"/>
  <c r="AF96" i="2" s="1"/>
  <c r="U96" i="2"/>
  <c r="AG96" i="2" s="1"/>
  <c r="V96" i="2"/>
  <c r="AH96" i="2" s="1"/>
  <c r="W96" i="2"/>
  <c r="X96" i="2"/>
  <c r="AJ96" i="2" s="1"/>
  <c r="Y96" i="2"/>
  <c r="AK96" i="2" s="1"/>
  <c r="Z96" i="2"/>
  <c r="AL96" i="2" s="1"/>
  <c r="AA96" i="2"/>
  <c r="AB96" i="2"/>
  <c r="AC96" i="2"/>
  <c r="AD96" i="2"/>
  <c r="AI96" i="2"/>
  <c r="AM96" i="2"/>
  <c r="R97" i="2"/>
  <c r="AD97" i="2" s="1"/>
  <c r="S97" i="2"/>
  <c r="AE97" i="2" s="1"/>
  <c r="T97" i="2"/>
  <c r="U97" i="2"/>
  <c r="AG97" i="2" s="1"/>
  <c r="V97" i="2"/>
  <c r="AH97" i="2" s="1"/>
  <c r="W97" i="2"/>
  <c r="AI97" i="2" s="1"/>
  <c r="X97" i="2"/>
  <c r="AJ97" i="2" s="1"/>
  <c r="Y97" i="2"/>
  <c r="AK97" i="2" s="1"/>
  <c r="Z97" i="2"/>
  <c r="AA97" i="2"/>
  <c r="AM97" i="2" s="1"/>
  <c r="AB97" i="2"/>
  <c r="AC97" i="2"/>
  <c r="AF97" i="2"/>
  <c r="AL97" i="2"/>
  <c r="R98" i="2"/>
  <c r="AD98" i="2" s="1"/>
  <c r="S98" i="2"/>
  <c r="AE98" i="2" s="1"/>
  <c r="T98" i="2"/>
  <c r="U98" i="2"/>
  <c r="V98" i="2"/>
  <c r="AH98" i="2" s="1"/>
  <c r="W98" i="2"/>
  <c r="X98" i="2"/>
  <c r="AJ98" i="2" s="1"/>
  <c r="Y98" i="2"/>
  <c r="AK98" i="2" s="1"/>
  <c r="Z98" i="2"/>
  <c r="AL98" i="2" s="1"/>
  <c r="AA98" i="2"/>
  <c r="AB98" i="2"/>
  <c r="AC98" i="2"/>
  <c r="AF98" i="2"/>
  <c r="AG98" i="2"/>
  <c r="AI98" i="2"/>
  <c r="AM98" i="2"/>
  <c r="R99" i="2"/>
  <c r="AD99" i="2" s="1"/>
  <c r="S99" i="2"/>
  <c r="AE99" i="2" s="1"/>
  <c r="T99" i="2"/>
  <c r="AF99" i="2" s="1"/>
  <c r="U99" i="2"/>
  <c r="AG99" i="2" s="1"/>
  <c r="V99" i="2"/>
  <c r="W99" i="2"/>
  <c r="X99" i="2"/>
  <c r="AJ99" i="2" s="1"/>
  <c r="Y99" i="2"/>
  <c r="AK99" i="2" s="1"/>
  <c r="Z99" i="2"/>
  <c r="AL99" i="2" s="1"/>
  <c r="AA99" i="2"/>
  <c r="AM99" i="2" s="1"/>
  <c r="AB99" i="2"/>
  <c r="AC99" i="2"/>
  <c r="AH99" i="2"/>
  <c r="AI99" i="2"/>
  <c r="R100" i="2"/>
  <c r="AD100" i="2" s="1"/>
  <c r="S100" i="2"/>
  <c r="AE100" i="2" s="1"/>
  <c r="T100" i="2"/>
  <c r="AF100" i="2" s="1"/>
  <c r="U100" i="2"/>
  <c r="AG100" i="2" s="1"/>
  <c r="V100" i="2"/>
  <c r="W100" i="2"/>
  <c r="AI100" i="2" s="1"/>
  <c r="X100" i="2"/>
  <c r="AJ100" i="2" s="1"/>
  <c r="Y100" i="2"/>
  <c r="Z100" i="2"/>
  <c r="AL100" i="2" s="1"/>
  <c r="AA100" i="2"/>
  <c r="AB100" i="2"/>
  <c r="AC100" i="2"/>
  <c r="AH100" i="2"/>
  <c r="AK100" i="2"/>
  <c r="AM100" i="2"/>
  <c r="R101" i="2"/>
  <c r="AD101" i="2" s="1"/>
  <c r="S101" i="2"/>
  <c r="AE101" i="2" s="1"/>
  <c r="T101" i="2"/>
  <c r="AF101" i="2" s="1"/>
  <c r="U101" i="2"/>
  <c r="AG101" i="2" s="1"/>
  <c r="V101" i="2"/>
  <c r="W101" i="2"/>
  <c r="AI101" i="2" s="1"/>
  <c r="X101" i="2"/>
  <c r="Y101" i="2"/>
  <c r="AK101" i="2" s="1"/>
  <c r="Z101" i="2"/>
  <c r="AL101" i="2" s="1"/>
  <c r="AA101" i="2"/>
  <c r="AM101" i="2" s="1"/>
  <c r="AB101" i="2"/>
  <c r="AC101" i="2"/>
  <c r="AH101" i="2"/>
  <c r="AJ101" i="2"/>
  <c r="R102" i="2"/>
  <c r="AD102" i="2" s="1"/>
  <c r="S102" i="2"/>
  <c r="AE102" i="2" s="1"/>
  <c r="T102" i="2"/>
  <c r="AF102" i="2" s="1"/>
  <c r="U102" i="2"/>
  <c r="AG102" i="2" s="1"/>
  <c r="V102" i="2"/>
  <c r="AH102" i="2" s="1"/>
  <c r="W102" i="2"/>
  <c r="AI102" i="2" s="1"/>
  <c r="X102" i="2"/>
  <c r="AJ102" i="2" s="1"/>
  <c r="Y102" i="2"/>
  <c r="AK102" i="2" s="1"/>
  <c r="Z102" i="2"/>
  <c r="AL102" i="2" s="1"/>
  <c r="AA102" i="2"/>
  <c r="AB102" i="2"/>
  <c r="AC102" i="2"/>
  <c r="AM102" i="2"/>
  <c r="R103" i="2"/>
  <c r="AD103" i="2" s="1"/>
  <c r="S103" i="2"/>
  <c r="AE103" i="2" s="1"/>
  <c r="T103" i="2"/>
  <c r="AF103" i="2" s="1"/>
  <c r="U103" i="2"/>
  <c r="AG103" i="2" s="1"/>
  <c r="V103" i="2"/>
  <c r="AH103" i="2" s="1"/>
  <c r="W103" i="2"/>
  <c r="AI103" i="2" s="1"/>
  <c r="X103" i="2"/>
  <c r="Y103" i="2"/>
  <c r="AK103" i="2" s="1"/>
  <c r="Z103" i="2"/>
  <c r="AL103" i="2" s="1"/>
  <c r="AA103" i="2"/>
  <c r="AB103" i="2"/>
  <c r="AC103" i="2"/>
  <c r="AJ103" i="2"/>
  <c r="AM103" i="2"/>
  <c r="R104" i="2"/>
  <c r="AD104" i="2" s="1"/>
  <c r="S104" i="2"/>
  <c r="AE104" i="2" s="1"/>
  <c r="T104" i="2"/>
  <c r="AF104" i="2" s="1"/>
  <c r="U104" i="2"/>
  <c r="V104" i="2"/>
  <c r="AH104" i="2" s="1"/>
  <c r="W104" i="2"/>
  <c r="AI104" i="2" s="1"/>
  <c r="X104" i="2"/>
  <c r="AJ104" i="2" s="1"/>
  <c r="Y104" i="2"/>
  <c r="AK104" i="2" s="1"/>
  <c r="Z104" i="2"/>
  <c r="AA104" i="2"/>
  <c r="AM104" i="2" s="1"/>
  <c r="AB104" i="2"/>
  <c r="AC104" i="2"/>
  <c r="AG104" i="2"/>
  <c r="AL104" i="2"/>
  <c r="R105" i="2"/>
  <c r="AD105" i="2" s="1"/>
  <c r="S105" i="2"/>
  <c r="AE105" i="2" s="1"/>
  <c r="T105" i="2"/>
  <c r="AF105" i="2" s="1"/>
  <c r="U105" i="2"/>
  <c r="V105" i="2"/>
  <c r="AH105" i="2" s="1"/>
  <c r="W105" i="2"/>
  <c r="X105" i="2"/>
  <c r="AJ105" i="2" s="1"/>
  <c r="Y105" i="2"/>
  <c r="AK105" i="2" s="1"/>
  <c r="Z105" i="2"/>
  <c r="AL105" i="2" s="1"/>
  <c r="AA105" i="2"/>
  <c r="AM105" i="2" s="1"/>
  <c r="AB105" i="2"/>
  <c r="AC105" i="2"/>
  <c r="AG105" i="2"/>
  <c r="AI105" i="2"/>
  <c r="R106" i="2"/>
  <c r="AD106" i="2" s="1"/>
  <c r="S106" i="2"/>
  <c r="AE106" i="2" s="1"/>
  <c r="T106" i="2"/>
  <c r="AF106" i="2" s="1"/>
  <c r="U106" i="2"/>
  <c r="AG106" i="2" s="1"/>
  <c r="V106" i="2"/>
  <c r="AH106" i="2" s="1"/>
  <c r="W106" i="2"/>
  <c r="X106" i="2"/>
  <c r="AJ106" i="2" s="1"/>
  <c r="Y106" i="2"/>
  <c r="AK106" i="2" s="1"/>
  <c r="Z106" i="2"/>
  <c r="AL106" i="2" s="1"/>
  <c r="AA106" i="2"/>
  <c r="AB106" i="2"/>
  <c r="AC106" i="2"/>
  <c r="AI106" i="2"/>
  <c r="AM106" i="2"/>
  <c r="R107" i="2"/>
  <c r="AD107" i="2" s="1"/>
  <c r="S107" i="2"/>
  <c r="AE107" i="2" s="1"/>
  <c r="T107" i="2"/>
  <c r="AF107" i="2" s="1"/>
  <c r="U107" i="2"/>
  <c r="AG107" i="2" s="1"/>
  <c r="V107" i="2"/>
  <c r="W107" i="2"/>
  <c r="X107" i="2"/>
  <c r="AJ107" i="2" s="1"/>
  <c r="Y107" i="2"/>
  <c r="AK107" i="2" s="1"/>
  <c r="Z107" i="2"/>
  <c r="AL107" i="2" s="1"/>
  <c r="AA107" i="2"/>
  <c r="AM107" i="2" s="1"/>
  <c r="AB107" i="2"/>
  <c r="AC107" i="2"/>
  <c r="AH107" i="2"/>
  <c r="AI107" i="2"/>
  <c r="R108" i="2"/>
  <c r="AD108" i="2" s="1"/>
  <c r="S108" i="2"/>
  <c r="AE108" i="2" s="1"/>
  <c r="T108" i="2"/>
  <c r="AF108" i="2" s="1"/>
  <c r="U108" i="2"/>
  <c r="AG108" i="2" s="1"/>
  <c r="V108" i="2"/>
  <c r="AH108" i="2" s="1"/>
  <c r="W108" i="2"/>
  <c r="AI108" i="2" s="1"/>
  <c r="X108" i="2"/>
  <c r="AJ108" i="2" s="1"/>
  <c r="Y108" i="2"/>
  <c r="Z108" i="2"/>
  <c r="AL108" i="2" s="1"/>
  <c r="AA108" i="2"/>
  <c r="AM108" i="2" s="1"/>
  <c r="AB108" i="2"/>
  <c r="AC108" i="2"/>
  <c r="AK108" i="2"/>
  <c r="R109" i="2"/>
  <c r="AD109" i="2" s="1"/>
  <c r="S109" i="2"/>
  <c r="T109" i="2"/>
  <c r="AF109" i="2" s="1"/>
  <c r="U109" i="2"/>
  <c r="AG109" i="2" s="1"/>
  <c r="V109" i="2"/>
  <c r="AH109" i="2" s="1"/>
  <c r="W109" i="2"/>
  <c r="AI109" i="2" s="1"/>
  <c r="X109" i="2"/>
  <c r="Y109" i="2"/>
  <c r="AK109" i="2" s="1"/>
  <c r="Z109" i="2"/>
  <c r="AL109" i="2" s="1"/>
  <c r="AA109" i="2"/>
  <c r="AM109" i="2" s="1"/>
  <c r="AB109" i="2"/>
  <c r="AC109" i="2"/>
  <c r="AE109" i="2"/>
  <c r="AJ109" i="2"/>
  <c r="R110" i="2"/>
  <c r="AD110" i="2" s="1"/>
  <c r="S110" i="2"/>
  <c r="AE110" i="2" s="1"/>
  <c r="T110" i="2"/>
  <c r="AF110" i="2" s="1"/>
  <c r="U110" i="2"/>
  <c r="AG110" i="2" s="1"/>
  <c r="V110" i="2"/>
  <c r="W110" i="2"/>
  <c r="X110" i="2"/>
  <c r="AJ110" i="2" s="1"/>
  <c r="Y110" i="2"/>
  <c r="AK110" i="2" s="1"/>
  <c r="Z110" i="2"/>
  <c r="AL110" i="2" s="1"/>
  <c r="AA110" i="2"/>
  <c r="AM110" i="2" s="1"/>
  <c r="AB110" i="2"/>
  <c r="AC110" i="2"/>
  <c r="AH110" i="2"/>
  <c r="AI110" i="2"/>
  <c r="R111" i="2"/>
  <c r="AD111" i="2" s="1"/>
  <c r="S111" i="2"/>
  <c r="AE111" i="2" s="1"/>
  <c r="T111" i="2"/>
  <c r="AF111" i="2" s="1"/>
  <c r="U111" i="2"/>
  <c r="AG111" i="2" s="1"/>
  <c r="V111" i="2"/>
  <c r="W111" i="2"/>
  <c r="AI111" i="2" s="1"/>
  <c r="X111" i="2"/>
  <c r="AJ111" i="2" s="1"/>
  <c r="Y111" i="2"/>
  <c r="AK111" i="2" s="1"/>
  <c r="Z111" i="2"/>
  <c r="AL111" i="2" s="1"/>
  <c r="AA111" i="2"/>
  <c r="AM111" i="2" s="1"/>
  <c r="AB111" i="2"/>
  <c r="AC111" i="2"/>
  <c r="AH111" i="2"/>
  <c r="R112" i="2"/>
  <c r="AD112" i="2" s="1"/>
  <c r="S112" i="2"/>
  <c r="AE112" i="2" s="1"/>
  <c r="T112" i="2"/>
  <c r="AF112" i="2" s="1"/>
  <c r="U112" i="2"/>
  <c r="AG112" i="2" s="1"/>
  <c r="V112" i="2"/>
  <c r="AH112" i="2" s="1"/>
  <c r="W112" i="2"/>
  <c r="AI112" i="2" s="1"/>
  <c r="X112" i="2"/>
  <c r="Y112" i="2"/>
  <c r="AK112" i="2" s="1"/>
  <c r="Z112" i="2"/>
  <c r="AL112" i="2" s="1"/>
  <c r="AA112" i="2"/>
  <c r="AM112" i="2" s="1"/>
  <c r="AB112" i="2"/>
  <c r="AC112" i="2"/>
  <c r="AJ112" i="2"/>
  <c r="R113" i="2"/>
  <c r="AD113" i="2" s="1"/>
  <c r="S113" i="2"/>
  <c r="AE113" i="2" s="1"/>
  <c r="T113" i="2"/>
  <c r="AF113" i="2" s="1"/>
  <c r="U113" i="2"/>
  <c r="V113" i="2"/>
  <c r="W113" i="2"/>
  <c r="X113" i="2"/>
  <c r="AJ113" i="2" s="1"/>
  <c r="Y113" i="2"/>
  <c r="AK113" i="2" s="1"/>
  <c r="Z113" i="2"/>
  <c r="AL113" i="2" s="1"/>
  <c r="AA113" i="2"/>
  <c r="AM113" i="2" s="1"/>
  <c r="AB113" i="2"/>
  <c r="AC113" i="2"/>
  <c r="AG113" i="2"/>
  <c r="AH113" i="2"/>
  <c r="AI113" i="2"/>
  <c r="R114" i="2"/>
  <c r="S114" i="2"/>
  <c r="AE114" i="2" s="1"/>
  <c r="T114" i="2"/>
  <c r="U114" i="2"/>
  <c r="V114" i="2"/>
  <c r="AH114" i="2" s="1"/>
  <c r="W114" i="2"/>
  <c r="AI114" i="2" s="1"/>
  <c r="X114" i="2"/>
  <c r="AJ114" i="2" s="1"/>
  <c r="Y114" i="2"/>
  <c r="AK114" i="2" s="1"/>
  <c r="Z114" i="2"/>
  <c r="AA114" i="2"/>
  <c r="AB114" i="2"/>
  <c r="AC114" i="2"/>
  <c r="AD114" i="2"/>
  <c r="AF114" i="2"/>
  <c r="AG114" i="2"/>
  <c r="AL114" i="2"/>
  <c r="AM114" i="2"/>
  <c r="R115" i="2"/>
  <c r="S115" i="2"/>
  <c r="AE115" i="2" s="1"/>
  <c r="T115" i="2"/>
  <c r="AF115" i="2" s="1"/>
  <c r="U115" i="2"/>
  <c r="AG115" i="2" s="1"/>
  <c r="V115" i="2"/>
  <c r="AH115" i="2" s="1"/>
  <c r="W115" i="2"/>
  <c r="X115" i="2"/>
  <c r="Y115" i="2"/>
  <c r="AK115" i="2" s="1"/>
  <c r="Z115" i="2"/>
  <c r="AA115" i="2"/>
  <c r="AB115" i="2"/>
  <c r="AC115" i="2"/>
  <c r="AD115" i="2"/>
  <c r="AI115" i="2"/>
  <c r="AJ115" i="2"/>
  <c r="AL115" i="2"/>
  <c r="AM115" i="2"/>
  <c r="R116" i="2"/>
  <c r="AD116" i="2" s="1"/>
  <c r="S116" i="2"/>
  <c r="AE116" i="2" s="1"/>
  <c r="T116" i="2"/>
  <c r="U116" i="2"/>
  <c r="AG116" i="2" s="1"/>
  <c r="V116" i="2"/>
  <c r="AH116" i="2" s="1"/>
  <c r="W116" i="2"/>
  <c r="X116" i="2"/>
  <c r="Y116" i="2"/>
  <c r="AK116" i="2" s="1"/>
  <c r="Z116" i="2"/>
  <c r="AL116" i="2" s="1"/>
  <c r="AA116" i="2"/>
  <c r="AM116" i="2" s="1"/>
  <c r="AB116" i="2"/>
  <c r="AC116" i="2"/>
  <c r="AF116" i="2"/>
  <c r="AI116" i="2"/>
  <c r="AJ116" i="2"/>
  <c r="R117" i="2"/>
  <c r="AD117" i="2" s="1"/>
  <c r="S117" i="2"/>
  <c r="T117" i="2"/>
  <c r="U117" i="2"/>
  <c r="V117" i="2"/>
  <c r="AH117" i="2" s="1"/>
  <c r="W117" i="2"/>
  <c r="AI117" i="2" s="1"/>
  <c r="X117" i="2"/>
  <c r="AJ117" i="2" s="1"/>
  <c r="Y117" i="2"/>
  <c r="AK117" i="2" s="1"/>
  <c r="Z117" i="2"/>
  <c r="AL117" i="2" s="1"/>
  <c r="AA117" i="2"/>
  <c r="AB117" i="2"/>
  <c r="AC117" i="2"/>
  <c r="AE117" i="2"/>
  <c r="AF117" i="2"/>
  <c r="AG117" i="2"/>
  <c r="AM117" i="2"/>
  <c r="R118" i="2"/>
  <c r="S118" i="2"/>
  <c r="AE118" i="2" s="1"/>
  <c r="T118" i="2"/>
  <c r="U118" i="2"/>
  <c r="AG118" i="2" s="1"/>
  <c r="V118" i="2"/>
  <c r="AH118" i="2" s="1"/>
  <c r="W118" i="2"/>
  <c r="AI118" i="2" s="1"/>
  <c r="X118" i="2"/>
  <c r="Y118" i="2"/>
  <c r="Z118" i="2"/>
  <c r="AL118" i="2" s="1"/>
  <c r="AA118" i="2"/>
  <c r="AM118" i="2" s="1"/>
  <c r="AB118" i="2"/>
  <c r="AC118" i="2"/>
  <c r="AD118" i="2"/>
  <c r="AF118" i="2"/>
  <c r="AJ118" i="2"/>
  <c r="AK118" i="2"/>
  <c r="R119" i="2"/>
  <c r="AD119" i="2" s="1"/>
  <c r="S119" i="2"/>
  <c r="AE119" i="2" s="1"/>
  <c r="T119" i="2"/>
  <c r="U119" i="2"/>
  <c r="AG119" i="2" s="1"/>
  <c r="V119" i="2"/>
  <c r="W119" i="2"/>
  <c r="AI119" i="2" s="1"/>
  <c r="X119" i="2"/>
  <c r="Y119" i="2"/>
  <c r="Z119" i="2"/>
  <c r="AL119" i="2" s="1"/>
  <c r="AA119" i="2"/>
  <c r="AM119" i="2" s="1"/>
  <c r="AB119" i="2"/>
  <c r="AC119" i="2"/>
  <c r="AF119" i="2"/>
  <c r="AH119" i="2"/>
  <c r="AJ119" i="2"/>
  <c r="AK119" i="2"/>
  <c r="R120" i="2"/>
  <c r="AD120" i="2" s="1"/>
  <c r="S120" i="2"/>
  <c r="T120" i="2"/>
  <c r="U120" i="2"/>
  <c r="AG120" i="2" s="1"/>
  <c r="V120" i="2"/>
  <c r="AH120" i="2" s="1"/>
  <c r="W120" i="2"/>
  <c r="AI120" i="2" s="1"/>
  <c r="X120" i="2"/>
  <c r="AJ120" i="2" s="1"/>
  <c r="Y120" i="2"/>
  <c r="Z120" i="2"/>
  <c r="AL120" i="2" s="1"/>
  <c r="AA120" i="2"/>
  <c r="AB120" i="2"/>
  <c r="AC120" i="2"/>
  <c r="AE120" i="2"/>
  <c r="AF120" i="2"/>
  <c r="AK120" i="2"/>
  <c r="AM120" i="2"/>
  <c r="R121" i="2"/>
  <c r="AD121" i="2" s="1"/>
  <c r="S121" i="2"/>
  <c r="T121" i="2"/>
  <c r="AF121" i="2" s="1"/>
  <c r="U121" i="2"/>
  <c r="AG121" i="2" s="1"/>
  <c r="V121" i="2"/>
  <c r="AH121" i="2" s="1"/>
  <c r="W121" i="2"/>
  <c r="AI121" i="2" s="1"/>
  <c r="X121" i="2"/>
  <c r="Y121" i="2"/>
  <c r="Z121" i="2"/>
  <c r="AL121" i="2" s="1"/>
  <c r="AA121" i="2"/>
  <c r="AM121" i="2" s="1"/>
  <c r="AB121" i="2"/>
  <c r="AC121" i="2"/>
  <c r="AE121" i="2"/>
  <c r="AJ121" i="2"/>
  <c r="AK121" i="2"/>
  <c r="R122" i="2"/>
  <c r="AD122" i="2" s="1"/>
  <c r="S122" i="2"/>
  <c r="T122" i="2"/>
  <c r="AF122" i="2" s="1"/>
  <c r="U122" i="2"/>
  <c r="AG122" i="2" s="1"/>
  <c r="V122" i="2"/>
  <c r="AH122" i="2" s="1"/>
  <c r="W122" i="2"/>
  <c r="AI122" i="2" s="1"/>
  <c r="X122" i="2"/>
  <c r="Y122" i="2"/>
  <c r="AK122" i="2" s="1"/>
  <c r="Z122" i="2"/>
  <c r="AL122" i="2" s="1"/>
  <c r="AA122" i="2"/>
  <c r="AB122" i="2"/>
  <c r="AC122" i="2"/>
  <c r="AE122" i="2"/>
  <c r="AJ122" i="2"/>
  <c r="AM122" i="2"/>
  <c r="R123" i="2"/>
  <c r="S123" i="2"/>
  <c r="AE123" i="2" s="1"/>
  <c r="T123" i="2"/>
  <c r="AF123" i="2" s="1"/>
  <c r="U123" i="2"/>
  <c r="AG123" i="2" s="1"/>
  <c r="V123" i="2"/>
  <c r="AH123" i="2" s="1"/>
  <c r="W123" i="2"/>
  <c r="AI123" i="2" s="1"/>
  <c r="X123" i="2"/>
  <c r="Y123" i="2"/>
  <c r="AK123" i="2" s="1"/>
  <c r="Z123" i="2"/>
  <c r="AL123" i="2" s="1"/>
  <c r="AA123" i="2"/>
  <c r="AM123" i="2" s="1"/>
  <c r="AB123" i="2"/>
  <c r="AC123" i="2"/>
  <c r="AD123" i="2"/>
  <c r="AJ123" i="2"/>
  <c r="R124" i="2"/>
  <c r="AD124" i="2" s="1"/>
  <c r="S124" i="2"/>
  <c r="AE124" i="2" s="1"/>
  <c r="T124" i="2"/>
  <c r="AF124" i="2" s="1"/>
  <c r="U124" i="2"/>
  <c r="V124" i="2"/>
  <c r="AH124" i="2" s="1"/>
  <c r="W124" i="2"/>
  <c r="AI124" i="2" s="1"/>
  <c r="X124" i="2"/>
  <c r="Y124" i="2"/>
  <c r="AK124" i="2" s="1"/>
  <c r="Z124" i="2"/>
  <c r="AL124" i="2" s="1"/>
  <c r="AA124" i="2"/>
  <c r="AM124" i="2" s="1"/>
  <c r="AB124" i="2"/>
  <c r="AC124" i="2"/>
  <c r="AG124" i="2"/>
  <c r="AJ124" i="2"/>
  <c r="R125" i="2"/>
  <c r="AD125" i="2" s="1"/>
  <c r="S125" i="2"/>
  <c r="AE125" i="2" s="1"/>
  <c r="T125" i="2"/>
  <c r="AF125" i="2" s="1"/>
  <c r="U125" i="2"/>
  <c r="V125" i="2"/>
  <c r="AH125" i="2" s="1"/>
  <c r="W125" i="2"/>
  <c r="X125" i="2"/>
  <c r="AJ125" i="2" s="1"/>
  <c r="Y125" i="2"/>
  <c r="AK125" i="2" s="1"/>
  <c r="Z125" i="2"/>
  <c r="AL125" i="2" s="1"/>
  <c r="AA125" i="2"/>
  <c r="AM125" i="2" s="1"/>
  <c r="AB125" i="2"/>
  <c r="AC125" i="2"/>
  <c r="AG125" i="2"/>
  <c r="AI125" i="2"/>
  <c r="R126" i="2"/>
  <c r="AD126" i="2" s="1"/>
  <c r="S126" i="2"/>
  <c r="AE126" i="2" s="1"/>
  <c r="T126" i="2"/>
  <c r="AF126" i="2" s="1"/>
  <c r="U126" i="2"/>
  <c r="AG126" i="2" s="1"/>
  <c r="V126" i="2"/>
  <c r="AH126" i="2" s="1"/>
  <c r="W126" i="2"/>
  <c r="X126" i="2"/>
  <c r="AJ126" i="2" s="1"/>
  <c r="Y126" i="2"/>
  <c r="AK126" i="2" s="1"/>
  <c r="Z126" i="2"/>
  <c r="AA126" i="2"/>
  <c r="AM126" i="2" s="1"/>
  <c r="AB126" i="2"/>
  <c r="AC126" i="2"/>
  <c r="AI126" i="2"/>
  <c r="AL126" i="2"/>
  <c r="R127" i="2"/>
  <c r="AD127" i="2" s="1"/>
  <c r="S127" i="2"/>
  <c r="AE127" i="2" s="1"/>
  <c r="T127" i="2"/>
  <c r="AF127" i="2" s="1"/>
  <c r="U127" i="2"/>
  <c r="AG127" i="2" s="1"/>
  <c r="V127" i="2"/>
  <c r="W127" i="2"/>
  <c r="X127" i="2"/>
  <c r="AJ127" i="2" s="1"/>
  <c r="Y127" i="2"/>
  <c r="AK127" i="2" s="1"/>
  <c r="Z127" i="2"/>
  <c r="AL127" i="2" s="1"/>
  <c r="AA127" i="2"/>
  <c r="AM127" i="2" s="1"/>
  <c r="AB127" i="2"/>
  <c r="AC127" i="2"/>
  <c r="AH127" i="2"/>
  <c r="AI127" i="2"/>
  <c r="R128" i="2"/>
  <c r="AD128" i="2" s="1"/>
  <c r="S128" i="2"/>
  <c r="AE128" i="2" s="1"/>
  <c r="T128" i="2"/>
  <c r="AF128" i="2" s="1"/>
  <c r="U128" i="2"/>
  <c r="AG128" i="2" s="1"/>
  <c r="V128" i="2"/>
  <c r="W128" i="2"/>
  <c r="AI128" i="2" s="1"/>
  <c r="X128" i="2"/>
  <c r="AJ128" i="2" s="1"/>
  <c r="Y128" i="2"/>
  <c r="AK128" i="2" s="1"/>
  <c r="Z128" i="2"/>
  <c r="AL128" i="2" s="1"/>
  <c r="AA128" i="2"/>
  <c r="AM128" i="2" s="1"/>
  <c r="AB128" i="2"/>
  <c r="AC128" i="2"/>
  <c r="AH128" i="2"/>
  <c r="R129" i="2"/>
  <c r="AD129" i="2" s="1"/>
  <c r="S129" i="2"/>
  <c r="AE129" i="2" s="1"/>
  <c r="T129" i="2"/>
  <c r="AF129" i="2" s="1"/>
  <c r="U129" i="2"/>
  <c r="AG129" i="2" s="1"/>
  <c r="V129" i="2"/>
  <c r="AH129" i="2" s="1"/>
  <c r="W129" i="2"/>
  <c r="AI129" i="2" s="1"/>
  <c r="X129" i="2"/>
  <c r="AJ129" i="2" s="1"/>
  <c r="Y129" i="2"/>
  <c r="Z129" i="2"/>
  <c r="AL129" i="2" s="1"/>
  <c r="AA129" i="2"/>
  <c r="AM129" i="2" s="1"/>
  <c r="AB129" i="2"/>
  <c r="AC129" i="2"/>
  <c r="AK129" i="2"/>
  <c r="R130" i="2"/>
  <c r="AD130" i="2" s="1"/>
  <c r="S130" i="2"/>
  <c r="T130" i="2"/>
  <c r="AF130" i="2" s="1"/>
  <c r="U130" i="2"/>
  <c r="AG130" i="2" s="1"/>
  <c r="V130" i="2"/>
  <c r="AH130" i="2" s="1"/>
  <c r="W130" i="2"/>
  <c r="AI130" i="2" s="1"/>
  <c r="X130" i="2"/>
  <c r="Y130" i="2"/>
  <c r="AK130" i="2" s="1"/>
  <c r="Z130" i="2"/>
  <c r="AL130" i="2" s="1"/>
  <c r="AA130" i="2"/>
  <c r="AM130" i="2" s="1"/>
  <c r="AB130" i="2"/>
  <c r="AC130" i="2"/>
  <c r="AE130" i="2"/>
  <c r="AJ130" i="2"/>
  <c r="R131" i="2"/>
  <c r="AD131" i="2" s="1"/>
  <c r="S131" i="2"/>
  <c r="AE131" i="2" s="1"/>
  <c r="T131" i="2"/>
  <c r="AF131" i="2" s="1"/>
  <c r="U131" i="2"/>
  <c r="AG131" i="2" s="1"/>
  <c r="V131" i="2"/>
  <c r="AH131" i="2" s="1"/>
  <c r="W131" i="2"/>
  <c r="AI131" i="2" s="1"/>
  <c r="X131" i="2"/>
  <c r="AJ131" i="2" s="1"/>
  <c r="Y131" i="2"/>
  <c r="AK131" i="2" s="1"/>
  <c r="Z131" i="2"/>
  <c r="AL131" i="2" s="1"/>
  <c r="AA131" i="2"/>
  <c r="AM131" i="2" s="1"/>
  <c r="AB131" i="2"/>
  <c r="AC131" i="2"/>
  <c r="R132" i="2"/>
  <c r="S132" i="2"/>
  <c r="AE132" i="2" s="1"/>
  <c r="T132" i="2"/>
  <c r="AF132" i="2" s="1"/>
  <c r="U132" i="2"/>
  <c r="AG132" i="2" s="1"/>
  <c r="V132" i="2"/>
  <c r="AH132" i="2" s="1"/>
  <c r="W132" i="2"/>
  <c r="X132" i="2"/>
  <c r="Y132" i="2"/>
  <c r="Z132" i="2"/>
  <c r="AA132" i="2"/>
  <c r="AM132" i="2" s="1"/>
  <c r="AB132" i="2"/>
  <c r="AC132" i="2"/>
  <c r="AD132" i="2"/>
  <c r="AI132" i="2"/>
  <c r="AJ132" i="2"/>
  <c r="AK132" i="2"/>
  <c r="AL132" i="2"/>
  <c r="R133" i="2"/>
  <c r="AD133" i="2" s="1"/>
  <c r="S133" i="2"/>
  <c r="AE133" i="2" s="1"/>
  <c r="T133" i="2"/>
  <c r="AF133" i="2" s="1"/>
  <c r="U133" i="2"/>
  <c r="AG133" i="2" s="1"/>
  <c r="V133" i="2"/>
  <c r="AH133" i="2" s="1"/>
  <c r="W133" i="2"/>
  <c r="X133" i="2"/>
  <c r="AJ133" i="2" s="1"/>
  <c r="Y133" i="2"/>
  <c r="Z133" i="2"/>
  <c r="AL133" i="2" s="1"/>
  <c r="AA133" i="2"/>
  <c r="AM133" i="2" s="1"/>
  <c r="AB133" i="2"/>
  <c r="AC133" i="2"/>
  <c r="AI133" i="2"/>
  <c r="AK133" i="2"/>
  <c r="R134" i="2"/>
  <c r="AD134" i="2" s="1"/>
  <c r="S134" i="2"/>
  <c r="T134" i="2"/>
  <c r="AF134" i="2" s="1"/>
  <c r="U134" i="2"/>
  <c r="AG134" i="2" s="1"/>
  <c r="V134" i="2"/>
  <c r="AH134" i="2" s="1"/>
  <c r="W134" i="2"/>
  <c r="X134" i="2"/>
  <c r="AJ134" i="2" s="1"/>
  <c r="Y134" i="2"/>
  <c r="AK134" i="2" s="1"/>
  <c r="Z134" i="2"/>
  <c r="AL134" i="2" s="1"/>
  <c r="AA134" i="2"/>
  <c r="AB134" i="2"/>
  <c r="AC134" i="2"/>
  <c r="AE134" i="2"/>
  <c r="AI134" i="2"/>
  <c r="AM134" i="2"/>
  <c r="R135" i="2"/>
  <c r="AD135" i="2" s="1"/>
  <c r="S135" i="2"/>
  <c r="AE135" i="2" s="1"/>
  <c r="T135" i="2"/>
  <c r="AF135" i="2" s="1"/>
  <c r="U135" i="2"/>
  <c r="V135" i="2"/>
  <c r="W135" i="2"/>
  <c r="AI135" i="2" s="1"/>
  <c r="X135" i="2"/>
  <c r="AJ135" i="2" s="1"/>
  <c r="Y135" i="2"/>
  <c r="AK135" i="2" s="1"/>
  <c r="Z135" i="2"/>
  <c r="AL135" i="2" s="1"/>
  <c r="AA135" i="2"/>
  <c r="AM135" i="2" s="1"/>
  <c r="AB135" i="2"/>
  <c r="AC135" i="2"/>
  <c r="AG135" i="2"/>
  <c r="AH135" i="2"/>
  <c r="HC7" i="4"/>
  <c r="HE6" i="4"/>
  <c r="AJ46" i="4"/>
  <c r="AG46" i="4"/>
  <c r="AC46" i="4"/>
  <c r="AB46" i="4"/>
  <c r="AA46" i="4"/>
  <c r="AM46" i="4" s="1"/>
  <c r="Z46" i="4"/>
  <c r="AL46" i="4" s="1"/>
  <c r="Y46" i="4"/>
  <c r="AK46" i="4" s="1"/>
  <c r="X46" i="4"/>
  <c r="W46" i="4"/>
  <c r="AI46" i="4" s="1"/>
  <c r="V46" i="4"/>
  <c r="AH46" i="4" s="1"/>
  <c r="U46" i="4"/>
  <c r="T46" i="4"/>
  <c r="AF46" i="4" s="1"/>
  <c r="S46" i="4"/>
  <c r="AE46" i="4" s="1"/>
  <c r="R46" i="4"/>
  <c r="AD46" i="4" s="1"/>
  <c r="AI45" i="4"/>
  <c r="AC45" i="4"/>
  <c r="AB45" i="4"/>
  <c r="AA45" i="4"/>
  <c r="AM45" i="4" s="1"/>
  <c r="Z45" i="4"/>
  <c r="AL45" i="4" s="1"/>
  <c r="Y45" i="4"/>
  <c r="AK45" i="4" s="1"/>
  <c r="X45" i="4"/>
  <c r="AJ45" i="4" s="1"/>
  <c r="W45" i="4"/>
  <c r="V45" i="4"/>
  <c r="AH45" i="4" s="1"/>
  <c r="U45" i="4"/>
  <c r="AG45" i="4" s="1"/>
  <c r="T45" i="4"/>
  <c r="AF45" i="4" s="1"/>
  <c r="S45" i="4"/>
  <c r="AE45" i="4" s="1"/>
  <c r="R45" i="4"/>
  <c r="AD45" i="4" s="1"/>
  <c r="AM44" i="4"/>
  <c r="AL44" i="4"/>
  <c r="AJ44" i="4"/>
  <c r="AC44" i="4"/>
  <c r="AB44" i="4"/>
  <c r="AA44" i="4"/>
  <c r="Z44" i="4"/>
  <c r="Y44" i="4"/>
  <c r="AK44" i="4" s="1"/>
  <c r="X44" i="4"/>
  <c r="W44" i="4"/>
  <c r="AI44" i="4" s="1"/>
  <c r="V44" i="4"/>
  <c r="AH44" i="4" s="1"/>
  <c r="U44" i="4"/>
  <c r="AG44" i="4" s="1"/>
  <c r="T44" i="4"/>
  <c r="AF44" i="4" s="1"/>
  <c r="S44" i="4"/>
  <c r="AE44" i="4" s="1"/>
  <c r="R44" i="4"/>
  <c r="AD44" i="4" s="1"/>
  <c r="AG43" i="4"/>
  <c r="AF43" i="4"/>
  <c r="AC43" i="4"/>
  <c r="AB43" i="4"/>
  <c r="AA43" i="4"/>
  <c r="AM43" i="4" s="1"/>
  <c r="Z43" i="4"/>
  <c r="AL43" i="4" s="1"/>
  <c r="Y43" i="4"/>
  <c r="AK43" i="4" s="1"/>
  <c r="X43" i="4"/>
  <c r="AJ43" i="4" s="1"/>
  <c r="W43" i="4"/>
  <c r="AI43" i="4" s="1"/>
  <c r="V43" i="4"/>
  <c r="AH43" i="4" s="1"/>
  <c r="U43" i="4"/>
  <c r="T43" i="4"/>
  <c r="S43" i="4"/>
  <c r="AE43" i="4" s="1"/>
  <c r="R43" i="4"/>
  <c r="AD43" i="4" s="1"/>
  <c r="AD42" i="4"/>
  <c r="AC42" i="4"/>
  <c r="AB42" i="4"/>
  <c r="AA42" i="4"/>
  <c r="AM42" i="4" s="1"/>
  <c r="Z42" i="4"/>
  <c r="AL42" i="4" s="1"/>
  <c r="Y42" i="4"/>
  <c r="AK42" i="4" s="1"/>
  <c r="X42" i="4"/>
  <c r="AJ42" i="4" s="1"/>
  <c r="W42" i="4"/>
  <c r="AI42" i="4" s="1"/>
  <c r="V42" i="4"/>
  <c r="AH42" i="4" s="1"/>
  <c r="U42" i="4"/>
  <c r="AG42" i="4" s="1"/>
  <c r="T42" i="4"/>
  <c r="AF42" i="4" s="1"/>
  <c r="S42" i="4"/>
  <c r="AE42" i="4" s="1"/>
  <c r="R42" i="4"/>
  <c r="AK41" i="4"/>
  <c r="AD41" i="4"/>
  <c r="AC41" i="4"/>
  <c r="AB41" i="4"/>
  <c r="AA41" i="4"/>
  <c r="AM41" i="4" s="1"/>
  <c r="Z41" i="4"/>
  <c r="AL41" i="4" s="1"/>
  <c r="Y41" i="4"/>
  <c r="X41" i="4"/>
  <c r="AJ41" i="4" s="1"/>
  <c r="W41" i="4"/>
  <c r="AI41" i="4" s="1"/>
  <c r="V41" i="4"/>
  <c r="AH41" i="4" s="1"/>
  <c r="U41" i="4"/>
  <c r="AG41" i="4" s="1"/>
  <c r="T41" i="4"/>
  <c r="AF41" i="4" s="1"/>
  <c r="S41" i="4"/>
  <c r="AE41" i="4" s="1"/>
  <c r="R41" i="4"/>
  <c r="AC40" i="4"/>
  <c r="AB40" i="4"/>
  <c r="AA40" i="4"/>
  <c r="AM40" i="4" s="1"/>
  <c r="Z40" i="4"/>
  <c r="AL40" i="4" s="1"/>
  <c r="Y40" i="4"/>
  <c r="AK40" i="4" s="1"/>
  <c r="X40" i="4"/>
  <c r="AJ40" i="4" s="1"/>
  <c r="W40" i="4"/>
  <c r="AI40" i="4" s="1"/>
  <c r="V40" i="4"/>
  <c r="AH40" i="4" s="1"/>
  <c r="U40" i="4"/>
  <c r="AG40" i="4" s="1"/>
  <c r="T40" i="4"/>
  <c r="AF40" i="4" s="1"/>
  <c r="S40" i="4"/>
  <c r="AE40" i="4" s="1"/>
  <c r="R40" i="4"/>
  <c r="AD40" i="4" s="1"/>
  <c r="AI39" i="4"/>
  <c r="AC39" i="4"/>
  <c r="AB39" i="4"/>
  <c r="AA39" i="4"/>
  <c r="AM39" i="4" s="1"/>
  <c r="Z39" i="4"/>
  <c r="AL39" i="4" s="1"/>
  <c r="Y39" i="4"/>
  <c r="AK39" i="4" s="1"/>
  <c r="X39" i="4"/>
  <c r="AJ39" i="4" s="1"/>
  <c r="W39" i="4"/>
  <c r="V39" i="4"/>
  <c r="AH39" i="4" s="1"/>
  <c r="U39" i="4"/>
  <c r="AG39" i="4" s="1"/>
  <c r="T39" i="4"/>
  <c r="AF39" i="4" s="1"/>
  <c r="S39" i="4"/>
  <c r="AE39" i="4" s="1"/>
  <c r="R39" i="4"/>
  <c r="AD39" i="4" s="1"/>
  <c r="AK38" i="4"/>
  <c r="AF38" i="4"/>
  <c r="AC38" i="4"/>
  <c r="AB38" i="4"/>
  <c r="AA38" i="4"/>
  <c r="AM38" i="4" s="1"/>
  <c r="Z38" i="4"/>
  <c r="AL38" i="4" s="1"/>
  <c r="Y38" i="4"/>
  <c r="X38" i="4"/>
  <c r="AJ38" i="4" s="1"/>
  <c r="W38" i="4"/>
  <c r="AI38" i="4" s="1"/>
  <c r="V38" i="4"/>
  <c r="AH38" i="4" s="1"/>
  <c r="U38" i="4"/>
  <c r="AG38" i="4" s="1"/>
  <c r="T38" i="4"/>
  <c r="S38" i="4"/>
  <c r="AE38" i="4" s="1"/>
  <c r="R38" i="4"/>
  <c r="AD38" i="4" s="1"/>
  <c r="AJ37" i="4"/>
  <c r="AC37" i="4"/>
  <c r="AB37" i="4"/>
  <c r="AA37" i="4"/>
  <c r="AM37" i="4" s="1"/>
  <c r="Z37" i="4"/>
  <c r="AL37" i="4" s="1"/>
  <c r="Y37" i="4"/>
  <c r="AK37" i="4" s="1"/>
  <c r="X37" i="4"/>
  <c r="W37" i="4"/>
  <c r="AI37" i="4" s="1"/>
  <c r="V37" i="4"/>
  <c r="AH37" i="4" s="1"/>
  <c r="U37" i="4"/>
  <c r="AG37" i="4" s="1"/>
  <c r="T37" i="4"/>
  <c r="AF37" i="4" s="1"/>
  <c r="S37" i="4"/>
  <c r="AE37" i="4" s="1"/>
  <c r="R37" i="4"/>
  <c r="AD37" i="4" s="1"/>
  <c r="AL36" i="4"/>
  <c r="AJ36" i="4"/>
  <c r="AD36" i="4"/>
  <c r="AC36" i="4"/>
  <c r="AB36" i="4"/>
  <c r="AA36" i="4"/>
  <c r="AM36" i="4" s="1"/>
  <c r="Z36" i="4"/>
  <c r="Y36" i="4"/>
  <c r="AK36" i="4" s="1"/>
  <c r="X36" i="4"/>
  <c r="W36" i="4"/>
  <c r="AI36" i="4" s="1"/>
  <c r="V36" i="4"/>
  <c r="AH36" i="4" s="1"/>
  <c r="U36" i="4"/>
  <c r="AG36" i="4" s="1"/>
  <c r="T36" i="4"/>
  <c r="AF36" i="4" s="1"/>
  <c r="S36" i="4"/>
  <c r="AE36" i="4" s="1"/>
  <c r="R36" i="4"/>
  <c r="AL35" i="4"/>
  <c r="AK35" i="4"/>
  <c r="AC35" i="4"/>
  <c r="AB35" i="4"/>
  <c r="AA35" i="4"/>
  <c r="AM35" i="4" s="1"/>
  <c r="Z35" i="4"/>
  <c r="Y35" i="4"/>
  <c r="X35" i="4"/>
  <c r="AJ35" i="4" s="1"/>
  <c r="W35" i="4"/>
  <c r="AI35" i="4" s="1"/>
  <c r="V35" i="4"/>
  <c r="AH35" i="4" s="1"/>
  <c r="U35" i="4"/>
  <c r="AG35" i="4" s="1"/>
  <c r="T35" i="4"/>
  <c r="AF35" i="4" s="1"/>
  <c r="S35" i="4"/>
  <c r="AE35" i="4" s="1"/>
  <c r="R35" i="4"/>
  <c r="AD35" i="4" s="1"/>
  <c r="AM34" i="4"/>
  <c r="AK34" i="4"/>
  <c r="AJ34" i="4"/>
  <c r="AD34" i="4"/>
  <c r="AC34" i="4"/>
  <c r="AB34" i="4"/>
  <c r="AA34" i="4"/>
  <c r="Z34" i="4"/>
  <c r="AL34" i="4" s="1"/>
  <c r="Y34" i="4"/>
  <c r="X34" i="4"/>
  <c r="W34" i="4"/>
  <c r="AI34" i="4" s="1"/>
  <c r="V34" i="4"/>
  <c r="AH34" i="4" s="1"/>
  <c r="U34" i="4"/>
  <c r="AG34" i="4" s="1"/>
  <c r="T34" i="4"/>
  <c r="AF34" i="4" s="1"/>
  <c r="S34" i="4"/>
  <c r="AE34" i="4" s="1"/>
  <c r="R34" i="4"/>
  <c r="AJ33" i="4"/>
  <c r="AI33" i="4"/>
  <c r="AC33" i="4"/>
  <c r="AB33" i="4"/>
  <c r="AA33" i="4"/>
  <c r="AM33" i="4" s="1"/>
  <c r="Z33" i="4"/>
  <c r="AL33" i="4" s="1"/>
  <c r="Y33" i="4"/>
  <c r="AK33" i="4" s="1"/>
  <c r="X33" i="4"/>
  <c r="W33" i="4"/>
  <c r="V33" i="4"/>
  <c r="AH33" i="4" s="1"/>
  <c r="U33" i="4"/>
  <c r="AG33" i="4" s="1"/>
  <c r="T33" i="4"/>
  <c r="AF33" i="4" s="1"/>
  <c r="S33" i="4"/>
  <c r="AE33" i="4" s="1"/>
  <c r="R33" i="4"/>
  <c r="AD33" i="4" s="1"/>
  <c r="AG32" i="4"/>
  <c r="AD32" i="4"/>
  <c r="AC32" i="4"/>
  <c r="AB32" i="4"/>
  <c r="AA32" i="4"/>
  <c r="AM32" i="4" s="1"/>
  <c r="Z32" i="4"/>
  <c r="AL32" i="4" s="1"/>
  <c r="Y32" i="4"/>
  <c r="AK32" i="4" s="1"/>
  <c r="X32" i="4"/>
  <c r="AJ32" i="4" s="1"/>
  <c r="W32" i="4"/>
  <c r="AI32" i="4" s="1"/>
  <c r="V32" i="4"/>
  <c r="AH32" i="4" s="1"/>
  <c r="U32" i="4"/>
  <c r="T32" i="4"/>
  <c r="AF32" i="4" s="1"/>
  <c r="S32" i="4"/>
  <c r="AE32" i="4" s="1"/>
  <c r="R32" i="4"/>
  <c r="AL31" i="4"/>
  <c r="AD31" i="4"/>
  <c r="AC31" i="4"/>
  <c r="AB31" i="4"/>
  <c r="AA31" i="4"/>
  <c r="AM31" i="4" s="1"/>
  <c r="Z31" i="4"/>
  <c r="Y31" i="4"/>
  <c r="AK31" i="4" s="1"/>
  <c r="X31" i="4"/>
  <c r="AJ31" i="4" s="1"/>
  <c r="W31" i="4"/>
  <c r="AI31" i="4" s="1"/>
  <c r="V31" i="4"/>
  <c r="AH31" i="4" s="1"/>
  <c r="U31" i="4"/>
  <c r="AG31" i="4" s="1"/>
  <c r="T31" i="4"/>
  <c r="AF31" i="4" s="1"/>
  <c r="S31" i="4"/>
  <c r="AE31" i="4" s="1"/>
  <c r="R31" i="4"/>
  <c r="AC30" i="4"/>
  <c r="AB30" i="4"/>
  <c r="AA30" i="4"/>
  <c r="AM30" i="4" s="1"/>
  <c r="Z30" i="4"/>
  <c r="AL30" i="4" s="1"/>
  <c r="Y30" i="4"/>
  <c r="AK30" i="4" s="1"/>
  <c r="X30" i="4"/>
  <c r="AJ30" i="4" s="1"/>
  <c r="W30" i="4"/>
  <c r="AI30" i="4" s="1"/>
  <c r="V30" i="4"/>
  <c r="AH30" i="4" s="1"/>
  <c r="U30" i="4"/>
  <c r="AG30" i="4" s="1"/>
  <c r="T30" i="4"/>
  <c r="AF30" i="4" s="1"/>
  <c r="S30" i="4"/>
  <c r="AE30" i="4" s="1"/>
  <c r="R30" i="4"/>
  <c r="AD30" i="4" s="1"/>
  <c r="AC29" i="4"/>
  <c r="AB29" i="4"/>
  <c r="AA29" i="4"/>
  <c r="AM29" i="4" s="1"/>
  <c r="Z29" i="4"/>
  <c r="AL29" i="4" s="1"/>
  <c r="Y29" i="4"/>
  <c r="AK29" i="4" s="1"/>
  <c r="X29" i="4"/>
  <c r="AJ29" i="4" s="1"/>
  <c r="W29" i="4"/>
  <c r="AI29" i="4" s="1"/>
  <c r="V29" i="4"/>
  <c r="AH29" i="4" s="1"/>
  <c r="U29" i="4"/>
  <c r="AG29" i="4" s="1"/>
  <c r="T29" i="4"/>
  <c r="AF29" i="4" s="1"/>
  <c r="S29" i="4"/>
  <c r="AE29" i="4" s="1"/>
  <c r="R29" i="4"/>
  <c r="AD29" i="4" s="1"/>
  <c r="AC28" i="4"/>
  <c r="AB28" i="4"/>
  <c r="AA28" i="4"/>
  <c r="AM28" i="4" s="1"/>
  <c r="Z28" i="4"/>
  <c r="AL28" i="4" s="1"/>
  <c r="Y28" i="4"/>
  <c r="AK28" i="4" s="1"/>
  <c r="X28" i="4"/>
  <c r="AJ28" i="4" s="1"/>
  <c r="W28" i="4"/>
  <c r="AI28" i="4" s="1"/>
  <c r="V28" i="4"/>
  <c r="AH28" i="4" s="1"/>
  <c r="U28" i="4"/>
  <c r="AG28" i="4" s="1"/>
  <c r="T28" i="4"/>
  <c r="AF28" i="4" s="1"/>
  <c r="S28" i="4"/>
  <c r="AE28" i="4" s="1"/>
  <c r="R28" i="4"/>
  <c r="AD28" i="4" s="1"/>
  <c r="AH27" i="4"/>
  <c r="AE27" i="4"/>
  <c r="AC27" i="4"/>
  <c r="AB27" i="4"/>
  <c r="AA27" i="4"/>
  <c r="AM27" i="4" s="1"/>
  <c r="Z27" i="4"/>
  <c r="AL27" i="4" s="1"/>
  <c r="Y27" i="4"/>
  <c r="AK27" i="4" s="1"/>
  <c r="X27" i="4"/>
  <c r="AJ27" i="4" s="1"/>
  <c r="W27" i="4"/>
  <c r="AI27" i="4" s="1"/>
  <c r="V27" i="4"/>
  <c r="U27" i="4"/>
  <c r="AG27" i="4" s="1"/>
  <c r="T27" i="4"/>
  <c r="AF27" i="4" s="1"/>
  <c r="S27" i="4"/>
  <c r="R27" i="4"/>
  <c r="AD27" i="4" s="1"/>
  <c r="AC26" i="4"/>
  <c r="AB26" i="4"/>
  <c r="AA26" i="4"/>
  <c r="AM26" i="4" s="1"/>
  <c r="Z26" i="4"/>
  <c r="AL26" i="4" s="1"/>
  <c r="Y26" i="4"/>
  <c r="AK26" i="4" s="1"/>
  <c r="X26" i="4"/>
  <c r="AJ26" i="4" s="1"/>
  <c r="W26" i="4"/>
  <c r="AI26" i="4" s="1"/>
  <c r="V26" i="4"/>
  <c r="AH26" i="4" s="1"/>
  <c r="U26" i="4"/>
  <c r="AG26" i="4" s="1"/>
  <c r="T26" i="4"/>
  <c r="AF26" i="4" s="1"/>
  <c r="S26" i="4"/>
  <c r="AE26" i="4" s="1"/>
  <c r="R26" i="4"/>
  <c r="AD26" i="4" s="1"/>
  <c r="AM25" i="4"/>
  <c r="AH25" i="4"/>
  <c r="AE25" i="4"/>
  <c r="AC25" i="4"/>
  <c r="AB25" i="4"/>
  <c r="AA25" i="4"/>
  <c r="Z25" i="4"/>
  <c r="AL25" i="4" s="1"/>
  <c r="Y25" i="4"/>
  <c r="AK25" i="4" s="1"/>
  <c r="X25" i="4"/>
  <c r="AJ25" i="4" s="1"/>
  <c r="W25" i="4"/>
  <c r="AI25" i="4" s="1"/>
  <c r="V25" i="4"/>
  <c r="U25" i="4"/>
  <c r="AG25" i="4" s="1"/>
  <c r="T25" i="4"/>
  <c r="AF25" i="4" s="1"/>
  <c r="S25" i="4"/>
  <c r="R25" i="4"/>
  <c r="AD25" i="4" s="1"/>
  <c r="AC24" i="4"/>
  <c r="AB24" i="4"/>
  <c r="AA24" i="4"/>
  <c r="AM24" i="4" s="1"/>
  <c r="Z24" i="4"/>
  <c r="AL24" i="4" s="1"/>
  <c r="Y24" i="4"/>
  <c r="AK24" i="4" s="1"/>
  <c r="X24" i="4"/>
  <c r="AJ24" i="4" s="1"/>
  <c r="W24" i="4"/>
  <c r="AI24" i="4" s="1"/>
  <c r="V24" i="4"/>
  <c r="AH24" i="4" s="1"/>
  <c r="U24" i="4"/>
  <c r="AG24" i="4" s="1"/>
  <c r="T24" i="4"/>
  <c r="AF24" i="4" s="1"/>
  <c r="S24" i="4"/>
  <c r="AE24" i="4" s="1"/>
  <c r="R24" i="4"/>
  <c r="AD24" i="4" s="1"/>
  <c r="AJ23" i="4"/>
  <c r="AC23" i="4"/>
  <c r="AB23" i="4"/>
  <c r="AA23" i="4"/>
  <c r="AM23" i="4" s="1"/>
  <c r="Z23" i="4"/>
  <c r="AL23" i="4" s="1"/>
  <c r="Y23" i="4"/>
  <c r="AK23" i="4" s="1"/>
  <c r="X23" i="4"/>
  <c r="W23" i="4"/>
  <c r="AI23" i="4" s="1"/>
  <c r="V23" i="4"/>
  <c r="AH23" i="4" s="1"/>
  <c r="U23" i="4"/>
  <c r="AG23" i="4" s="1"/>
  <c r="T23" i="4"/>
  <c r="AF23" i="4" s="1"/>
  <c r="S23" i="4"/>
  <c r="AE23" i="4" s="1"/>
  <c r="R23" i="4"/>
  <c r="AD23" i="4" s="1"/>
  <c r="AL22" i="4"/>
  <c r="AF22" i="4"/>
  <c r="AC22" i="4"/>
  <c r="AB22" i="4"/>
  <c r="AA22" i="4"/>
  <c r="AM22" i="4" s="1"/>
  <c r="Z22" i="4"/>
  <c r="Y22" i="4"/>
  <c r="AK22" i="4" s="1"/>
  <c r="X22" i="4"/>
  <c r="AJ22" i="4" s="1"/>
  <c r="W22" i="4"/>
  <c r="AI22" i="4" s="1"/>
  <c r="V22" i="4"/>
  <c r="AH22" i="4" s="1"/>
  <c r="U22" i="4"/>
  <c r="AG22" i="4" s="1"/>
  <c r="T22" i="4"/>
  <c r="S22" i="4"/>
  <c r="AE22" i="4" s="1"/>
  <c r="R22" i="4"/>
  <c r="AD22" i="4" s="1"/>
  <c r="AK21" i="4"/>
  <c r="AF21" i="4"/>
  <c r="AC21" i="4"/>
  <c r="AB21" i="4"/>
  <c r="AA21" i="4"/>
  <c r="AM21" i="4" s="1"/>
  <c r="Z21" i="4"/>
  <c r="AL21" i="4" s="1"/>
  <c r="Y21" i="4"/>
  <c r="X21" i="4"/>
  <c r="AJ21" i="4" s="1"/>
  <c r="W21" i="4"/>
  <c r="AI21" i="4" s="1"/>
  <c r="V21" i="4"/>
  <c r="AH21" i="4" s="1"/>
  <c r="U21" i="4"/>
  <c r="AG21" i="4" s="1"/>
  <c r="T21" i="4"/>
  <c r="S21" i="4"/>
  <c r="AE21" i="4" s="1"/>
  <c r="R21" i="4"/>
  <c r="AD21" i="4" s="1"/>
  <c r="AC20" i="4"/>
  <c r="AB20" i="4"/>
  <c r="AA20" i="4"/>
  <c r="AM20" i="4" s="1"/>
  <c r="Z20" i="4"/>
  <c r="AL20" i="4" s="1"/>
  <c r="Y20" i="4"/>
  <c r="AK20" i="4" s="1"/>
  <c r="X20" i="4"/>
  <c r="AJ20" i="4" s="1"/>
  <c r="W20" i="4"/>
  <c r="AI20" i="4" s="1"/>
  <c r="V20" i="4"/>
  <c r="AH20" i="4" s="1"/>
  <c r="U20" i="4"/>
  <c r="AG20" i="4" s="1"/>
  <c r="T20" i="4"/>
  <c r="AF20" i="4" s="1"/>
  <c r="S20" i="4"/>
  <c r="AE20" i="4" s="1"/>
  <c r="R20" i="4"/>
  <c r="AD20" i="4" s="1"/>
  <c r="AF19" i="4"/>
  <c r="AC19" i="4"/>
  <c r="AB19" i="4"/>
  <c r="AA19" i="4"/>
  <c r="AM19" i="4" s="1"/>
  <c r="Z19" i="4"/>
  <c r="AL19" i="4" s="1"/>
  <c r="Y19" i="4"/>
  <c r="AK19" i="4" s="1"/>
  <c r="X19" i="4"/>
  <c r="AJ19" i="4" s="1"/>
  <c r="W19" i="4"/>
  <c r="AI19" i="4" s="1"/>
  <c r="V19" i="4"/>
  <c r="AH19" i="4" s="1"/>
  <c r="U19" i="4"/>
  <c r="AG19" i="4" s="1"/>
  <c r="T19" i="4"/>
  <c r="S19" i="4"/>
  <c r="AE19" i="4" s="1"/>
  <c r="R19" i="4"/>
  <c r="AD19" i="4" s="1"/>
  <c r="AM18" i="4"/>
  <c r="AL18" i="4"/>
  <c r="AE18" i="4"/>
  <c r="AD18" i="4"/>
  <c r="AC18" i="4"/>
  <c r="AB18" i="4"/>
  <c r="AA18" i="4"/>
  <c r="Z18" i="4"/>
  <c r="Y18" i="4"/>
  <c r="AK18" i="4" s="1"/>
  <c r="X18" i="4"/>
  <c r="AJ18" i="4" s="1"/>
  <c r="W18" i="4"/>
  <c r="AI18" i="4" s="1"/>
  <c r="V18" i="4"/>
  <c r="AH18" i="4" s="1"/>
  <c r="U18" i="4"/>
  <c r="AG18" i="4" s="1"/>
  <c r="T18" i="4"/>
  <c r="AF18" i="4" s="1"/>
  <c r="S18" i="4"/>
  <c r="R18" i="4"/>
  <c r="AC17" i="4"/>
  <c r="AB17" i="4"/>
  <c r="AA17" i="4"/>
  <c r="AM17" i="4" s="1"/>
  <c r="Z17" i="4"/>
  <c r="AL17" i="4" s="1"/>
  <c r="Y17" i="4"/>
  <c r="AK17" i="4" s="1"/>
  <c r="X17" i="4"/>
  <c r="AJ17" i="4" s="1"/>
  <c r="W17" i="4"/>
  <c r="AI17" i="4" s="1"/>
  <c r="V17" i="4"/>
  <c r="AH17" i="4" s="1"/>
  <c r="U17" i="4"/>
  <c r="AG17" i="4" s="1"/>
  <c r="T17" i="4"/>
  <c r="AF17" i="4" s="1"/>
  <c r="S17" i="4"/>
  <c r="AE17" i="4" s="1"/>
  <c r="R17" i="4"/>
  <c r="AD17" i="4" s="1"/>
  <c r="AC16" i="4"/>
  <c r="AB16" i="4"/>
  <c r="AA16" i="4"/>
  <c r="AM16" i="4" s="1"/>
  <c r="Z16" i="4"/>
  <c r="AL16" i="4" s="1"/>
  <c r="Y16" i="4"/>
  <c r="AK16" i="4" s="1"/>
  <c r="X16" i="4"/>
  <c r="AJ16" i="4" s="1"/>
  <c r="W16" i="4"/>
  <c r="AI16" i="4" s="1"/>
  <c r="V16" i="4"/>
  <c r="AH16" i="4" s="1"/>
  <c r="U16" i="4"/>
  <c r="AG16" i="4" s="1"/>
  <c r="T16" i="4"/>
  <c r="AF16" i="4" s="1"/>
  <c r="S16" i="4"/>
  <c r="AE16" i="4" s="1"/>
  <c r="R16" i="4"/>
  <c r="AD16" i="4" s="1"/>
  <c r="AM15" i="4"/>
  <c r="AC15" i="4"/>
  <c r="AB15" i="4"/>
  <c r="AA15" i="4"/>
  <c r="Z15" i="4"/>
  <c r="AL15" i="4" s="1"/>
  <c r="Y15" i="4"/>
  <c r="AK15" i="4" s="1"/>
  <c r="X15" i="4"/>
  <c r="AJ15" i="4" s="1"/>
  <c r="W15" i="4"/>
  <c r="AI15" i="4" s="1"/>
  <c r="V15" i="4"/>
  <c r="AH15" i="4" s="1"/>
  <c r="U15" i="4"/>
  <c r="AG15" i="4" s="1"/>
  <c r="T15" i="4"/>
  <c r="AF15" i="4" s="1"/>
  <c r="S15" i="4"/>
  <c r="AE15" i="4" s="1"/>
  <c r="R15" i="4"/>
  <c r="AD15" i="4" s="1"/>
  <c r="AE14" i="4"/>
  <c r="AC14" i="4"/>
  <c r="AB14" i="4"/>
  <c r="AA14" i="4"/>
  <c r="AM14" i="4" s="1"/>
  <c r="Z14" i="4"/>
  <c r="AL14" i="4" s="1"/>
  <c r="Y14" i="4"/>
  <c r="AK14" i="4" s="1"/>
  <c r="X14" i="4"/>
  <c r="AJ14" i="4" s="1"/>
  <c r="W14" i="4"/>
  <c r="AI14" i="4" s="1"/>
  <c r="V14" i="4"/>
  <c r="AH14" i="4" s="1"/>
  <c r="U14" i="4"/>
  <c r="AG14" i="4" s="1"/>
  <c r="T14" i="4"/>
  <c r="AF14" i="4" s="1"/>
  <c r="S14" i="4"/>
  <c r="R14" i="4"/>
  <c r="AD14" i="4" s="1"/>
  <c r="AG13" i="4"/>
  <c r="AC13" i="4"/>
  <c r="AB13" i="4"/>
  <c r="AA13" i="4"/>
  <c r="AM13" i="4" s="1"/>
  <c r="Z13" i="4"/>
  <c r="AL13" i="4" s="1"/>
  <c r="Y13" i="4"/>
  <c r="AK13" i="4" s="1"/>
  <c r="X13" i="4"/>
  <c r="AJ13" i="4" s="1"/>
  <c r="W13" i="4"/>
  <c r="AI13" i="4" s="1"/>
  <c r="V13" i="4"/>
  <c r="AH13" i="4" s="1"/>
  <c r="U13" i="4"/>
  <c r="T13" i="4"/>
  <c r="AF13" i="4" s="1"/>
  <c r="S13" i="4"/>
  <c r="AE13" i="4" s="1"/>
  <c r="R13" i="4"/>
  <c r="AD13" i="4" s="1"/>
  <c r="AJ12" i="4"/>
  <c r="AD12" i="4"/>
  <c r="AC12" i="4"/>
  <c r="AB12" i="4"/>
  <c r="AA12" i="4"/>
  <c r="AM12" i="4" s="1"/>
  <c r="Z12" i="4"/>
  <c r="AL12" i="4" s="1"/>
  <c r="Y12" i="4"/>
  <c r="AK12" i="4" s="1"/>
  <c r="X12" i="4"/>
  <c r="W12" i="4"/>
  <c r="AI12" i="4" s="1"/>
  <c r="V12" i="4"/>
  <c r="AH12" i="4" s="1"/>
  <c r="U12" i="4"/>
  <c r="AG12" i="4" s="1"/>
  <c r="T12" i="4"/>
  <c r="AF12" i="4" s="1"/>
  <c r="S12" i="4"/>
  <c r="AE12" i="4" s="1"/>
  <c r="R12" i="4"/>
  <c r="AL11" i="4"/>
  <c r="AD11" i="4"/>
  <c r="AC11" i="4"/>
  <c r="AB11" i="4"/>
  <c r="AA11" i="4"/>
  <c r="AM11" i="4" s="1"/>
  <c r="Z11" i="4"/>
  <c r="Y11" i="4"/>
  <c r="AK11" i="4" s="1"/>
  <c r="X11" i="4"/>
  <c r="AJ11" i="4" s="1"/>
  <c r="W11" i="4"/>
  <c r="AI11" i="4" s="1"/>
  <c r="V11" i="4"/>
  <c r="AH11" i="4" s="1"/>
  <c r="U11" i="4"/>
  <c r="AG11" i="4" s="1"/>
  <c r="T11" i="4"/>
  <c r="AF11" i="4" s="1"/>
  <c r="S11" i="4"/>
  <c r="AE11" i="4" s="1"/>
  <c r="R11" i="4"/>
  <c r="AC10" i="4"/>
  <c r="AB10" i="4"/>
  <c r="AA10" i="4"/>
  <c r="AM10" i="4" s="1"/>
  <c r="Z10" i="4"/>
  <c r="AL10" i="4" s="1"/>
  <c r="Y10" i="4"/>
  <c r="AK10" i="4" s="1"/>
  <c r="X10" i="4"/>
  <c r="AJ10" i="4" s="1"/>
  <c r="W10" i="4"/>
  <c r="AI10" i="4" s="1"/>
  <c r="V10" i="4"/>
  <c r="AH10" i="4" s="1"/>
  <c r="U10" i="4"/>
  <c r="AG10" i="4" s="1"/>
  <c r="T10" i="4"/>
  <c r="AF10" i="4" s="1"/>
  <c r="S10" i="4"/>
  <c r="AE10" i="4" s="1"/>
  <c r="R10" i="4"/>
  <c r="AD10" i="4" s="1"/>
  <c r="AC9" i="4"/>
  <c r="AB9" i="4"/>
  <c r="AA9" i="4"/>
  <c r="AM9" i="4" s="1"/>
  <c r="Z9" i="4"/>
  <c r="AL9" i="4" s="1"/>
  <c r="Y9" i="4"/>
  <c r="AK9" i="4" s="1"/>
  <c r="X9" i="4"/>
  <c r="AJ9" i="4" s="1"/>
  <c r="W9" i="4"/>
  <c r="AI9" i="4" s="1"/>
  <c r="V9" i="4"/>
  <c r="AH9" i="4" s="1"/>
  <c r="U9" i="4"/>
  <c r="AG9" i="4" s="1"/>
  <c r="T9" i="4"/>
  <c r="AF9" i="4" s="1"/>
  <c r="S9" i="4"/>
  <c r="AE9" i="4" s="1"/>
  <c r="R9" i="4"/>
  <c r="AD9" i="4" s="1"/>
  <c r="AL8" i="4"/>
  <c r="AK8" i="4"/>
  <c r="AD8" i="4"/>
  <c r="AC8" i="4"/>
  <c r="AB8" i="4"/>
  <c r="AA8" i="4"/>
  <c r="AM8" i="4" s="1"/>
  <c r="Z8" i="4"/>
  <c r="Y8" i="4"/>
  <c r="X8" i="4"/>
  <c r="AJ8" i="4" s="1"/>
  <c r="W8" i="4"/>
  <c r="AI8" i="4" s="1"/>
  <c r="V8" i="4"/>
  <c r="AH8" i="4" s="1"/>
  <c r="U8" i="4"/>
  <c r="AG8" i="4" s="1"/>
  <c r="T8" i="4"/>
  <c r="AF8" i="4" s="1"/>
  <c r="S8" i="4"/>
  <c r="AE8" i="4" s="1"/>
  <c r="R8" i="4"/>
  <c r="AJ7" i="4"/>
  <c r="AG7" i="4"/>
  <c r="AC7" i="4"/>
  <c r="AB7" i="4"/>
  <c r="AA7" i="4"/>
  <c r="AM7" i="4" s="1"/>
  <c r="Z7" i="4"/>
  <c r="AL7" i="4" s="1"/>
  <c r="Y7" i="4"/>
  <c r="AK7" i="4" s="1"/>
  <c r="X7" i="4"/>
  <c r="W7" i="4"/>
  <c r="AI7" i="4" s="1"/>
  <c r="V7" i="4"/>
  <c r="AH7" i="4" s="1"/>
  <c r="U7" i="4"/>
  <c r="T7" i="4"/>
  <c r="AF7" i="4" s="1"/>
  <c r="S7" i="4"/>
  <c r="AE7" i="4" s="1"/>
  <c r="R7" i="4"/>
  <c r="AD7" i="4" s="1"/>
  <c r="AF6" i="4"/>
  <c r="AE6" i="4"/>
  <c r="AD6" i="4"/>
  <c r="AC6" i="4"/>
  <c r="AB6" i="4"/>
  <c r="AA6" i="4"/>
  <c r="AM6" i="4" s="1"/>
  <c r="Z6" i="4"/>
  <c r="AL6" i="4" s="1"/>
  <c r="Y6" i="4"/>
  <c r="AK6" i="4" s="1"/>
  <c r="X6" i="4"/>
  <c r="AJ6" i="4" s="1"/>
  <c r="W6" i="4"/>
  <c r="AI6" i="4" s="1"/>
  <c r="V6" i="4"/>
  <c r="AH6" i="4" s="1"/>
  <c r="U6" i="4"/>
  <c r="AG6" i="4" s="1"/>
  <c r="T6" i="4"/>
  <c r="S6" i="4"/>
  <c r="R6" i="4"/>
  <c r="AK5" i="4"/>
  <c r="AE5" i="4"/>
  <c r="AC5" i="4"/>
  <c r="AB5" i="4"/>
  <c r="AA5" i="4"/>
  <c r="AM5" i="4" s="1"/>
  <c r="Z5" i="4"/>
  <c r="AL5" i="4" s="1"/>
  <c r="Y5" i="4"/>
  <c r="X5" i="4"/>
  <c r="AJ5" i="4" s="1"/>
  <c r="W5" i="4"/>
  <c r="AI5" i="4" s="1"/>
  <c r="V5" i="4"/>
  <c r="AH5" i="4" s="1"/>
  <c r="U5" i="4"/>
  <c r="AG5" i="4" s="1"/>
  <c r="T5" i="4"/>
  <c r="AF5" i="4" s="1"/>
  <c r="S5" i="4"/>
  <c r="R5" i="4"/>
  <c r="AD5" i="4" s="1"/>
  <c r="P5" i="4"/>
  <c r="R1" i="4"/>
  <c r="R10" i="2"/>
  <c r="S10" i="2"/>
  <c r="AE10" i="2" s="1"/>
  <c r="T10" i="2"/>
  <c r="AF10" i="2" s="1"/>
  <c r="U10" i="2"/>
  <c r="AG10" i="2" s="1"/>
  <c r="V10" i="2"/>
  <c r="AH10" i="2" s="1"/>
  <c r="W10" i="2"/>
  <c r="AI10" i="2" s="1"/>
  <c r="X10" i="2"/>
  <c r="AJ10" i="2" s="1"/>
  <c r="Y10" i="2"/>
  <c r="AK10" i="2" s="1"/>
  <c r="Z10" i="2"/>
  <c r="AL10" i="2" s="1"/>
  <c r="AA10" i="2"/>
  <c r="AB10" i="2"/>
  <c r="AC10" i="2"/>
  <c r="AD10" i="2"/>
  <c r="AM10" i="2"/>
  <c r="R11" i="2"/>
  <c r="AD11" i="2" s="1"/>
  <c r="S11" i="2"/>
  <c r="AE11" i="2" s="1"/>
  <c r="T11" i="2"/>
  <c r="AF11" i="2" s="1"/>
  <c r="U11" i="2"/>
  <c r="AG11" i="2" s="1"/>
  <c r="V11" i="2"/>
  <c r="AH11" i="2" s="1"/>
  <c r="W11" i="2"/>
  <c r="AI11" i="2" s="1"/>
  <c r="X11" i="2"/>
  <c r="AJ11" i="2" s="1"/>
  <c r="Y11" i="2"/>
  <c r="AK11" i="2" s="1"/>
  <c r="Z11" i="2"/>
  <c r="AL11" i="2" s="1"/>
  <c r="AA11" i="2"/>
  <c r="AM11" i="2" s="1"/>
  <c r="AB11" i="2"/>
  <c r="AC11" i="2"/>
  <c r="R12" i="2"/>
  <c r="AD12" i="2" s="1"/>
  <c r="S12" i="2"/>
  <c r="AE12" i="2" s="1"/>
  <c r="T12" i="2"/>
  <c r="AF12" i="2" s="1"/>
  <c r="U12" i="2"/>
  <c r="AG12" i="2" s="1"/>
  <c r="V12" i="2"/>
  <c r="AH12" i="2" s="1"/>
  <c r="W12" i="2"/>
  <c r="AI12" i="2" s="1"/>
  <c r="X12" i="2"/>
  <c r="AJ12" i="2" s="1"/>
  <c r="Y12" i="2"/>
  <c r="AK12" i="2" s="1"/>
  <c r="Z12" i="2"/>
  <c r="AL12" i="2" s="1"/>
  <c r="AA12" i="2"/>
  <c r="AM12" i="2" s="1"/>
  <c r="AB12" i="2"/>
  <c r="AC12" i="2"/>
  <c r="R13" i="2"/>
  <c r="AD13" i="2" s="1"/>
  <c r="S13" i="2"/>
  <c r="AE13" i="2" s="1"/>
  <c r="T13" i="2"/>
  <c r="AF13" i="2" s="1"/>
  <c r="U13" i="2"/>
  <c r="AG13" i="2" s="1"/>
  <c r="V13" i="2"/>
  <c r="AH13" i="2" s="1"/>
  <c r="W13" i="2"/>
  <c r="AI13" i="2" s="1"/>
  <c r="X13" i="2"/>
  <c r="AJ13" i="2" s="1"/>
  <c r="Y13" i="2"/>
  <c r="AK13" i="2" s="1"/>
  <c r="Z13" i="2"/>
  <c r="AL13" i="2" s="1"/>
  <c r="AA13" i="2"/>
  <c r="AM13" i="2" s="1"/>
  <c r="AB13" i="2"/>
  <c r="AC13" i="2"/>
  <c r="R14" i="2"/>
  <c r="AD14" i="2" s="1"/>
  <c r="S14" i="2"/>
  <c r="AE14" i="2" s="1"/>
  <c r="T14" i="2"/>
  <c r="AF14" i="2" s="1"/>
  <c r="U14" i="2"/>
  <c r="AG14" i="2" s="1"/>
  <c r="V14" i="2"/>
  <c r="AH14" i="2" s="1"/>
  <c r="W14" i="2"/>
  <c r="AI14" i="2" s="1"/>
  <c r="X14" i="2"/>
  <c r="AJ14" i="2" s="1"/>
  <c r="Y14" i="2"/>
  <c r="AK14" i="2" s="1"/>
  <c r="Z14" i="2"/>
  <c r="AL14" i="2" s="1"/>
  <c r="AA14" i="2"/>
  <c r="AM14" i="2" s="1"/>
  <c r="AB14" i="2"/>
  <c r="AC14" i="2"/>
  <c r="R15" i="2"/>
  <c r="AD15" i="2" s="1"/>
  <c r="S15" i="2"/>
  <c r="AE15" i="2" s="1"/>
  <c r="T15" i="2"/>
  <c r="AF15" i="2" s="1"/>
  <c r="U15" i="2"/>
  <c r="AG15" i="2" s="1"/>
  <c r="V15" i="2"/>
  <c r="AH15" i="2" s="1"/>
  <c r="W15" i="2"/>
  <c r="AI15" i="2" s="1"/>
  <c r="X15" i="2"/>
  <c r="AJ15" i="2" s="1"/>
  <c r="Y15" i="2"/>
  <c r="AK15" i="2" s="1"/>
  <c r="Z15" i="2"/>
  <c r="AL15" i="2" s="1"/>
  <c r="AA15" i="2"/>
  <c r="AM15" i="2" s="1"/>
  <c r="AB15" i="2"/>
  <c r="AC15" i="2"/>
  <c r="R16" i="2"/>
  <c r="AD16" i="2" s="1"/>
  <c r="S16" i="2"/>
  <c r="AE16" i="2" s="1"/>
  <c r="T16" i="2"/>
  <c r="AF16" i="2" s="1"/>
  <c r="U16" i="2"/>
  <c r="AG16" i="2" s="1"/>
  <c r="V16" i="2"/>
  <c r="W16" i="2"/>
  <c r="AI16" i="2" s="1"/>
  <c r="X16" i="2"/>
  <c r="AJ16" i="2" s="1"/>
  <c r="Y16" i="2"/>
  <c r="AK16" i="2" s="1"/>
  <c r="Z16" i="2"/>
  <c r="AL16" i="2" s="1"/>
  <c r="AA16" i="2"/>
  <c r="AM16" i="2" s="1"/>
  <c r="AB16" i="2"/>
  <c r="AC16" i="2"/>
  <c r="AH16" i="2"/>
  <c r="R17" i="2"/>
  <c r="AD17" i="2" s="1"/>
  <c r="S17" i="2"/>
  <c r="AE17" i="2" s="1"/>
  <c r="T17" i="2"/>
  <c r="AF17" i="2" s="1"/>
  <c r="U17" i="2"/>
  <c r="AG17" i="2" s="1"/>
  <c r="V17" i="2"/>
  <c r="AH17" i="2" s="1"/>
  <c r="W17" i="2"/>
  <c r="AI17" i="2" s="1"/>
  <c r="X17" i="2"/>
  <c r="AJ17" i="2" s="1"/>
  <c r="Y17" i="2"/>
  <c r="AK17" i="2" s="1"/>
  <c r="Z17" i="2"/>
  <c r="AL17" i="2" s="1"/>
  <c r="AA17" i="2"/>
  <c r="AM17" i="2" s="1"/>
  <c r="AB17" i="2"/>
  <c r="AC17" i="2"/>
  <c r="R18" i="2"/>
  <c r="AD18" i="2" s="1"/>
  <c r="S18" i="2"/>
  <c r="AE18" i="2" s="1"/>
  <c r="T18" i="2"/>
  <c r="AF18" i="2" s="1"/>
  <c r="U18" i="2"/>
  <c r="AG18" i="2" s="1"/>
  <c r="V18" i="2"/>
  <c r="AH18" i="2" s="1"/>
  <c r="W18" i="2"/>
  <c r="AI18" i="2" s="1"/>
  <c r="X18" i="2"/>
  <c r="AJ18" i="2" s="1"/>
  <c r="Y18" i="2"/>
  <c r="AK18" i="2" s="1"/>
  <c r="Z18" i="2"/>
  <c r="AL18" i="2" s="1"/>
  <c r="AA18" i="2"/>
  <c r="AM18" i="2" s="1"/>
  <c r="AB18" i="2"/>
  <c r="AC18" i="2"/>
  <c r="R19" i="2"/>
  <c r="AD19" i="2" s="1"/>
  <c r="S19" i="2"/>
  <c r="AE19" i="2" s="1"/>
  <c r="T19" i="2"/>
  <c r="AF19" i="2" s="1"/>
  <c r="U19" i="2"/>
  <c r="AG19" i="2" s="1"/>
  <c r="V19" i="2"/>
  <c r="AH19" i="2" s="1"/>
  <c r="W19" i="2"/>
  <c r="AI19" i="2" s="1"/>
  <c r="X19" i="2"/>
  <c r="AJ19" i="2" s="1"/>
  <c r="Y19" i="2"/>
  <c r="AK19" i="2" s="1"/>
  <c r="Z19" i="2"/>
  <c r="AL19" i="2" s="1"/>
  <c r="AA19" i="2"/>
  <c r="AM19" i="2" s="1"/>
  <c r="AB19" i="2"/>
  <c r="AC19" i="2"/>
  <c r="R20" i="2"/>
  <c r="AD20" i="2" s="1"/>
  <c r="S20" i="2"/>
  <c r="AE20" i="2" s="1"/>
  <c r="T20" i="2"/>
  <c r="AF20" i="2" s="1"/>
  <c r="U20" i="2"/>
  <c r="AG20" i="2" s="1"/>
  <c r="V20" i="2"/>
  <c r="AH20" i="2" s="1"/>
  <c r="W20" i="2"/>
  <c r="AI20" i="2" s="1"/>
  <c r="X20" i="2"/>
  <c r="AJ20" i="2" s="1"/>
  <c r="Y20" i="2"/>
  <c r="AK20" i="2" s="1"/>
  <c r="Z20" i="2"/>
  <c r="AA20" i="2"/>
  <c r="AM20" i="2" s="1"/>
  <c r="AB20" i="2"/>
  <c r="AC20" i="2"/>
  <c r="AL20" i="2"/>
  <c r="R21" i="2"/>
  <c r="AD21" i="2" s="1"/>
  <c r="S21" i="2"/>
  <c r="AE21" i="2" s="1"/>
  <c r="T21" i="2"/>
  <c r="AF21" i="2" s="1"/>
  <c r="U21" i="2"/>
  <c r="AG21" i="2" s="1"/>
  <c r="V21" i="2"/>
  <c r="AH21" i="2" s="1"/>
  <c r="W21" i="2"/>
  <c r="AI21" i="2" s="1"/>
  <c r="X21" i="2"/>
  <c r="AJ21" i="2" s="1"/>
  <c r="Y21" i="2"/>
  <c r="AK21" i="2" s="1"/>
  <c r="Z21" i="2"/>
  <c r="AL21" i="2" s="1"/>
  <c r="AA21" i="2"/>
  <c r="AM21" i="2" s="1"/>
  <c r="AB21" i="2"/>
  <c r="AC21" i="2"/>
  <c r="R22" i="2"/>
  <c r="AD22" i="2" s="1"/>
  <c r="S22" i="2"/>
  <c r="AE22" i="2" s="1"/>
  <c r="T22" i="2"/>
  <c r="AF22" i="2" s="1"/>
  <c r="U22" i="2"/>
  <c r="AG22" i="2" s="1"/>
  <c r="V22" i="2"/>
  <c r="AH22" i="2" s="1"/>
  <c r="W22" i="2"/>
  <c r="X22" i="2"/>
  <c r="Y22" i="2"/>
  <c r="Z22" i="2"/>
  <c r="AL22" i="2" s="1"/>
  <c r="AA22" i="2"/>
  <c r="AM22" i="2" s="1"/>
  <c r="AB22" i="2"/>
  <c r="AC22" i="2"/>
  <c r="AI22" i="2"/>
  <c r="AJ22" i="2"/>
  <c r="AK22" i="2"/>
  <c r="R23" i="2"/>
  <c r="AD23" i="2" s="1"/>
  <c r="S23" i="2"/>
  <c r="AE23" i="2" s="1"/>
  <c r="T23" i="2"/>
  <c r="AF23" i="2" s="1"/>
  <c r="U23" i="2"/>
  <c r="AG23" i="2" s="1"/>
  <c r="V23" i="2"/>
  <c r="AH23" i="2" s="1"/>
  <c r="W23" i="2"/>
  <c r="AI23" i="2" s="1"/>
  <c r="X23" i="2"/>
  <c r="AJ23" i="2" s="1"/>
  <c r="Y23" i="2"/>
  <c r="AK23" i="2" s="1"/>
  <c r="Z23" i="2"/>
  <c r="AL23" i="2" s="1"/>
  <c r="AA23" i="2"/>
  <c r="AM23" i="2" s="1"/>
  <c r="AB23" i="2"/>
  <c r="AC23" i="2"/>
  <c r="R24" i="2"/>
  <c r="AD24" i="2" s="1"/>
  <c r="S24" i="2"/>
  <c r="AE24" i="2" s="1"/>
  <c r="T24" i="2"/>
  <c r="AF24" i="2" s="1"/>
  <c r="U24" i="2"/>
  <c r="AG24" i="2" s="1"/>
  <c r="V24" i="2"/>
  <c r="AH24" i="2" s="1"/>
  <c r="W24" i="2"/>
  <c r="AI24" i="2" s="1"/>
  <c r="X24" i="2"/>
  <c r="AJ24" i="2" s="1"/>
  <c r="Y24" i="2"/>
  <c r="AK24" i="2" s="1"/>
  <c r="Z24" i="2"/>
  <c r="AL24" i="2" s="1"/>
  <c r="AA24" i="2"/>
  <c r="AM24" i="2" s="1"/>
  <c r="AB24" i="2"/>
  <c r="AC24" i="2"/>
  <c r="R25" i="2"/>
  <c r="AD25" i="2" s="1"/>
  <c r="S25" i="2"/>
  <c r="AE25" i="2" s="1"/>
  <c r="T25" i="2"/>
  <c r="AF25" i="2" s="1"/>
  <c r="U25" i="2"/>
  <c r="AG25" i="2" s="1"/>
  <c r="V25" i="2"/>
  <c r="AH25" i="2" s="1"/>
  <c r="W25" i="2"/>
  <c r="AI25" i="2" s="1"/>
  <c r="X25" i="2"/>
  <c r="AJ25" i="2" s="1"/>
  <c r="Y25" i="2"/>
  <c r="AK25" i="2" s="1"/>
  <c r="Z25" i="2"/>
  <c r="AA25" i="2"/>
  <c r="AM25" i="2" s="1"/>
  <c r="AB25" i="2"/>
  <c r="AC25" i="2"/>
  <c r="AL25" i="2"/>
  <c r="R26" i="2"/>
  <c r="AD26" i="2" s="1"/>
  <c r="S26" i="2"/>
  <c r="AE26" i="2" s="1"/>
  <c r="T26" i="2"/>
  <c r="AF26" i="2" s="1"/>
  <c r="U26" i="2"/>
  <c r="AG26" i="2" s="1"/>
  <c r="V26" i="2"/>
  <c r="AH26" i="2" s="1"/>
  <c r="W26" i="2"/>
  <c r="AI26" i="2" s="1"/>
  <c r="X26" i="2"/>
  <c r="AJ26" i="2" s="1"/>
  <c r="Y26" i="2"/>
  <c r="AK26" i="2" s="1"/>
  <c r="Z26" i="2"/>
  <c r="AA26" i="2"/>
  <c r="AM26" i="2" s="1"/>
  <c r="AB26" i="2"/>
  <c r="AC26" i="2"/>
  <c r="AL26" i="2"/>
  <c r="R27" i="2"/>
  <c r="AD27" i="2" s="1"/>
  <c r="S27" i="2"/>
  <c r="AE27" i="2" s="1"/>
  <c r="T27" i="2"/>
  <c r="AF27" i="2" s="1"/>
  <c r="U27" i="2"/>
  <c r="AG27" i="2" s="1"/>
  <c r="V27" i="2"/>
  <c r="W27" i="2"/>
  <c r="AI27" i="2" s="1"/>
  <c r="X27" i="2"/>
  <c r="AJ27" i="2" s="1"/>
  <c r="Y27" i="2"/>
  <c r="AK27" i="2" s="1"/>
  <c r="Z27" i="2"/>
  <c r="AL27" i="2" s="1"/>
  <c r="AA27" i="2"/>
  <c r="AM27" i="2" s="1"/>
  <c r="AB27" i="2"/>
  <c r="AC27" i="2"/>
  <c r="AH27" i="2"/>
  <c r="R28" i="2"/>
  <c r="AD28" i="2" s="1"/>
  <c r="S28" i="2"/>
  <c r="AE28" i="2" s="1"/>
  <c r="T28" i="2"/>
  <c r="AF28" i="2" s="1"/>
  <c r="U28" i="2"/>
  <c r="AG28" i="2" s="1"/>
  <c r="V28" i="2"/>
  <c r="AH28" i="2" s="1"/>
  <c r="W28" i="2"/>
  <c r="AI28" i="2" s="1"/>
  <c r="X28" i="2"/>
  <c r="AJ28" i="2" s="1"/>
  <c r="Y28" i="2"/>
  <c r="AK28" i="2" s="1"/>
  <c r="Z28" i="2"/>
  <c r="AL28" i="2" s="1"/>
  <c r="AA28" i="2"/>
  <c r="AM28" i="2" s="1"/>
  <c r="AB28" i="2"/>
  <c r="AC28" i="2"/>
  <c r="R29" i="2"/>
  <c r="AD29" i="2" s="1"/>
  <c r="S29" i="2"/>
  <c r="T29" i="2"/>
  <c r="AF29" i="2" s="1"/>
  <c r="U29" i="2"/>
  <c r="AG29" i="2" s="1"/>
  <c r="V29" i="2"/>
  <c r="AH29" i="2" s="1"/>
  <c r="W29" i="2"/>
  <c r="AI29" i="2" s="1"/>
  <c r="X29" i="2"/>
  <c r="AJ29" i="2" s="1"/>
  <c r="Y29" i="2"/>
  <c r="AK29" i="2" s="1"/>
  <c r="Z29" i="2"/>
  <c r="AL29" i="2" s="1"/>
  <c r="AA29" i="2"/>
  <c r="AB29" i="2"/>
  <c r="AC29" i="2"/>
  <c r="AE29" i="2"/>
  <c r="AM29" i="2"/>
  <c r="R30" i="2"/>
  <c r="AD30" i="2" s="1"/>
  <c r="S30" i="2"/>
  <c r="AE30" i="2" s="1"/>
  <c r="T30" i="2"/>
  <c r="AF30" i="2" s="1"/>
  <c r="U30" i="2"/>
  <c r="V30" i="2"/>
  <c r="W30" i="2"/>
  <c r="AI30" i="2" s="1"/>
  <c r="X30" i="2"/>
  <c r="Y30" i="2"/>
  <c r="AK30" i="2" s="1"/>
  <c r="Z30" i="2"/>
  <c r="AL30" i="2" s="1"/>
  <c r="AA30" i="2"/>
  <c r="AM30" i="2" s="1"/>
  <c r="AB30" i="2"/>
  <c r="AC30" i="2"/>
  <c r="AG30" i="2"/>
  <c r="AH30" i="2"/>
  <c r="AJ30" i="2"/>
  <c r="R31" i="2"/>
  <c r="AD31" i="2" s="1"/>
  <c r="S31" i="2"/>
  <c r="AE31" i="2" s="1"/>
  <c r="T31" i="2"/>
  <c r="AF31" i="2" s="1"/>
  <c r="U31" i="2"/>
  <c r="AG31" i="2" s="1"/>
  <c r="V31" i="2"/>
  <c r="W31" i="2"/>
  <c r="AI31" i="2" s="1"/>
  <c r="X31" i="2"/>
  <c r="AJ31" i="2" s="1"/>
  <c r="Y31" i="2"/>
  <c r="AK31" i="2" s="1"/>
  <c r="Z31" i="2"/>
  <c r="AL31" i="2" s="1"/>
  <c r="AA31" i="2"/>
  <c r="AM31" i="2" s="1"/>
  <c r="AB31" i="2"/>
  <c r="AC31" i="2"/>
  <c r="AH31" i="2"/>
  <c r="R32" i="2"/>
  <c r="AD32" i="2" s="1"/>
  <c r="S32" i="2"/>
  <c r="AE32" i="2" s="1"/>
  <c r="T32" i="2"/>
  <c r="AF32" i="2" s="1"/>
  <c r="U32" i="2"/>
  <c r="AG32" i="2" s="1"/>
  <c r="V32" i="2"/>
  <c r="AH32" i="2" s="1"/>
  <c r="W32" i="2"/>
  <c r="AI32" i="2" s="1"/>
  <c r="X32" i="2"/>
  <c r="AJ32" i="2" s="1"/>
  <c r="Y32" i="2"/>
  <c r="Z32" i="2"/>
  <c r="AL32" i="2" s="1"/>
  <c r="AA32" i="2"/>
  <c r="AM32" i="2" s="1"/>
  <c r="AB32" i="2"/>
  <c r="AC32" i="2"/>
  <c r="AK32" i="2"/>
  <c r="R33" i="2"/>
  <c r="AD33" i="2" s="1"/>
  <c r="S33" i="2"/>
  <c r="AE33" i="2" s="1"/>
  <c r="T33" i="2"/>
  <c r="AF33" i="2" s="1"/>
  <c r="U33" i="2"/>
  <c r="AG33" i="2" s="1"/>
  <c r="V33" i="2"/>
  <c r="AH33" i="2" s="1"/>
  <c r="W33" i="2"/>
  <c r="AI33" i="2" s="1"/>
  <c r="X33" i="2"/>
  <c r="AJ33" i="2" s="1"/>
  <c r="Y33" i="2"/>
  <c r="AK33" i="2" s="1"/>
  <c r="Z33" i="2"/>
  <c r="AL33" i="2" s="1"/>
  <c r="AA33" i="2"/>
  <c r="AM33" i="2" s="1"/>
  <c r="AB33" i="2"/>
  <c r="AC33" i="2"/>
  <c r="R34" i="2"/>
  <c r="AD34" i="2" s="1"/>
  <c r="S34" i="2"/>
  <c r="AE34" i="2" s="1"/>
  <c r="T34" i="2"/>
  <c r="AF34" i="2" s="1"/>
  <c r="U34" i="2"/>
  <c r="AG34" i="2" s="1"/>
  <c r="V34" i="2"/>
  <c r="AH34" i="2" s="1"/>
  <c r="W34" i="2"/>
  <c r="AI34" i="2" s="1"/>
  <c r="X34" i="2"/>
  <c r="AJ34" i="2" s="1"/>
  <c r="Y34" i="2"/>
  <c r="AK34" i="2" s="1"/>
  <c r="Z34" i="2"/>
  <c r="AA34" i="2"/>
  <c r="AB34" i="2"/>
  <c r="AC34" i="2"/>
  <c r="AL34" i="2"/>
  <c r="AM34" i="2"/>
  <c r="R35" i="2"/>
  <c r="AD35" i="2" s="1"/>
  <c r="S35" i="2"/>
  <c r="AE35" i="2" s="1"/>
  <c r="T35" i="2"/>
  <c r="AF35" i="2" s="1"/>
  <c r="U35" i="2"/>
  <c r="AG35" i="2" s="1"/>
  <c r="V35" i="2"/>
  <c r="W35" i="2"/>
  <c r="AI35" i="2" s="1"/>
  <c r="X35" i="2"/>
  <c r="AJ35" i="2" s="1"/>
  <c r="Y35" i="2"/>
  <c r="AK35" i="2" s="1"/>
  <c r="Z35" i="2"/>
  <c r="AL35" i="2" s="1"/>
  <c r="AA35" i="2"/>
  <c r="AM35" i="2" s="1"/>
  <c r="AB35" i="2"/>
  <c r="AC35" i="2"/>
  <c r="AH35" i="2"/>
  <c r="R36" i="2"/>
  <c r="AD36" i="2" s="1"/>
  <c r="S36" i="2"/>
  <c r="AE36" i="2" s="1"/>
  <c r="T36" i="2"/>
  <c r="AF36" i="2" s="1"/>
  <c r="U36" i="2"/>
  <c r="AG36" i="2" s="1"/>
  <c r="V36" i="2"/>
  <c r="AH36" i="2" s="1"/>
  <c r="W36" i="2"/>
  <c r="AI36" i="2" s="1"/>
  <c r="X36" i="2"/>
  <c r="AJ36" i="2" s="1"/>
  <c r="Y36" i="2"/>
  <c r="AK36" i="2" s="1"/>
  <c r="Z36" i="2"/>
  <c r="AL36" i="2" s="1"/>
  <c r="AA36" i="2"/>
  <c r="AM36" i="2" s="1"/>
  <c r="AB36" i="2"/>
  <c r="AC36" i="2"/>
  <c r="R37" i="2"/>
  <c r="AD37" i="2" s="1"/>
  <c r="S37" i="2"/>
  <c r="AE37" i="2" s="1"/>
  <c r="T37" i="2"/>
  <c r="AF37" i="2" s="1"/>
  <c r="U37" i="2"/>
  <c r="AG37" i="2" s="1"/>
  <c r="V37" i="2"/>
  <c r="AH37" i="2" s="1"/>
  <c r="W37" i="2"/>
  <c r="AI37" i="2" s="1"/>
  <c r="X37" i="2"/>
  <c r="AJ37" i="2" s="1"/>
  <c r="Y37" i="2"/>
  <c r="AK37" i="2" s="1"/>
  <c r="Z37" i="2"/>
  <c r="AL37" i="2" s="1"/>
  <c r="AA37" i="2"/>
  <c r="AM37" i="2" s="1"/>
  <c r="AB37" i="2"/>
  <c r="AC37" i="2"/>
  <c r="R38" i="2"/>
  <c r="AD38" i="2" s="1"/>
  <c r="S38" i="2"/>
  <c r="AE38" i="2" s="1"/>
  <c r="T38" i="2"/>
  <c r="AF38" i="2" s="1"/>
  <c r="U38" i="2"/>
  <c r="AG38" i="2" s="1"/>
  <c r="V38" i="2"/>
  <c r="AH38" i="2" s="1"/>
  <c r="W38" i="2"/>
  <c r="AI38" i="2" s="1"/>
  <c r="X38" i="2"/>
  <c r="AJ38" i="2" s="1"/>
  <c r="Y38" i="2"/>
  <c r="AK38" i="2" s="1"/>
  <c r="Z38" i="2"/>
  <c r="AL38" i="2" s="1"/>
  <c r="AA38" i="2"/>
  <c r="AM38" i="2" s="1"/>
  <c r="AB38" i="2"/>
  <c r="AC38" i="2"/>
  <c r="R39" i="2"/>
  <c r="AD39" i="2" s="1"/>
  <c r="S39" i="2"/>
  <c r="AE39" i="2" s="1"/>
  <c r="T39" i="2"/>
  <c r="AF39" i="2" s="1"/>
  <c r="U39" i="2"/>
  <c r="AG39" i="2" s="1"/>
  <c r="V39" i="2"/>
  <c r="AH39" i="2" s="1"/>
  <c r="W39" i="2"/>
  <c r="AI39" i="2" s="1"/>
  <c r="X39" i="2"/>
  <c r="AJ39" i="2" s="1"/>
  <c r="Y39" i="2"/>
  <c r="AK39" i="2" s="1"/>
  <c r="Z39" i="2"/>
  <c r="AL39" i="2" s="1"/>
  <c r="AA39" i="2"/>
  <c r="AM39" i="2" s="1"/>
  <c r="AB39" i="2"/>
  <c r="AC39" i="2"/>
  <c r="R40" i="2"/>
  <c r="AD40" i="2" s="1"/>
  <c r="S40" i="2"/>
  <c r="AE40" i="2" s="1"/>
  <c r="T40" i="2"/>
  <c r="AF40" i="2" s="1"/>
  <c r="U40" i="2"/>
  <c r="AG40" i="2" s="1"/>
  <c r="V40" i="2"/>
  <c r="AH40" i="2" s="1"/>
  <c r="W40" i="2"/>
  <c r="AI40" i="2" s="1"/>
  <c r="X40" i="2"/>
  <c r="AJ40" i="2" s="1"/>
  <c r="Y40" i="2"/>
  <c r="AK40" i="2" s="1"/>
  <c r="Z40" i="2"/>
  <c r="AA40" i="2"/>
  <c r="AB40" i="2"/>
  <c r="AC40" i="2"/>
  <c r="AL40" i="2"/>
  <c r="AM40" i="2"/>
  <c r="R41" i="2"/>
  <c r="AD41" i="2" s="1"/>
  <c r="S41" i="2"/>
  <c r="AE41" i="2" s="1"/>
  <c r="T41" i="2"/>
  <c r="AF41" i="2" s="1"/>
  <c r="U41" i="2"/>
  <c r="AG41" i="2" s="1"/>
  <c r="V41" i="2"/>
  <c r="W41" i="2"/>
  <c r="AI41" i="2" s="1"/>
  <c r="X41" i="2"/>
  <c r="AJ41" i="2" s="1"/>
  <c r="Y41" i="2"/>
  <c r="AK41" i="2" s="1"/>
  <c r="Z41" i="2"/>
  <c r="AL41" i="2" s="1"/>
  <c r="AA41" i="2"/>
  <c r="AM41" i="2" s="1"/>
  <c r="AB41" i="2"/>
  <c r="AC41" i="2"/>
  <c r="AH41" i="2"/>
  <c r="R42" i="2"/>
  <c r="AD42" i="2" s="1"/>
  <c r="S42" i="2"/>
  <c r="AE42" i="2" s="1"/>
  <c r="T42" i="2"/>
  <c r="AF42" i="2" s="1"/>
  <c r="U42" i="2"/>
  <c r="AG42" i="2" s="1"/>
  <c r="V42" i="2"/>
  <c r="AH42" i="2" s="1"/>
  <c r="W42" i="2"/>
  <c r="AI42" i="2" s="1"/>
  <c r="X42" i="2"/>
  <c r="AJ42" i="2" s="1"/>
  <c r="Y42" i="2"/>
  <c r="AK42" i="2" s="1"/>
  <c r="Z42" i="2"/>
  <c r="AL42" i="2" s="1"/>
  <c r="AA42" i="2"/>
  <c r="AM42" i="2" s="1"/>
  <c r="AB42" i="2"/>
  <c r="AC42" i="2"/>
  <c r="R43" i="2"/>
  <c r="AD43" i="2" s="1"/>
  <c r="S43" i="2"/>
  <c r="AE43" i="2" s="1"/>
  <c r="T43" i="2"/>
  <c r="AF43" i="2" s="1"/>
  <c r="U43" i="2"/>
  <c r="AG43" i="2" s="1"/>
  <c r="V43" i="2"/>
  <c r="AH43" i="2" s="1"/>
  <c r="W43" i="2"/>
  <c r="AI43" i="2" s="1"/>
  <c r="X43" i="2"/>
  <c r="Y43" i="2"/>
  <c r="AK43" i="2" s="1"/>
  <c r="Z43" i="2"/>
  <c r="AL43" i="2" s="1"/>
  <c r="AA43" i="2"/>
  <c r="AM43" i="2" s="1"/>
  <c r="AB43" i="2"/>
  <c r="AC43" i="2"/>
  <c r="AJ43" i="2"/>
  <c r="R44" i="2"/>
  <c r="AD44" i="2" s="1"/>
  <c r="S44" i="2"/>
  <c r="AE44" i="2" s="1"/>
  <c r="T44" i="2"/>
  <c r="AF44" i="2" s="1"/>
  <c r="U44" i="2"/>
  <c r="AG44" i="2" s="1"/>
  <c r="V44" i="2"/>
  <c r="AH44" i="2" s="1"/>
  <c r="W44" i="2"/>
  <c r="AI44" i="2" s="1"/>
  <c r="X44" i="2"/>
  <c r="AJ44" i="2" s="1"/>
  <c r="Y44" i="2"/>
  <c r="AK44" i="2" s="1"/>
  <c r="Z44" i="2"/>
  <c r="AL44" i="2" s="1"/>
  <c r="AA44" i="2"/>
  <c r="AB44" i="2"/>
  <c r="AC44" i="2"/>
  <c r="AM44" i="2"/>
  <c r="R45" i="2"/>
  <c r="AD45" i="2" s="1"/>
  <c r="S45" i="2"/>
  <c r="AE45" i="2" s="1"/>
  <c r="T45" i="2"/>
  <c r="AF45" i="2" s="1"/>
  <c r="U45" i="2"/>
  <c r="AG45" i="2" s="1"/>
  <c r="V45" i="2"/>
  <c r="AH45" i="2" s="1"/>
  <c r="W45" i="2"/>
  <c r="AI45" i="2" s="1"/>
  <c r="X45" i="2"/>
  <c r="AJ45" i="2" s="1"/>
  <c r="Y45" i="2"/>
  <c r="AK45" i="2" s="1"/>
  <c r="Z45" i="2"/>
  <c r="AL45" i="2" s="1"/>
  <c r="AA45" i="2"/>
  <c r="AM45" i="2" s="1"/>
  <c r="AB45" i="2"/>
  <c r="AC45" i="2"/>
  <c r="R46" i="2"/>
  <c r="AD46" i="2" s="1"/>
  <c r="S46" i="2"/>
  <c r="AE46" i="2" s="1"/>
  <c r="T46" i="2"/>
  <c r="AF46" i="2" s="1"/>
  <c r="U46" i="2"/>
  <c r="AG46" i="2" s="1"/>
  <c r="V46" i="2"/>
  <c r="AH46" i="2" s="1"/>
  <c r="W46" i="2"/>
  <c r="AI46" i="2" s="1"/>
  <c r="X46" i="2"/>
  <c r="AJ46" i="2" s="1"/>
  <c r="Y46" i="2"/>
  <c r="AK46" i="2" s="1"/>
  <c r="Z46" i="2"/>
  <c r="AA46" i="2"/>
  <c r="AM46" i="2" s="1"/>
  <c r="AB46" i="2"/>
  <c r="AC46" i="2"/>
  <c r="AL46" i="2"/>
  <c r="R8" i="2"/>
  <c r="AD8" i="2" s="1"/>
  <c r="S8" i="2"/>
  <c r="AE8" i="2" s="1"/>
  <c r="T8" i="2"/>
  <c r="AF8" i="2" s="1"/>
  <c r="U8" i="2"/>
  <c r="AG8" i="2" s="1"/>
  <c r="V8" i="2"/>
  <c r="AH8" i="2" s="1"/>
  <c r="W8" i="2"/>
  <c r="AI8" i="2" s="1"/>
  <c r="X8" i="2"/>
  <c r="AJ8" i="2" s="1"/>
  <c r="Y8" i="2"/>
  <c r="AK8" i="2" s="1"/>
  <c r="Z8" i="2"/>
  <c r="AL8" i="2" s="1"/>
  <c r="AA8" i="2"/>
  <c r="AM8" i="2" s="1"/>
  <c r="R7" i="2"/>
  <c r="AD7" i="2" s="1"/>
  <c r="S7" i="2"/>
  <c r="AE7" i="2" s="1"/>
  <c r="T7" i="2"/>
  <c r="AF7" i="2" s="1"/>
  <c r="U7" i="2"/>
  <c r="AG7" i="2" s="1"/>
  <c r="V7" i="2"/>
  <c r="AH7" i="2" s="1"/>
  <c r="W7" i="2"/>
  <c r="AI7" i="2" s="1"/>
  <c r="X7" i="2"/>
  <c r="AJ7" i="2" s="1"/>
  <c r="Y7" i="2"/>
  <c r="AK7" i="2" s="1"/>
  <c r="Z7" i="2"/>
  <c r="AL7" i="2" s="1"/>
  <c r="AA7" i="2"/>
  <c r="AM7" i="2"/>
  <c r="R6" i="2"/>
  <c r="AD6" i="2" s="1"/>
  <c r="S6" i="2"/>
  <c r="AE6" i="2" s="1"/>
  <c r="T6" i="2"/>
  <c r="AF6" i="2" s="1"/>
  <c r="U6" i="2"/>
  <c r="AG6" i="2" s="1"/>
  <c r="V6" i="2"/>
  <c r="AH6" i="2" s="1"/>
  <c r="W6" i="2"/>
  <c r="AI6" i="2" s="1"/>
  <c r="X6" i="2"/>
  <c r="AJ6" i="2" s="1"/>
  <c r="Y6" i="2"/>
  <c r="AK6" i="2" s="1"/>
  <c r="Z6" i="2"/>
  <c r="AL6" i="2" s="1"/>
  <c r="AA6" i="2"/>
  <c r="AM6" i="2" s="1"/>
  <c r="R5" i="2"/>
  <c r="AD5" i="2"/>
  <c r="S5" i="2"/>
  <c r="AE5" i="2" s="1"/>
  <c r="T5" i="2"/>
  <c r="AF5" i="2"/>
  <c r="U5" i="2"/>
  <c r="AG5" i="2" s="1"/>
  <c r="V5" i="2"/>
  <c r="AH5" i="2"/>
  <c r="W5" i="2"/>
  <c r="AI5" i="2" s="1"/>
  <c r="X5" i="2"/>
  <c r="AJ5" i="2"/>
  <c r="Y5" i="2"/>
  <c r="AK5" i="2"/>
  <c r="Z5" i="2"/>
  <c r="AL5" i="2" s="1"/>
  <c r="AA5" i="2"/>
  <c r="AM5" i="2" s="1"/>
  <c r="R9" i="2"/>
  <c r="AD9" i="2" s="1"/>
  <c r="S9" i="2"/>
  <c r="AE9" i="2" s="1"/>
  <c r="T9" i="2"/>
  <c r="AF9" i="2" s="1"/>
  <c r="U9" i="2"/>
  <c r="AG9" i="2" s="1"/>
  <c r="V9" i="2"/>
  <c r="AH9" i="2" s="1"/>
  <c r="W9" i="2"/>
  <c r="AI9" i="2" s="1"/>
  <c r="X9" i="2"/>
  <c r="AJ9" i="2" s="1"/>
  <c r="Y9" i="2"/>
  <c r="AK9" i="2" s="1"/>
  <c r="Z9" i="2"/>
  <c r="AL9" i="2" s="1"/>
  <c r="AA9" i="2"/>
  <c r="AM9" i="2" s="1"/>
  <c r="AB8" i="2"/>
  <c r="AC8" i="2"/>
  <c r="AB9" i="2"/>
  <c r="AC9" i="2"/>
  <c r="AB7" i="2"/>
  <c r="AC7" i="2"/>
  <c r="AB6" i="2"/>
  <c r="AC6" i="2"/>
  <c r="AB5" i="2"/>
  <c r="AC5" i="2"/>
  <c r="P5" i="2"/>
  <c r="R1" i="2"/>
  <c r="AN105" i="2" l="1"/>
  <c r="AN127" i="2"/>
  <c r="AN120" i="2"/>
  <c r="AS120" i="2" s="1"/>
  <c r="BD120" i="2" s="1"/>
  <c r="AN106" i="2"/>
  <c r="AT106" i="2" s="1"/>
  <c r="BE106" i="2" s="1"/>
  <c r="AN67" i="2"/>
  <c r="AR67" i="2" s="1"/>
  <c r="BC67" i="2" s="1"/>
  <c r="AN49" i="2"/>
  <c r="AT49" i="2" s="1"/>
  <c r="BE49" i="2" s="1"/>
  <c r="AN79" i="2"/>
  <c r="AP79" i="2" s="1"/>
  <c r="BA79" i="2" s="1"/>
  <c r="AN69" i="2"/>
  <c r="AW69" i="2" s="1"/>
  <c r="BH69" i="2" s="1"/>
  <c r="AO67" i="2"/>
  <c r="AN135" i="2"/>
  <c r="AP135" i="2" s="1"/>
  <c r="BA135" i="2" s="1"/>
  <c r="AR133" i="2"/>
  <c r="BC133" i="2" s="1"/>
  <c r="AN132" i="2"/>
  <c r="AS132" i="2" s="1"/>
  <c r="BD132" i="2" s="1"/>
  <c r="AO131" i="2"/>
  <c r="AU135" i="2"/>
  <c r="BF135" i="2" s="1"/>
  <c r="CC135" i="2" s="1"/>
  <c r="AN134" i="2"/>
  <c r="AU134" i="2" s="1"/>
  <c r="BF134" i="2" s="1"/>
  <c r="CC134" i="2" s="1"/>
  <c r="AN133" i="2"/>
  <c r="AO133" i="2" s="1"/>
  <c r="AN131" i="2"/>
  <c r="AT131" i="2" s="1"/>
  <c r="BE131" i="2" s="1"/>
  <c r="AW130" i="2"/>
  <c r="BH130" i="2" s="1"/>
  <c r="AP127" i="2"/>
  <c r="BA127" i="2" s="1"/>
  <c r="AX127" i="2"/>
  <c r="BI127" i="2" s="1"/>
  <c r="CG127" i="2" s="1"/>
  <c r="AV127" i="2"/>
  <c r="BG127" i="2" s="1"/>
  <c r="BK127" i="2"/>
  <c r="AR127" i="2"/>
  <c r="BC127" i="2" s="1"/>
  <c r="AN125" i="2"/>
  <c r="BK125" i="2" s="1"/>
  <c r="AS131" i="2"/>
  <c r="BD131" i="2" s="1"/>
  <c r="AS127" i="2"/>
  <c r="BD127" i="2" s="1"/>
  <c r="AN130" i="2"/>
  <c r="AR130" i="2" s="1"/>
  <c r="BC130" i="2" s="1"/>
  <c r="AQ127" i="2"/>
  <c r="BB127" i="2" s="1"/>
  <c r="ED120" i="2"/>
  <c r="AN128" i="2"/>
  <c r="BJ128" i="2" s="1"/>
  <c r="BJ127" i="2"/>
  <c r="AX124" i="2"/>
  <c r="BI124" i="2" s="1"/>
  <c r="CG124" i="2" s="1"/>
  <c r="AN129" i="2"/>
  <c r="AT129" i="2" s="1"/>
  <c r="BE129" i="2" s="1"/>
  <c r="AW127" i="2"/>
  <c r="BH127" i="2" s="1"/>
  <c r="AO127" i="2"/>
  <c r="BK120" i="2"/>
  <c r="AN117" i="2"/>
  <c r="AT117" i="2" s="1"/>
  <c r="BE117" i="2" s="1"/>
  <c r="AN126" i="2"/>
  <c r="AO126" i="2" s="1"/>
  <c r="AN124" i="2"/>
  <c r="AP124" i="2" s="1"/>
  <c r="BA124" i="2" s="1"/>
  <c r="AS124" i="2"/>
  <c r="BD124" i="2" s="1"/>
  <c r="AN123" i="2"/>
  <c r="AO123" i="2" s="1"/>
  <c r="AQ120" i="2"/>
  <c r="BB120" i="2" s="1"/>
  <c r="AT120" i="2"/>
  <c r="BE120" i="2" s="1"/>
  <c r="AN119" i="2"/>
  <c r="AO119" i="2" s="1"/>
  <c r="AN118" i="2"/>
  <c r="AR118" i="2" s="1"/>
  <c r="BC118" i="2" s="1"/>
  <c r="AT127" i="2"/>
  <c r="BE127" i="2" s="1"/>
  <c r="AU127" i="2"/>
  <c r="BF127" i="2" s="1"/>
  <c r="CC127" i="2" s="1"/>
  <c r="BK126" i="2"/>
  <c r="BK124" i="2"/>
  <c r="AP120" i="2"/>
  <c r="BA120" i="2" s="1"/>
  <c r="AT128" i="2"/>
  <c r="BE128" i="2" s="1"/>
  <c r="BJ124" i="2"/>
  <c r="AV120" i="2"/>
  <c r="BG120" i="2" s="1"/>
  <c r="AR120" i="2"/>
  <c r="BC120" i="2" s="1"/>
  <c r="BJ122" i="2"/>
  <c r="AU120" i="2"/>
  <c r="BF120" i="2" s="1"/>
  <c r="CC120" i="2" s="1"/>
  <c r="BJ120" i="2"/>
  <c r="BL120" i="2" s="1"/>
  <c r="AW123" i="2"/>
  <c r="BH123" i="2" s="1"/>
  <c r="AU124" i="2"/>
  <c r="BF124" i="2" s="1"/>
  <c r="CC124" i="2" s="1"/>
  <c r="AV124" i="2"/>
  <c r="BG124" i="2" s="1"/>
  <c r="AN122" i="2"/>
  <c r="AR122" i="2" s="1"/>
  <c r="BC122" i="2" s="1"/>
  <c r="AN121" i="2"/>
  <c r="AO121" i="2" s="1"/>
  <c r="AX120" i="2"/>
  <c r="BI120" i="2" s="1"/>
  <c r="CG120" i="2" s="1"/>
  <c r="AW120" i="2"/>
  <c r="BH120" i="2" s="1"/>
  <c r="AO120" i="2"/>
  <c r="AT124" i="2"/>
  <c r="BE124" i="2" s="1"/>
  <c r="AV122" i="2"/>
  <c r="BG122" i="2" s="1"/>
  <c r="AQ118" i="2"/>
  <c r="BB118" i="2" s="1"/>
  <c r="AO117" i="2"/>
  <c r="AN112" i="2"/>
  <c r="AS112" i="2" s="1"/>
  <c r="BD112" i="2" s="1"/>
  <c r="AN109" i="2"/>
  <c r="AU109" i="2" s="1"/>
  <c r="BF109" i="2" s="1"/>
  <c r="CC109" i="2" s="1"/>
  <c r="AN108" i="2"/>
  <c r="AO108" i="2" s="1"/>
  <c r="AQ106" i="2"/>
  <c r="BB106" i="2" s="1"/>
  <c r="AU106" i="2"/>
  <c r="BF106" i="2" s="1"/>
  <c r="CC106" i="2" s="1"/>
  <c r="AU118" i="2"/>
  <c r="BF118" i="2" s="1"/>
  <c r="CC118" i="2" s="1"/>
  <c r="AP118" i="2"/>
  <c r="BA118" i="2" s="1"/>
  <c r="AR112" i="2"/>
  <c r="BC112" i="2" s="1"/>
  <c r="BK105" i="2"/>
  <c r="AQ105" i="2"/>
  <c r="BB105" i="2" s="1"/>
  <c r="AV105" i="2"/>
  <c r="BG105" i="2" s="1"/>
  <c r="BJ105" i="2"/>
  <c r="AS105" i="2"/>
  <c r="BD105" i="2" s="1"/>
  <c r="AT118" i="2"/>
  <c r="BE118" i="2" s="1"/>
  <c r="BJ106" i="2"/>
  <c r="AS106" i="2"/>
  <c r="BD106" i="2" s="1"/>
  <c r="AN113" i="2"/>
  <c r="AQ113" i="2" s="1"/>
  <c r="BB113" i="2" s="1"/>
  <c r="AV106" i="2"/>
  <c r="BG106" i="2" s="1"/>
  <c r="BK106" i="2"/>
  <c r="AR99" i="2"/>
  <c r="BC99" i="2" s="1"/>
  <c r="AN115" i="2"/>
  <c r="AO115" i="2" s="1"/>
  <c r="AN114" i="2"/>
  <c r="BJ114" i="2" s="1"/>
  <c r="AX105" i="2"/>
  <c r="BI105" i="2" s="1"/>
  <c r="CG105" i="2" s="1"/>
  <c r="AP105" i="2"/>
  <c r="BA105" i="2" s="1"/>
  <c r="AN111" i="2"/>
  <c r="AQ111" i="2" s="1"/>
  <c r="BB111" i="2" s="1"/>
  <c r="BK109" i="2"/>
  <c r="AO107" i="2"/>
  <c r="AN107" i="2"/>
  <c r="AQ107" i="2" s="1"/>
  <c r="BB107" i="2" s="1"/>
  <c r="AW105" i="2"/>
  <c r="BH105" i="2" s="1"/>
  <c r="AN116" i="2"/>
  <c r="AT116" i="2" s="1"/>
  <c r="BE116" i="2" s="1"/>
  <c r="AT105" i="2"/>
  <c r="BE105" i="2" s="1"/>
  <c r="AT107" i="2"/>
  <c r="BE107" i="2" s="1"/>
  <c r="AN102" i="2"/>
  <c r="AS102" i="2" s="1"/>
  <c r="BD102" i="2" s="1"/>
  <c r="AN98" i="2"/>
  <c r="AU98" i="2" s="1"/>
  <c r="BF98" i="2" s="1"/>
  <c r="CC98" i="2" s="1"/>
  <c r="AN93" i="2"/>
  <c r="AO93" i="2" s="1"/>
  <c r="AQ108" i="2"/>
  <c r="BB108" i="2" s="1"/>
  <c r="AP106" i="2"/>
  <c r="BA106" i="2" s="1"/>
  <c r="AR105" i="2"/>
  <c r="BC105" i="2" s="1"/>
  <c r="AU105" i="2"/>
  <c r="BF105" i="2" s="1"/>
  <c r="CC105" i="2" s="1"/>
  <c r="AN101" i="2"/>
  <c r="AO101" i="2" s="1"/>
  <c r="AN100" i="2"/>
  <c r="AO100" i="2" s="1"/>
  <c r="AN99" i="2"/>
  <c r="AP99" i="2" s="1"/>
  <c r="BA99" i="2" s="1"/>
  <c r="AO106" i="2"/>
  <c r="BK107" i="2"/>
  <c r="AR106" i="2"/>
  <c r="BC106" i="2" s="1"/>
  <c r="AN103" i="2"/>
  <c r="AR103" i="2" s="1"/>
  <c r="BC103" i="2" s="1"/>
  <c r="AT99" i="2"/>
  <c r="BE99" i="2" s="1"/>
  <c r="BJ107" i="2"/>
  <c r="AX106" i="2"/>
  <c r="BI106" i="2" s="1"/>
  <c r="CG106" i="2" s="1"/>
  <c r="AO105" i="2"/>
  <c r="AT100" i="2"/>
  <c r="BE100" i="2" s="1"/>
  <c r="AW98" i="2"/>
  <c r="BH98" i="2" s="1"/>
  <c r="AN110" i="2"/>
  <c r="AT110" i="2" s="1"/>
  <c r="BE110" i="2" s="1"/>
  <c r="AW106" i="2"/>
  <c r="BH106" i="2" s="1"/>
  <c r="AN104" i="2"/>
  <c r="AU104" i="2" s="1"/>
  <c r="BF104" i="2" s="1"/>
  <c r="CC104" i="2" s="1"/>
  <c r="AQ99" i="2"/>
  <c r="BB99" i="2" s="1"/>
  <c r="AV98" i="2"/>
  <c r="BG98" i="2" s="1"/>
  <c r="AV93" i="2"/>
  <c r="BG93" i="2" s="1"/>
  <c r="AO98" i="2"/>
  <c r="AT94" i="2"/>
  <c r="BE94" i="2" s="1"/>
  <c r="AR93" i="2"/>
  <c r="BC93" i="2" s="1"/>
  <c r="AN92" i="2"/>
  <c r="AQ92" i="2" s="1"/>
  <c r="BB92" i="2" s="1"/>
  <c r="AN94" i="2"/>
  <c r="AU94" i="2" s="1"/>
  <c r="BF94" i="2" s="1"/>
  <c r="CC94" i="2" s="1"/>
  <c r="AT93" i="2"/>
  <c r="BE93" i="2" s="1"/>
  <c r="AN91" i="2"/>
  <c r="AQ91" i="2" s="1"/>
  <c r="BB91" i="2" s="1"/>
  <c r="AV89" i="2"/>
  <c r="BG89" i="2" s="1"/>
  <c r="AR87" i="2"/>
  <c r="BC87" i="2" s="1"/>
  <c r="AN95" i="2"/>
  <c r="AQ95" i="2" s="1"/>
  <c r="BB95" i="2" s="1"/>
  <c r="AP93" i="2"/>
  <c r="BA93" i="2" s="1"/>
  <c r="AN97" i="2"/>
  <c r="AO97" i="2" s="1"/>
  <c r="AX94" i="2"/>
  <c r="BI94" i="2" s="1"/>
  <c r="CG94" i="2" s="1"/>
  <c r="AT91" i="2"/>
  <c r="BE91" i="2" s="1"/>
  <c r="AU91" i="2"/>
  <c r="BF91" i="2" s="1"/>
  <c r="CC91" i="2" s="1"/>
  <c r="AN96" i="2"/>
  <c r="AR96" i="2" s="1"/>
  <c r="BC96" i="2" s="1"/>
  <c r="AW94" i="2"/>
  <c r="BH94" i="2" s="1"/>
  <c r="AX93" i="2"/>
  <c r="BI93" i="2" s="1"/>
  <c r="CG93" i="2" s="1"/>
  <c r="AN88" i="2"/>
  <c r="AR88" i="2" s="1"/>
  <c r="BC88" i="2" s="1"/>
  <c r="AO88" i="2"/>
  <c r="BJ87" i="2"/>
  <c r="AV88" i="2"/>
  <c r="BG88" i="2" s="1"/>
  <c r="AN87" i="2"/>
  <c r="AO94" i="2"/>
  <c r="AN90" i="2"/>
  <c r="AT90" i="2" s="1"/>
  <c r="BE90" i="2" s="1"/>
  <c r="AS90" i="2"/>
  <c r="BD90" i="2" s="1"/>
  <c r="BK91" i="2"/>
  <c r="AU87" i="2"/>
  <c r="BF87" i="2" s="1"/>
  <c r="CC87" i="2" s="1"/>
  <c r="AN85" i="2"/>
  <c r="AS85" i="2" s="1"/>
  <c r="BD85" i="2" s="1"/>
  <c r="AN89" i="2"/>
  <c r="AQ89" i="2" s="1"/>
  <c r="BB89" i="2" s="1"/>
  <c r="AS87" i="2"/>
  <c r="BD87" i="2" s="1"/>
  <c r="AQ82" i="2"/>
  <c r="BB82" i="2" s="1"/>
  <c r="AN82" i="2"/>
  <c r="AU82" i="2" s="1"/>
  <c r="BF82" i="2" s="1"/>
  <c r="CC82" i="2" s="1"/>
  <c r="AV81" i="2"/>
  <c r="BG81" i="2" s="1"/>
  <c r="BK87" i="2"/>
  <c r="AN84" i="2"/>
  <c r="BK84" i="2" s="1"/>
  <c r="AX87" i="2"/>
  <c r="BI87" i="2" s="1"/>
  <c r="CG87" i="2" s="1"/>
  <c r="AP87" i="2"/>
  <c r="BA87" i="2" s="1"/>
  <c r="AN86" i="2"/>
  <c r="AT86" i="2" s="1"/>
  <c r="BE86" i="2" s="1"/>
  <c r="AU88" i="2"/>
  <c r="BF88" i="2" s="1"/>
  <c r="CC88" i="2" s="1"/>
  <c r="AN83" i="2"/>
  <c r="AR83" i="2" s="1"/>
  <c r="BC83" i="2" s="1"/>
  <c r="AP82" i="2"/>
  <c r="BA82" i="2" s="1"/>
  <c r="AR76" i="2"/>
  <c r="BC76" i="2" s="1"/>
  <c r="AN72" i="2"/>
  <c r="AP72" i="2" s="1"/>
  <c r="BA72" i="2" s="1"/>
  <c r="AS79" i="2"/>
  <c r="BD79" i="2" s="1"/>
  <c r="AV79" i="2"/>
  <c r="BG79" i="2" s="1"/>
  <c r="AX82" i="2"/>
  <c r="BI82" i="2" s="1"/>
  <c r="CG82" i="2" s="1"/>
  <c r="BJ82" i="2"/>
  <c r="AU79" i="2"/>
  <c r="BF79" i="2" s="1"/>
  <c r="CC79" i="2" s="1"/>
  <c r="AN80" i="2"/>
  <c r="AO80" i="2" s="1"/>
  <c r="AN74" i="2"/>
  <c r="AO74" i="2" s="1"/>
  <c r="AT79" i="2"/>
  <c r="BE79" i="2" s="1"/>
  <c r="AW79" i="2"/>
  <c r="BH79" i="2" s="1"/>
  <c r="AX79" i="2"/>
  <c r="BI79" i="2" s="1"/>
  <c r="CG79" i="2" s="1"/>
  <c r="AO79" i="2"/>
  <c r="BJ79" i="2"/>
  <c r="AN76" i="2"/>
  <c r="AT76" i="2" s="1"/>
  <c r="BE76" i="2" s="1"/>
  <c r="AO76" i="2"/>
  <c r="AV74" i="2"/>
  <c r="BG74" i="2" s="1"/>
  <c r="AN71" i="2"/>
  <c r="AO71" i="2" s="1"/>
  <c r="AN81" i="2"/>
  <c r="AP81" i="2" s="1"/>
  <c r="BA81" i="2" s="1"/>
  <c r="AS71" i="2"/>
  <c r="BD71" i="2" s="1"/>
  <c r="AN78" i="2"/>
  <c r="BJ78" i="2" s="1"/>
  <c r="AS76" i="2"/>
  <c r="BD76" i="2" s="1"/>
  <c r="AQ74" i="2"/>
  <c r="BB74" i="2" s="1"/>
  <c r="AT74" i="2"/>
  <c r="BE74" i="2" s="1"/>
  <c r="BK79" i="2"/>
  <c r="AN75" i="2"/>
  <c r="AP75" i="2" s="1"/>
  <c r="BA75" i="2" s="1"/>
  <c r="AW68" i="2"/>
  <c r="BH68" i="2" s="1"/>
  <c r="AZ67" i="2"/>
  <c r="AN73" i="2"/>
  <c r="AR73" i="2" s="1"/>
  <c r="BC73" i="2" s="1"/>
  <c r="AN77" i="2"/>
  <c r="BJ77" i="2" s="1"/>
  <c r="AP71" i="2"/>
  <c r="BA71" i="2" s="1"/>
  <c r="AU71" i="2"/>
  <c r="BF71" i="2" s="1"/>
  <c r="CC71" i="2" s="1"/>
  <c r="AN68" i="2"/>
  <c r="AO68" i="2" s="1"/>
  <c r="BJ76" i="2"/>
  <c r="BJ74" i="2"/>
  <c r="AN70" i="2"/>
  <c r="AR70" i="2" s="1"/>
  <c r="BC70" i="2" s="1"/>
  <c r="BK68" i="2"/>
  <c r="AS67" i="2"/>
  <c r="BD67" i="2" s="1"/>
  <c r="BJ68" i="2"/>
  <c r="BK60" i="2"/>
  <c r="AU69" i="2"/>
  <c r="BF69" i="2" s="1"/>
  <c r="CC69" i="2" s="1"/>
  <c r="AT67" i="2"/>
  <c r="BE67" i="2" s="1"/>
  <c r="BK67" i="2"/>
  <c r="AU67" i="2"/>
  <c r="BF67" i="2" s="1"/>
  <c r="CC67" i="2" s="1"/>
  <c r="AW67" i="2"/>
  <c r="BH67" i="2" s="1"/>
  <c r="BJ67" i="2"/>
  <c r="BL67" i="2" s="1"/>
  <c r="AN66" i="2"/>
  <c r="AT66" i="2" s="1"/>
  <c r="BE66" i="2" s="1"/>
  <c r="AN63" i="2"/>
  <c r="AQ63" i="2" s="1"/>
  <c r="BB63" i="2" s="1"/>
  <c r="AO63" i="2"/>
  <c r="AV67" i="2"/>
  <c r="BG67" i="2" s="1"/>
  <c r="AQ67" i="2"/>
  <c r="BB67" i="2" s="1"/>
  <c r="AP67" i="2"/>
  <c r="BA67" i="2" s="1"/>
  <c r="AP63" i="2"/>
  <c r="BA63" i="2" s="1"/>
  <c r="AT63" i="2"/>
  <c r="BE63" i="2" s="1"/>
  <c r="AN62" i="2"/>
  <c r="AS62" i="2" s="1"/>
  <c r="BD62" i="2" s="1"/>
  <c r="AU60" i="2"/>
  <c r="BF60" i="2" s="1"/>
  <c r="CC60" i="2" s="1"/>
  <c r="AN57" i="2"/>
  <c r="AO57" i="2" s="1"/>
  <c r="AN56" i="2"/>
  <c r="AO56" i="2" s="1"/>
  <c r="AX67" i="2"/>
  <c r="BI67" i="2" s="1"/>
  <c r="CG67" i="2" s="1"/>
  <c r="AN64" i="2"/>
  <c r="AO64" i="2" s="1"/>
  <c r="AN60" i="2"/>
  <c r="AO60" i="2" s="1"/>
  <c r="AS60" i="2"/>
  <c r="BD60" i="2" s="1"/>
  <c r="AN65" i="2"/>
  <c r="AW65" i="2" s="1"/>
  <c r="BH65" i="2" s="1"/>
  <c r="AN59" i="2"/>
  <c r="AP59" i="2" s="1"/>
  <c r="BA59" i="2" s="1"/>
  <c r="AX57" i="2"/>
  <c r="BI57" i="2" s="1"/>
  <c r="CG57" i="2" s="1"/>
  <c r="AX56" i="2"/>
  <c r="BI56" i="2" s="1"/>
  <c r="CG56" i="2" s="1"/>
  <c r="AN61" i="2"/>
  <c r="AX61" i="2" s="1"/>
  <c r="BI61" i="2" s="1"/>
  <c r="CG61" i="2" s="1"/>
  <c r="AN55" i="2"/>
  <c r="AO55" i="2" s="1"/>
  <c r="AU57" i="2"/>
  <c r="BF57" i="2" s="1"/>
  <c r="CC57" i="2" s="1"/>
  <c r="AP60" i="2"/>
  <c r="BA60" i="2" s="1"/>
  <c r="AS59" i="2"/>
  <c r="BD59" i="2" s="1"/>
  <c r="AN58" i="2"/>
  <c r="AW58" i="2" s="1"/>
  <c r="BH58" i="2" s="1"/>
  <c r="AW57" i="2"/>
  <c r="BH57" i="2" s="1"/>
  <c r="AX60" i="2"/>
  <c r="BI60" i="2" s="1"/>
  <c r="CG60" i="2" s="1"/>
  <c r="AP57" i="2"/>
  <c r="BA57" i="2" s="1"/>
  <c r="AT57" i="2"/>
  <c r="BE57" i="2" s="1"/>
  <c r="AN54" i="2"/>
  <c r="AT54" i="2" s="1"/>
  <c r="BE54" i="2" s="1"/>
  <c r="BK57" i="2"/>
  <c r="AR57" i="2"/>
  <c r="BC57" i="2" s="1"/>
  <c r="AU59" i="2"/>
  <c r="BF59" i="2" s="1"/>
  <c r="CC59" i="2" s="1"/>
  <c r="AN53" i="2"/>
  <c r="AS53" i="2" s="1"/>
  <c r="BD53" i="2" s="1"/>
  <c r="AN52" i="2"/>
  <c r="AS52" i="2" s="1"/>
  <c r="BD52" i="2" s="1"/>
  <c r="AN48" i="2"/>
  <c r="AO48" i="2" s="1"/>
  <c r="AN51" i="2"/>
  <c r="AR51" i="2" s="1"/>
  <c r="BC51" i="2" s="1"/>
  <c r="AP49" i="2"/>
  <c r="BA49" i="2" s="1"/>
  <c r="BJ48" i="2"/>
  <c r="AN47" i="2"/>
  <c r="AR47" i="2" s="1"/>
  <c r="BC47" i="2" s="1"/>
  <c r="AN50" i="2"/>
  <c r="AP50" i="2" s="1"/>
  <c r="BA50" i="2" s="1"/>
  <c r="AX48" i="2"/>
  <c r="BI48" i="2" s="1"/>
  <c r="CG48" i="2" s="1"/>
  <c r="AN6" i="4"/>
  <c r="AP6" i="4" s="1"/>
  <c r="BA6" i="4" s="1"/>
  <c r="AN26" i="4"/>
  <c r="BJ26" i="4" s="1"/>
  <c r="AX6" i="4"/>
  <c r="BI6" i="4" s="1"/>
  <c r="CG6" i="4" s="1"/>
  <c r="AN5" i="4"/>
  <c r="AR5" i="4" s="1"/>
  <c r="BC5" i="4" s="1"/>
  <c r="BK6" i="4"/>
  <c r="AS6" i="4"/>
  <c r="BD6" i="4" s="1"/>
  <c r="AO6" i="4"/>
  <c r="AR6" i="4"/>
  <c r="BC6" i="4" s="1"/>
  <c r="AQ6" i="4"/>
  <c r="BB6" i="4" s="1"/>
  <c r="AN7" i="4"/>
  <c r="AR7" i="4" s="1"/>
  <c r="BC7" i="4" s="1"/>
  <c r="AW6" i="4"/>
  <c r="BH6" i="4" s="1"/>
  <c r="AN8" i="4"/>
  <c r="AV8" i="4" s="1"/>
  <c r="BG8" i="4" s="1"/>
  <c r="AN10" i="4"/>
  <c r="AU10" i="4" s="1"/>
  <c r="BF10" i="4" s="1"/>
  <c r="CC10" i="4" s="1"/>
  <c r="AN11" i="4"/>
  <c r="AU11" i="4" s="1"/>
  <c r="BF11" i="4" s="1"/>
  <c r="CC11" i="4" s="1"/>
  <c r="AN16" i="4"/>
  <c r="AV16" i="4" s="1"/>
  <c r="BG16" i="4" s="1"/>
  <c r="AN9" i="4"/>
  <c r="AQ9" i="4" s="1"/>
  <c r="BB9" i="4" s="1"/>
  <c r="AN15" i="4"/>
  <c r="AR15" i="4" s="1"/>
  <c r="BC15" i="4" s="1"/>
  <c r="AN14" i="4"/>
  <c r="AV14" i="4" s="1"/>
  <c r="BG14" i="4" s="1"/>
  <c r="AN12" i="4"/>
  <c r="AO12" i="4" s="1"/>
  <c r="AN13" i="4"/>
  <c r="AP13" i="4" s="1"/>
  <c r="BA13" i="4" s="1"/>
  <c r="AN20" i="4"/>
  <c r="AR20" i="4" s="1"/>
  <c r="BC20" i="4" s="1"/>
  <c r="AN18" i="4"/>
  <c r="AP18" i="4" s="1"/>
  <c r="BA18" i="4" s="1"/>
  <c r="AN17" i="4"/>
  <c r="AX17" i="4" s="1"/>
  <c r="BI17" i="4" s="1"/>
  <c r="CG17" i="4" s="1"/>
  <c r="AN22" i="4"/>
  <c r="AX22" i="4" s="1"/>
  <c r="BI22" i="4" s="1"/>
  <c r="CG22" i="4" s="1"/>
  <c r="BK26" i="4"/>
  <c r="AN19" i="4"/>
  <c r="AW19" i="4" s="1"/>
  <c r="BH19" i="4" s="1"/>
  <c r="AN24" i="4"/>
  <c r="AS24" i="4" s="1"/>
  <c r="BD24" i="4" s="1"/>
  <c r="AN21" i="4"/>
  <c r="AW21" i="4" s="1"/>
  <c r="BH21" i="4" s="1"/>
  <c r="AN25" i="4"/>
  <c r="AW25" i="4" s="1"/>
  <c r="BH25" i="4" s="1"/>
  <c r="AN23" i="4"/>
  <c r="AW23" i="4" s="1"/>
  <c r="BH23" i="4" s="1"/>
  <c r="AN30" i="4"/>
  <c r="AS30" i="4" s="1"/>
  <c r="BD30" i="4" s="1"/>
  <c r="AN27" i="4"/>
  <c r="AV27" i="4" s="1"/>
  <c r="BG27" i="4" s="1"/>
  <c r="AN28" i="4"/>
  <c r="AX28" i="4" s="1"/>
  <c r="BI28" i="4" s="1"/>
  <c r="CG28" i="4" s="1"/>
  <c r="AN29" i="4"/>
  <c r="AU29" i="4" s="1"/>
  <c r="BF29" i="4" s="1"/>
  <c r="CC29" i="4" s="1"/>
  <c r="AN32" i="4"/>
  <c r="AN31" i="4"/>
  <c r="BJ31" i="4" s="1"/>
  <c r="AN33" i="4"/>
  <c r="AV33" i="4" s="1"/>
  <c r="BG33" i="4" s="1"/>
  <c r="AN35" i="4"/>
  <c r="AT35" i="4" s="1"/>
  <c r="BE35" i="4" s="1"/>
  <c r="AN34" i="4"/>
  <c r="BK34" i="4" s="1"/>
  <c r="AN36" i="4"/>
  <c r="AV36" i="4" s="1"/>
  <c r="BG36" i="4" s="1"/>
  <c r="AN38" i="4"/>
  <c r="AP38" i="4" s="1"/>
  <c r="BA38" i="4" s="1"/>
  <c r="AN43" i="4"/>
  <c r="BK43" i="4" s="1"/>
  <c r="AN37" i="4"/>
  <c r="AQ37" i="4" s="1"/>
  <c r="BB37" i="4" s="1"/>
  <c r="AN39" i="4"/>
  <c r="BJ39" i="4" s="1"/>
  <c r="AN40" i="4"/>
  <c r="AR40" i="4" s="1"/>
  <c r="BC40" i="4" s="1"/>
  <c r="AN41" i="4"/>
  <c r="AT41" i="4" s="1"/>
  <c r="BE41" i="4" s="1"/>
  <c r="AN45" i="4"/>
  <c r="AV45" i="4" s="1"/>
  <c r="BG45" i="4" s="1"/>
  <c r="AN44" i="4"/>
  <c r="AX44" i="4" s="1"/>
  <c r="BI44" i="4" s="1"/>
  <c r="CG44" i="4" s="1"/>
  <c r="AN42" i="4"/>
  <c r="BJ42" i="4" s="1"/>
  <c r="AN46" i="4"/>
  <c r="AR46" i="4" s="1"/>
  <c r="BC46" i="4" s="1"/>
  <c r="AN15" i="2"/>
  <c r="AP15" i="2" s="1"/>
  <c r="BA15" i="2" s="1"/>
  <c r="AN29" i="2"/>
  <c r="AS29" i="2" s="1"/>
  <c r="BD29" i="2" s="1"/>
  <c r="AN44" i="2"/>
  <c r="AR44" i="2" s="1"/>
  <c r="BC44" i="2" s="1"/>
  <c r="AN39" i="2"/>
  <c r="AT39" i="2" s="1"/>
  <c r="BE39" i="2" s="1"/>
  <c r="AN46" i="2"/>
  <c r="AS46" i="2" s="1"/>
  <c r="BD46" i="2" s="1"/>
  <c r="AN41" i="2"/>
  <c r="AV41" i="2" s="1"/>
  <c r="BG41" i="2" s="1"/>
  <c r="AN42" i="2"/>
  <c r="AW42" i="2" s="1"/>
  <c r="BH42" i="2" s="1"/>
  <c r="AN37" i="2"/>
  <c r="BJ37" i="2" s="1"/>
  <c r="AN45" i="2"/>
  <c r="AO45" i="2" s="1"/>
  <c r="AN43" i="2"/>
  <c r="AX43" i="2" s="1"/>
  <c r="BI43" i="2" s="1"/>
  <c r="CG43" i="2" s="1"/>
  <c r="AN40" i="2"/>
  <c r="AX40" i="2" s="1"/>
  <c r="BI40" i="2" s="1"/>
  <c r="CG40" i="2" s="1"/>
  <c r="AN35" i="2"/>
  <c r="AX35" i="2" s="1"/>
  <c r="BI35" i="2" s="1"/>
  <c r="CG35" i="2" s="1"/>
  <c r="AN38" i="2"/>
  <c r="AR38" i="2" s="1"/>
  <c r="BC38" i="2" s="1"/>
  <c r="AN36" i="2"/>
  <c r="AP36" i="2" s="1"/>
  <c r="BA36" i="2" s="1"/>
  <c r="AN30" i="2"/>
  <c r="AW30" i="2" s="1"/>
  <c r="BH30" i="2" s="1"/>
  <c r="AN34" i="2"/>
  <c r="AO34" i="2" s="1"/>
  <c r="AN33" i="2"/>
  <c r="AT33" i="2" s="1"/>
  <c r="BE33" i="2" s="1"/>
  <c r="AQ29" i="2"/>
  <c r="BB29" i="2" s="1"/>
  <c r="AN10" i="2"/>
  <c r="AT10" i="2" s="1"/>
  <c r="BE10" i="2" s="1"/>
  <c r="AN31" i="2"/>
  <c r="AP31" i="2" s="1"/>
  <c r="BA31" i="2" s="1"/>
  <c r="AN27" i="2"/>
  <c r="AP27" i="2" s="1"/>
  <c r="BA27" i="2" s="1"/>
  <c r="AN23" i="2"/>
  <c r="AS23" i="2" s="1"/>
  <c r="BD23" i="2" s="1"/>
  <c r="AN32" i="2"/>
  <c r="AP32" i="2" s="1"/>
  <c r="BA32" i="2" s="1"/>
  <c r="AN21" i="2"/>
  <c r="AQ21" i="2" s="1"/>
  <c r="BB21" i="2" s="1"/>
  <c r="AS27" i="2"/>
  <c r="BD27" i="2" s="1"/>
  <c r="AN24" i="2"/>
  <c r="AW24" i="2" s="1"/>
  <c r="BH24" i="2" s="1"/>
  <c r="AN26" i="2"/>
  <c r="AT26" i="2" s="1"/>
  <c r="BE26" i="2" s="1"/>
  <c r="AN28" i="2"/>
  <c r="AR28" i="2" s="1"/>
  <c r="BC28" i="2" s="1"/>
  <c r="AN25" i="2"/>
  <c r="AT25" i="2" s="1"/>
  <c r="BE25" i="2" s="1"/>
  <c r="AN22" i="2"/>
  <c r="AT22" i="2" s="1"/>
  <c r="BE22" i="2" s="1"/>
  <c r="AN18" i="2"/>
  <c r="AQ18" i="2" s="1"/>
  <c r="BB18" i="2" s="1"/>
  <c r="AN17" i="2"/>
  <c r="AT17" i="2" s="1"/>
  <c r="BE17" i="2" s="1"/>
  <c r="AN14" i="2"/>
  <c r="AO14" i="2" s="1"/>
  <c r="AN20" i="2"/>
  <c r="AS20" i="2" s="1"/>
  <c r="BD20" i="2" s="1"/>
  <c r="AN19" i="2"/>
  <c r="AX19" i="2" s="1"/>
  <c r="BI19" i="2" s="1"/>
  <c r="CG19" i="2" s="1"/>
  <c r="AN16" i="2"/>
  <c r="AO16" i="2" s="1"/>
  <c r="AS15" i="2"/>
  <c r="BD15" i="2" s="1"/>
  <c r="BJ15" i="2"/>
  <c r="AN13" i="2"/>
  <c r="AP13" i="2" s="1"/>
  <c r="BA13" i="2" s="1"/>
  <c r="AN12" i="2"/>
  <c r="AN11" i="2"/>
  <c r="AN6" i="2"/>
  <c r="AN9" i="2"/>
  <c r="AP9" i="2" s="1"/>
  <c r="BA9" i="2" s="1"/>
  <c r="AN5" i="2"/>
  <c r="AO5" i="2" s="1"/>
  <c r="AN7" i="2"/>
  <c r="BK7" i="2" s="1"/>
  <c r="AW5" i="2"/>
  <c r="BH5" i="2" s="1"/>
  <c r="AX5" i="2"/>
  <c r="BI5" i="2" s="1"/>
  <c r="CG5" i="2" s="1"/>
  <c r="AR5" i="2"/>
  <c r="BC5" i="2" s="1"/>
  <c r="AN8" i="2"/>
  <c r="AQ8" i="2" s="1"/>
  <c r="BB8" i="2" s="1"/>
  <c r="AW49" i="2" l="1"/>
  <c r="BH49" i="2" s="1"/>
  <c r="AU15" i="2"/>
  <c r="BF15" i="2" s="1"/>
  <c r="CC15" i="2" s="1"/>
  <c r="AO50" i="2"/>
  <c r="BK48" i="2"/>
  <c r="BL48" i="2" s="1"/>
  <c r="AQ49" i="2"/>
  <c r="BB49" i="2" s="1"/>
  <c r="EB49" i="2" s="1"/>
  <c r="AR54" i="2"/>
  <c r="BC54" i="2" s="1"/>
  <c r="AS63" i="2"/>
  <c r="BD63" i="2" s="1"/>
  <c r="AR68" i="2"/>
  <c r="BC68" i="2" s="1"/>
  <c r="AO72" i="2"/>
  <c r="BJ81" i="2"/>
  <c r="AR74" i="2"/>
  <c r="BC74" i="2" s="1"/>
  <c r="AQ81" i="2"/>
  <c r="BB81" i="2" s="1"/>
  <c r="BJ86" i="2"/>
  <c r="AV95" i="2"/>
  <c r="BG95" i="2" s="1"/>
  <c r="AX95" i="2"/>
  <c r="BI95" i="2" s="1"/>
  <c r="CG95" i="2" s="1"/>
  <c r="AQ109" i="2"/>
  <c r="BB109" i="2" s="1"/>
  <c r="AW107" i="2"/>
  <c r="BH107" i="2" s="1"/>
  <c r="AW133" i="2"/>
  <c r="BH133" i="2" s="1"/>
  <c r="AO49" i="2"/>
  <c r="AZ49" i="2" s="1"/>
  <c r="AO15" i="2"/>
  <c r="AZ15" i="2" s="1"/>
  <c r="BK49" i="2"/>
  <c r="BL49" i="2" s="1"/>
  <c r="AX49" i="2"/>
  <c r="BI49" i="2" s="1"/>
  <c r="CG49" i="2" s="1"/>
  <c r="BJ53" i="2"/>
  <c r="AX55" i="2"/>
  <c r="BI55" i="2" s="1"/>
  <c r="CG55" i="2" s="1"/>
  <c r="AV101" i="2"/>
  <c r="BG101" i="2" s="1"/>
  <c r="BJ109" i="2"/>
  <c r="BL109" i="2" s="1"/>
  <c r="AO109" i="2"/>
  <c r="AV48" i="2"/>
  <c r="BG48" i="2" s="1"/>
  <c r="AW15" i="2"/>
  <c r="BH15" i="2" s="1"/>
  <c r="AS51" i="2"/>
  <c r="BD51" i="2" s="1"/>
  <c r="BJ49" i="2"/>
  <c r="AX51" i="2"/>
  <c r="BI51" i="2" s="1"/>
  <c r="CG51" i="2" s="1"/>
  <c r="AW55" i="2"/>
  <c r="BH55" i="2" s="1"/>
  <c r="AT58" i="2"/>
  <c r="BE58" i="2" s="1"/>
  <c r="AQ58" i="2"/>
  <c r="BB58" i="2" s="1"/>
  <c r="AW63" i="2"/>
  <c r="BH63" i="2" s="1"/>
  <c r="AP78" i="2"/>
  <c r="BA78" i="2" s="1"/>
  <c r="BK78" i="2"/>
  <c r="AV78" i="2"/>
  <c r="BG78" i="2" s="1"/>
  <c r="AQ94" i="2"/>
  <c r="BB94" i="2" s="1"/>
  <c r="AV111" i="2"/>
  <c r="BG111" i="2" s="1"/>
  <c r="AX123" i="2"/>
  <c r="BI123" i="2" s="1"/>
  <c r="CG123" i="2" s="1"/>
  <c r="AT135" i="2"/>
  <c r="BE135" i="2" s="1"/>
  <c r="AS135" i="2"/>
  <c r="BD135" i="2" s="1"/>
  <c r="ED135" i="2" s="1"/>
  <c r="AX135" i="2"/>
  <c r="BI135" i="2" s="1"/>
  <c r="CG135" i="2" s="1"/>
  <c r="AT15" i="2"/>
  <c r="BE15" i="2" s="1"/>
  <c r="AU49" i="2"/>
  <c r="BF49" i="2" s="1"/>
  <c r="CC49" i="2" s="1"/>
  <c r="AS49" i="2"/>
  <c r="BD49" i="2" s="1"/>
  <c r="ED49" i="2" s="1"/>
  <c r="AV49" i="2"/>
  <c r="BG49" i="2" s="1"/>
  <c r="AU50" i="2"/>
  <c r="BF50" i="2" s="1"/>
  <c r="CC50" i="2" s="1"/>
  <c r="AW51" i="2"/>
  <c r="BH51" i="2" s="1"/>
  <c r="AR63" i="2"/>
  <c r="BC63" i="2" s="1"/>
  <c r="BJ58" i="2"/>
  <c r="AQ64" i="2"/>
  <c r="BB64" i="2" s="1"/>
  <c r="AX68" i="2"/>
  <c r="BI68" i="2" s="1"/>
  <c r="CG68" i="2" s="1"/>
  <c r="AQ68" i="2"/>
  <c r="BB68" i="2" s="1"/>
  <c r="AX78" i="2"/>
  <c r="BI78" i="2" s="1"/>
  <c r="CG78" i="2" s="1"/>
  <c r="AW81" i="2"/>
  <c r="BH81" i="2" s="1"/>
  <c r="AV85" i="2"/>
  <c r="BG85" i="2" s="1"/>
  <c r="AX90" i="2"/>
  <c r="BI90" i="2" s="1"/>
  <c r="CG90" i="2" s="1"/>
  <c r="BJ94" i="2"/>
  <c r="AO99" i="2"/>
  <c r="AR135" i="2"/>
  <c r="BC135" i="2" s="1"/>
  <c r="AQ131" i="2"/>
  <c r="BB131" i="2" s="1"/>
  <c r="AP55" i="2"/>
  <c r="BA55" i="2" s="1"/>
  <c r="AQ72" i="2"/>
  <c r="BB72" i="2" s="1"/>
  <c r="AT95" i="2"/>
  <c r="BE95" i="2" s="1"/>
  <c r="AQ15" i="2"/>
  <c r="BB15" i="2" s="1"/>
  <c r="AR49" i="2"/>
  <c r="BC49" i="2" s="1"/>
  <c r="AP51" i="2"/>
  <c r="BA51" i="2" s="1"/>
  <c r="AV55" i="2"/>
  <c r="BG55" i="2" s="1"/>
  <c r="BK55" i="2"/>
  <c r="AS55" i="2"/>
  <c r="BD55" i="2" s="1"/>
  <c r="AU55" i="2"/>
  <c r="BF55" i="2" s="1"/>
  <c r="CC55" i="2" s="1"/>
  <c r="BL68" i="2"/>
  <c r="AV68" i="2"/>
  <c r="BG68" i="2" s="1"/>
  <c r="BK72" i="2"/>
  <c r="AU95" i="2"/>
  <c r="BF95" i="2" s="1"/>
  <c r="CC95" i="2" s="1"/>
  <c r="BL107" i="2"/>
  <c r="AU133" i="2"/>
  <c r="BF133" i="2" s="1"/>
  <c r="CC133" i="2" s="1"/>
  <c r="AP133" i="2"/>
  <c r="BA133" i="2" s="1"/>
  <c r="AR92" i="2"/>
  <c r="BC92" i="2" s="1"/>
  <c r="BK133" i="2"/>
  <c r="AW50" i="2"/>
  <c r="BH50" i="2" s="1"/>
  <c r="AW72" i="2"/>
  <c r="BH72" i="2" s="1"/>
  <c r="AR72" i="2"/>
  <c r="BC72" i="2" s="1"/>
  <c r="AX72" i="2"/>
  <c r="BI72" i="2" s="1"/>
  <c r="CG72" i="2" s="1"/>
  <c r="AT72" i="2"/>
  <c r="BE72" i="2" s="1"/>
  <c r="AO86" i="2"/>
  <c r="BL87" i="2"/>
  <c r="BJ95" i="2"/>
  <c r="BL124" i="2"/>
  <c r="AP131" i="2"/>
  <c r="BA131" i="2" s="1"/>
  <c r="AS130" i="2"/>
  <c r="BD130" i="2" s="1"/>
  <c r="BK83" i="2"/>
  <c r="AV54" i="2"/>
  <c r="BG54" i="2" s="1"/>
  <c r="AO54" i="2"/>
  <c r="AP58" i="2"/>
  <c r="BA58" i="2" s="1"/>
  <c r="BK62" i="2"/>
  <c r="AQ60" i="2"/>
  <c r="BB60" i="2" s="1"/>
  <c r="AP62" i="2"/>
  <c r="BA62" i="2" s="1"/>
  <c r="AU64" i="2"/>
  <c r="BF64" i="2" s="1"/>
  <c r="CC64" i="2" s="1"/>
  <c r="AV69" i="2"/>
  <c r="BG69" i="2" s="1"/>
  <c r="AQ70" i="2"/>
  <c r="BB70" i="2" s="1"/>
  <c r="BK73" i="2"/>
  <c r="BL78" i="2"/>
  <c r="AV83" i="2"/>
  <c r="BG83" i="2" s="1"/>
  <c r="BK69" i="2"/>
  <c r="AU72" i="2"/>
  <c r="BF72" i="2" s="1"/>
  <c r="CC72" i="2" s="1"/>
  <c r="AW83" i="2"/>
  <c r="BH83" i="2" s="1"/>
  <c r="AP91" i="2"/>
  <c r="BA91" i="2" s="1"/>
  <c r="AX81" i="2"/>
  <c r="BI81" i="2" s="1"/>
  <c r="CG81" i="2" s="1"/>
  <c r="AR89" i="2"/>
  <c r="BC89" i="2" s="1"/>
  <c r="AS96" i="2"/>
  <c r="BD96" i="2" s="1"/>
  <c r="AV96" i="2"/>
  <c r="BG96" i="2" s="1"/>
  <c r="AS104" i="2"/>
  <c r="BD104" i="2" s="1"/>
  <c r="ED104" i="2" s="1"/>
  <c r="AP102" i="2"/>
  <c r="BA102" i="2" s="1"/>
  <c r="AT102" i="2"/>
  <c r="BE102" i="2" s="1"/>
  <c r="AR95" i="2"/>
  <c r="BC95" i="2" s="1"/>
  <c r="AX102" i="2"/>
  <c r="BI102" i="2" s="1"/>
  <c r="CG102" i="2" s="1"/>
  <c r="AX116" i="2"/>
  <c r="BI116" i="2" s="1"/>
  <c r="CG116" i="2" s="1"/>
  <c r="AW113" i="2"/>
  <c r="BH113" i="2" s="1"/>
  <c r="AQ102" i="2"/>
  <c r="BB102" i="2" s="1"/>
  <c r="AW109" i="2"/>
  <c r="BH109" i="2" s="1"/>
  <c r="AV126" i="2"/>
  <c r="BG126" i="2" s="1"/>
  <c r="AS119" i="2"/>
  <c r="BD119" i="2" s="1"/>
  <c r="ED119" i="2" s="1"/>
  <c r="AW119" i="2"/>
  <c r="BH119" i="2" s="1"/>
  <c r="AQ129" i="2"/>
  <c r="BB129" i="2" s="1"/>
  <c r="AP69" i="2"/>
  <c r="BA69" i="2" s="1"/>
  <c r="AS69" i="2"/>
  <c r="BD69" i="2" s="1"/>
  <c r="AR69" i="2"/>
  <c r="BC69" i="2" s="1"/>
  <c r="AP104" i="2"/>
  <c r="BA104" i="2" s="1"/>
  <c r="AT104" i="2"/>
  <c r="BE104" i="2" s="1"/>
  <c r="BJ102" i="2"/>
  <c r="AP119" i="2"/>
  <c r="BA119" i="2" s="1"/>
  <c r="AV119" i="2"/>
  <c r="BG119" i="2" s="1"/>
  <c r="AS54" i="2"/>
  <c r="BD54" i="2" s="1"/>
  <c r="AW54" i="2"/>
  <c r="BH54" i="2" s="1"/>
  <c r="AP64" i="2"/>
  <c r="BA64" i="2" s="1"/>
  <c r="AR64" i="2"/>
  <c r="BC64" i="2" s="1"/>
  <c r="BJ69" i="2"/>
  <c r="AQ85" i="2"/>
  <c r="BB85" i="2" s="1"/>
  <c r="AW85" i="2"/>
  <c r="BH85" i="2" s="1"/>
  <c r="AX104" i="2"/>
  <c r="BI104" i="2" s="1"/>
  <c r="CG104" i="2" s="1"/>
  <c r="AS113" i="2"/>
  <c r="BD113" i="2" s="1"/>
  <c r="BK99" i="2"/>
  <c r="AQ119" i="2"/>
  <c r="BB119" i="2" s="1"/>
  <c r="AU132" i="2"/>
  <c r="BF132" i="2" s="1"/>
  <c r="CC132" i="2" s="1"/>
  <c r="AV129" i="2"/>
  <c r="BG129" i="2" s="1"/>
  <c r="AX130" i="2"/>
  <c r="BI130" i="2" s="1"/>
  <c r="CG130" i="2" s="1"/>
  <c r="AX62" i="2"/>
  <c r="BI62" i="2" s="1"/>
  <c r="CG62" i="2" s="1"/>
  <c r="AU56" i="2"/>
  <c r="BF56" i="2" s="1"/>
  <c r="CC56" i="2" s="1"/>
  <c r="AX64" i="2"/>
  <c r="BI64" i="2" s="1"/>
  <c r="CG64" i="2" s="1"/>
  <c r="AQ56" i="2"/>
  <c r="BB56" i="2" s="1"/>
  <c r="BK64" i="2"/>
  <c r="AT69" i="2"/>
  <c r="BE69" i="2" s="1"/>
  <c r="AS73" i="2"/>
  <c r="BD73" i="2" s="1"/>
  <c r="ED73" i="2" s="1"/>
  <c r="AQ69" i="2"/>
  <c r="BB69" i="2" s="1"/>
  <c r="AV84" i="2"/>
  <c r="BG84" i="2" s="1"/>
  <c r="AX85" i="2"/>
  <c r="BI85" i="2" s="1"/>
  <c r="CG85" i="2" s="1"/>
  <c r="AQ96" i="2"/>
  <c r="BB96" i="2" s="1"/>
  <c r="AW99" i="2"/>
  <c r="BH99" i="2" s="1"/>
  <c r="AP114" i="2"/>
  <c r="BA114" i="2" s="1"/>
  <c r="AR107" i="2"/>
  <c r="BC107" i="2" s="1"/>
  <c r="BL105" i="2"/>
  <c r="AU107" i="2"/>
  <c r="BF107" i="2" s="1"/>
  <c r="CC107" i="2" s="1"/>
  <c r="AU111" i="2"/>
  <c r="BF111" i="2" s="1"/>
  <c r="CC111" i="2" s="1"/>
  <c r="AQ123" i="2"/>
  <c r="BB123" i="2" s="1"/>
  <c r="AP128" i="2"/>
  <c r="BA128" i="2" s="1"/>
  <c r="AT130" i="2"/>
  <c r="BE130" i="2" s="1"/>
  <c r="BJ132" i="2"/>
  <c r="BL132" i="2" s="1"/>
  <c r="AQ114" i="2"/>
  <c r="BB114" i="2" s="1"/>
  <c r="AT5" i="2"/>
  <c r="BE5" i="2" s="1"/>
  <c r="AQ51" i="2"/>
  <c r="BB51" i="2" s="1"/>
  <c r="AQ50" i="2"/>
  <c r="BB50" i="2" s="1"/>
  <c r="AW56" i="2"/>
  <c r="BH56" i="2" s="1"/>
  <c r="AR56" i="2"/>
  <c r="BC56" i="2" s="1"/>
  <c r="AX59" i="2"/>
  <c r="BI59" i="2" s="1"/>
  <c r="CG59" i="2" s="1"/>
  <c r="AS57" i="2"/>
  <c r="BD57" i="2" s="1"/>
  <c r="ED57" i="2" s="1"/>
  <c r="AP54" i="2"/>
  <c r="BA54" i="2" s="1"/>
  <c r="AR58" i="2"/>
  <c r="BC58" i="2" s="1"/>
  <c r="AX69" i="2"/>
  <c r="BI69" i="2" s="1"/>
  <c r="CG69" i="2" s="1"/>
  <c r="AO73" i="2"/>
  <c r="AV76" i="2"/>
  <c r="BG76" i="2" s="1"/>
  <c r="AW76" i="2"/>
  <c r="BH76" i="2" s="1"/>
  <c r="AR78" i="2"/>
  <c r="BC78" i="2" s="1"/>
  <c r="AU78" i="2"/>
  <c r="BF78" i="2" s="1"/>
  <c r="CC78" i="2" s="1"/>
  <c r="AX83" i="2"/>
  <c r="BI83" i="2" s="1"/>
  <c r="CG83" i="2" s="1"/>
  <c r="AW88" i="2"/>
  <c r="BH88" i="2" s="1"/>
  <c r="AV94" i="2"/>
  <c r="BG94" i="2" s="1"/>
  <c r="AO112" i="2"/>
  <c r="AW93" i="2"/>
  <c r="BH93" i="2" s="1"/>
  <c r="AS109" i="2"/>
  <c r="BD109" i="2" s="1"/>
  <c r="AV107" i="2"/>
  <c r="BG107" i="2" s="1"/>
  <c r="AT122" i="2"/>
  <c r="BE122" i="2" s="1"/>
  <c r="AS122" i="2"/>
  <c r="BD122" i="2" s="1"/>
  <c r="AQ128" i="2"/>
  <c r="BB128" i="2" s="1"/>
  <c r="AV130" i="2"/>
  <c r="BG130" i="2" s="1"/>
  <c r="AV51" i="2"/>
  <c r="BG51" i="2" s="1"/>
  <c r="BJ59" i="2"/>
  <c r="BL59" i="2" s="1"/>
  <c r="AS56" i="2"/>
  <c r="BD56" i="2" s="1"/>
  <c r="AX54" i="2"/>
  <c r="BI54" i="2" s="1"/>
  <c r="CG54" i="2" s="1"/>
  <c r="AP65" i="2"/>
  <c r="BA65" i="2" s="1"/>
  <c r="AR65" i="2"/>
  <c r="BC65" i="2" s="1"/>
  <c r="AS68" i="2"/>
  <c r="BD68" i="2" s="1"/>
  <c r="ED68" i="2" s="1"/>
  <c r="AT73" i="2"/>
  <c r="BE73" i="2" s="1"/>
  <c r="AW73" i="2"/>
  <c r="BH73" i="2" s="1"/>
  <c r="AO81" i="2"/>
  <c r="AZ81" i="2" s="1"/>
  <c r="AU76" i="2"/>
  <c r="BF76" i="2" s="1"/>
  <c r="CC76" i="2" s="1"/>
  <c r="AW74" i="2"/>
  <c r="BH74" i="2" s="1"/>
  <c r="AT84" i="2"/>
  <c r="BE84" i="2" s="1"/>
  <c r="AT81" i="2"/>
  <c r="BE81" i="2" s="1"/>
  <c r="AW90" i="2"/>
  <c r="BH90" i="2" s="1"/>
  <c r="AQ88" i="2"/>
  <c r="BB88" i="2" s="1"/>
  <c r="AS93" i="2"/>
  <c r="BD93" i="2" s="1"/>
  <c r="AX88" i="2"/>
  <c r="BI88" i="2" s="1"/>
  <c r="CG88" i="2" s="1"/>
  <c r="AV104" i="2"/>
  <c r="BG104" i="2" s="1"/>
  <c r="AS98" i="2"/>
  <c r="BD98" i="2" s="1"/>
  <c r="ED98" i="2" s="1"/>
  <c r="AW116" i="2"/>
  <c r="BH116" i="2" s="1"/>
  <c r="AW111" i="2"/>
  <c r="BH111" i="2" s="1"/>
  <c r="AW112" i="2"/>
  <c r="BH112" i="2" s="1"/>
  <c r="AP113" i="2"/>
  <c r="BA113" i="2" s="1"/>
  <c r="AV123" i="2"/>
  <c r="BG123" i="2" s="1"/>
  <c r="BK118" i="2"/>
  <c r="AX131" i="2"/>
  <c r="BI131" i="2" s="1"/>
  <c r="CG131" i="2" s="1"/>
  <c r="BK132" i="2"/>
  <c r="AU131" i="2"/>
  <c r="BF131" i="2" s="1"/>
  <c r="CC131" i="2" s="1"/>
  <c r="AX133" i="2"/>
  <c r="BI133" i="2" s="1"/>
  <c r="CG133" i="2" s="1"/>
  <c r="AQ79" i="2"/>
  <c r="BB79" i="2" s="1"/>
  <c r="AV5" i="2"/>
  <c r="BG5" i="2" s="1"/>
  <c r="AU51" i="2"/>
  <c r="BF51" i="2" s="1"/>
  <c r="CC51" i="2" s="1"/>
  <c r="AO52" i="2"/>
  <c r="AZ52" i="2" s="1"/>
  <c r="AU62" i="2"/>
  <c r="BF62" i="2" s="1"/>
  <c r="CC62" i="2" s="1"/>
  <c r="AO69" i="2"/>
  <c r="AQ78" i="2"/>
  <c r="BB78" i="2" s="1"/>
  <c r="BK88" i="2"/>
  <c r="AP95" i="2"/>
  <c r="BA95" i="2" s="1"/>
  <c r="AS99" i="2"/>
  <c r="BD99" i="2" s="1"/>
  <c r="ED99" i="2" s="1"/>
  <c r="AU99" i="2"/>
  <c r="BF99" i="2" s="1"/>
  <c r="CC99" i="2" s="1"/>
  <c r="AV102" i="2"/>
  <c r="BG102" i="2" s="1"/>
  <c r="BJ99" i="2"/>
  <c r="BL99" i="2" s="1"/>
  <c r="AT113" i="2"/>
  <c r="BE113" i="2" s="1"/>
  <c r="AU113" i="2"/>
  <c r="BF113" i="2" s="1"/>
  <c r="CC113" i="2" s="1"/>
  <c r="AX112" i="2"/>
  <c r="BI112" i="2" s="1"/>
  <c r="CG112" i="2" s="1"/>
  <c r="AX113" i="2"/>
  <c r="BI113" i="2" s="1"/>
  <c r="CG113" i="2" s="1"/>
  <c r="AU119" i="2"/>
  <c r="BF119" i="2" s="1"/>
  <c r="CC119" i="2" s="1"/>
  <c r="AT123" i="2"/>
  <c r="BE123" i="2" s="1"/>
  <c r="AP132" i="2"/>
  <c r="BA132" i="2" s="1"/>
  <c r="AX129" i="2"/>
  <c r="BI129" i="2" s="1"/>
  <c r="CG129" i="2" s="1"/>
  <c r="AR132" i="2"/>
  <c r="BC132" i="2" s="1"/>
  <c r="AR79" i="2"/>
  <c r="BC79" i="2" s="1"/>
  <c r="AZ93" i="2"/>
  <c r="AZ121" i="2"/>
  <c r="AZ48" i="2"/>
  <c r="AZ74" i="2"/>
  <c r="AZ100" i="2"/>
  <c r="AZ101" i="2"/>
  <c r="AZ108" i="2"/>
  <c r="AZ68" i="2"/>
  <c r="AZ80" i="2"/>
  <c r="AZ123" i="2"/>
  <c r="ED52" i="2"/>
  <c r="AZ97" i="2"/>
  <c r="ED102" i="2"/>
  <c r="AZ133" i="2"/>
  <c r="ED53" i="2"/>
  <c r="AZ71" i="2"/>
  <c r="AZ115" i="2"/>
  <c r="ED62" i="2"/>
  <c r="ED85" i="2"/>
  <c r="ED112" i="2"/>
  <c r="AZ126" i="2"/>
  <c r="ED132" i="2"/>
  <c r="AX47" i="2"/>
  <c r="BI47" i="2" s="1"/>
  <c r="CG47" i="2" s="1"/>
  <c r="AO47" i="2"/>
  <c r="ED51" i="2"/>
  <c r="ED60" i="2"/>
  <c r="AR66" i="2"/>
  <c r="BC66" i="2" s="1"/>
  <c r="BK66" i="2"/>
  <c r="AU66" i="2"/>
  <c r="BF66" i="2" s="1"/>
  <c r="CC66" i="2" s="1"/>
  <c r="AX66" i="2"/>
  <c r="BI66" i="2" s="1"/>
  <c r="CG66" i="2" s="1"/>
  <c r="AO66" i="2"/>
  <c r="AV70" i="2"/>
  <c r="BG70" i="2" s="1"/>
  <c r="AW70" i="2"/>
  <c r="BH70" i="2" s="1"/>
  <c r="ED90" i="2"/>
  <c r="BK97" i="2"/>
  <c r="AS47" i="2"/>
  <c r="BD47" i="2" s="1"/>
  <c r="AQ52" i="2"/>
  <c r="BB52" i="2" s="1"/>
  <c r="AW52" i="2"/>
  <c r="BH52" i="2" s="1"/>
  <c r="AV58" i="2"/>
  <c r="BG58" i="2" s="1"/>
  <c r="AX58" i="2"/>
  <c r="BI58" i="2" s="1"/>
  <c r="CG58" i="2" s="1"/>
  <c r="AV47" i="2"/>
  <c r="BG47" i="2" s="1"/>
  <c r="BK61" i="2"/>
  <c r="AV62" i="2"/>
  <c r="BG62" i="2" s="1"/>
  <c r="AV60" i="2"/>
  <c r="BG60" i="2" s="1"/>
  <c r="BJ60" i="2"/>
  <c r="BL60" i="2" s="1"/>
  <c r="AW60" i="2"/>
  <c r="BH60" i="2" s="1"/>
  <c r="AT60" i="2"/>
  <c r="BE60" i="2" s="1"/>
  <c r="BK56" i="2"/>
  <c r="BJ56" i="2"/>
  <c r="AP56" i="2"/>
  <c r="BA56" i="2" s="1"/>
  <c r="AT56" i="2"/>
  <c r="BE56" i="2" s="1"/>
  <c r="AV56" i="2"/>
  <c r="BG56" i="2" s="1"/>
  <c r="AQ57" i="2"/>
  <c r="BB57" i="2" s="1"/>
  <c r="BJ57" i="2"/>
  <c r="BL57" i="2" s="1"/>
  <c r="AV57" i="2"/>
  <c r="BG57" i="2" s="1"/>
  <c r="AV53" i="2"/>
  <c r="BG53" i="2" s="1"/>
  <c r="AV66" i="2"/>
  <c r="BG66" i="2" s="1"/>
  <c r="BK58" i="2"/>
  <c r="AS66" i="2"/>
  <c r="BD66" i="2" s="1"/>
  <c r="AW66" i="2"/>
  <c r="BH66" i="2" s="1"/>
  <c r="AR60" i="2"/>
  <c r="BC60" i="2" s="1"/>
  <c r="ED67" i="2"/>
  <c r="AT47" i="2"/>
  <c r="BE47" i="2" s="1"/>
  <c r="AV65" i="2"/>
  <c r="BG65" i="2" s="1"/>
  <c r="AU73" i="2"/>
  <c r="BF73" i="2" s="1"/>
  <c r="CC73" i="2" s="1"/>
  <c r="AW71" i="2"/>
  <c r="BH71" i="2" s="1"/>
  <c r="ED79" i="2"/>
  <c r="AV72" i="2"/>
  <c r="BG72" i="2" s="1"/>
  <c r="BJ72" i="2"/>
  <c r="AS72" i="2"/>
  <c r="BD72" i="2" s="1"/>
  <c r="AX77" i="2"/>
  <c r="BI77" i="2" s="1"/>
  <c r="CG77" i="2" s="1"/>
  <c r="AO83" i="2"/>
  <c r="AS86" i="2"/>
  <c r="BD86" i="2" s="1"/>
  <c r="AX91" i="2"/>
  <c r="BI91" i="2" s="1"/>
  <c r="CG91" i="2" s="1"/>
  <c r="AQ90" i="2"/>
  <c r="BB90" i="2" s="1"/>
  <c r="AO90" i="2"/>
  <c r="AP90" i="2"/>
  <c r="BA90" i="2" s="1"/>
  <c r="BK92" i="2"/>
  <c r="BJ90" i="2"/>
  <c r="AV91" i="2"/>
  <c r="BG91" i="2" s="1"/>
  <c r="AS95" i="2"/>
  <c r="BD95" i="2" s="1"/>
  <c r="BK95" i="2"/>
  <c r="AO95" i="2"/>
  <c r="AW95" i="2"/>
  <c r="BH95" i="2" s="1"/>
  <c r="AP94" i="2"/>
  <c r="BA94" i="2" s="1"/>
  <c r="AP97" i="2"/>
  <c r="BA97" i="2" s="1"/>
  <c r="BJ104" i="2"/>
  <c r="AW104" i="2"/>
  <c r="BH104" i="2" s="1"/>
  <c r="AO104" i="2"/>
  <c r="AQ104" i="2"/>
  <c r="BB104" i="2" s="1"/>
  <c r="AR104" i="2"/>
  <c r="BC104" i="2" s="1"/>
  <c r="AQ100" i="2"/>
  <c r="BB100" i="2" s="1"/>
  <c r="AR102" i="2"/>
  <c r="BC102" i="2" s="1"/>
  <c r="AV99" i="2"/>
  <c r="BG99" i="2" s="1"/>
  <c r="AX99" i="2"/>
  <c r="BI99" i="2" s="1"/>
  <c r="CG99" i="2" s="1"/>
  <c r="AW101" i="2"/>
  <c r="BH101" i="2" s="1"/>
  <c r="AU103" i="2"/>
  <c r="BF103" i="2" s="1"/>
  <c r="CC103" i="2" s="1"/>
  <c r="AQ98" i="2"/>
  <c r="BB98" i="2" s="1"/>
  <c r="AQ115" i="2"/>
  <c r="BB115" i="2" s="1"/>
  <c r="AP107" i="2"/>
  <c r="BA107" i="2" s="1"/>
  <c r="AS107" i="2"/>
  <c r="BD107" i="2" s="1"/>
  <c r="AX107" i="2"/>
  <c r="BI107" i="2" s="1"/>
  <c r="CG107" i="2" s="1"/>
  <c r="AV112" i="2"/>
  <c r="BG112" i="2" s="1"/>
  <c r="AR101" i="2"/>
  <c r="BC101" i="2" s="1"/>
  <c r="AV113" i="2"/>
  <c r="BG113" i="2" s="1"/>
  <c r="AO113" i="2"/>
  <c r="BK111" i="2"/>
  <c r="ED105" i="2"/>
  <c r="AX118" i="2"/>
  <c r="BI118" i="2" s="1"/>
  <c r="CG118" i="2" s="1"/>
  <c r="AV108" i="2"/>
  <c r="BG108" i="2" s="1"/>
  <c r="AV115" i="2"/>
  <c r="BG115" i="2" s="1"/>
  <c r="AU117" i="2"/>
  <c r="BF117" i="2" s="1"/>
  <c r="CC117" i="2" s="1"/>
  <c r="AR111" i="2"/>
  <c r="BC111" i="2" s="1"/>
  <c r="AV116" i="2"/>
  <c r="BG116" i="2" s="1"/>
  <c r="AP125" i="2"/>
  <c r="BA125" i="2" s="1"/>
  <c r="BK119" i="2"/>
  <c r="AT119" i="2"/>
  <c r="BE119" i="2" s="1"/>
  <c r="AX119" i="2"/>
  <c r="BI119" i="2" s="1"/>
  <c r="CG119" i="2" s="1"/>
  <c r="BJ119" i="2"/>
  <c r="BL119" i="2" s="1"/>
  <c r="AS123" i="2"/>
  <c r="BD123" i="2" s="1"/>
  <c r="AP123" i="2"/>
  <c r="BA123" i="2" s="1"/>
  <c r="AW126" i="2"/>
  <c r="BH126" i="2" s="1"/>
  <c r="AP126" i="2"/>
  <c r="BA126" i="2" s="1"/>
  <c r="AS126" i="2"/>
  <c r="BD126" i="2" s="1"/>
  <c r="AR129" i="2"/>
  <c r="BC129" i="2" s="1"/>
  <c r="AO134" i="2"/>
  <c r="AQ132" i="2"/>
  <c r="BB132" i="2" s="1"/>
  <c r="BJ47" i="2"/>
  <c r="BL47" i="2" s="1"/>
  <c r="AW47" i="2"/>
  <c r="BH47" i="2" s="1"/>
  <c r="BK47" i="2"/>
  <c r="AP48" i="2"/>
  <c r="BA48" i="2" s="1"/>
  <c r="AX52" i="2"/>
  <c r="BI52" i="2" s="1"/>
  <c r="CG52" i="2" s="1"/>
  <c r="AS48" i="2"/>
  <c r="BD48" i="2" s="1"/>
  <c r="AV61" i="2"/>
  <c r="BG61" i="2" s="1"/>
  <c r="BK59" i="2"/>
  <c r="AV59" i="2"/>
  <c r="BG59" i="2" s="1"/>
  <c r="AW59" i="2"/>
  <c r="BH59" i="2" s="1"/>
  <c r="AQ59" i="2"/>
  <c r="BB59" i="2" s="1"/>
  <c r="AO59" i="2"/>
  <c r="AR59" i="2"/>
  <c r="BC59" i="2" s="1"/>
  <c r="AS64" i="2"/>
  <c r="BD64" i="2" s="1"/>
  <c r="AT64" i="2"/>
  <c r="BE64" i="2" s="1"/>
  <c r="AV64" i="2"/>
  <c r="BG64" i="2" s="1"/>
  <c r="AT61" i="2"/>
  <c r="BE61" i="2" s="1"/>
  <c r="AZ57" i="2"/>
  <c r="AR53" i="2"/>
  <c r="BC53" i="2" s="1"/>
  <c r="BJ62" i="2"/>
  <c r="AQ66" i="2"/>
  <c r="BB66" i="2" s="1"/>
  <c r="AP47" i="2"/>
  <c r="BA47" i="2" s="1"/>
  <c r="AU65" i="2"/>
  <c r="BF65" i="2" s="1"/>
  <c r="CC65" i="2" s="1"/>
  <c r="AX73" i="2"/>
  <c r="BI73" i="2" s="1"/>
  <c r="CG73" i="2" s="1"/>
  <c r="AQ73" i="2"/>
  <c r="BB73" i="2" s="1"/>
  <c r="AV73" i="2"/>
  <c r="BG73" i="2" s="1"/>
  <c r="AP73" i="2"/>
  <c r="BA73" i="2" s="1"/>
  <c r="AV71" i="2"/>
  <c r="BG71" i="2" s="1"/>
  <c r="AQ77" i="2"/>
  <c r="BB77" i="2" s="1"/>
  <c r="BL79" i="2"/>
  <c r="AX74" i="2"/>
  <c r="BI74" i="2" s="1"/>
  <c r="CG74" i="2" s="1"/>
  <c r="AP74" i="2"/>
  <c r="BA74" i="2" s="1"/>
  <c r="BK74" i="2"/>
  <c r="AU74" i="2"/>
  <c r="BF74" i="2" s="1"/>
  <c r="CC74" i="2" s="1"/>
  <c r="AP80" i="2"/>
  <c r="BA80" i="2" s="1"/>
  <c r="AP83" i="2"/>
  <c r="BA83" i="2" s="1"/>
  <c r="BJ83" i="2"/>
  <c r="BL83" i="2" s="1"/>
  <c r="AQ83" i="2"/>
  <c r="BB83" i="2" s="1"/>
  <c r="AT83" i="2"/>
  <c r="BE83" i="2" s="1"/>
  <c r="AR86" i="2"/>
  <c r="BC86" i="2" s="1"/>
  <c r="AU86" i="2"/>
  <c r="BF86" i="2" s="1"/>
  <c r="CC86" i="2" s="1"/>
  <c r="BK86" i="2"/>
  <c r="AS83" i="2"/>
  <c r="BD83" i="2" s="1"/>
  <c r="ED87" i="2"/>
  <c r="AR85" i="2"/>
  <c r="BC85" i="2" s="1"/>
  <c r="AU85" i="2"/>
  <c r="BF85" i="2" s="1"/>
  <c r="CC85" i="2" s="1"/>
  <c r="BJ85" i="2"/>
  <c r="BL85" i="2" s="1"/>
  <c r="BK85" i="2"/>
  <c r="AX86" i="2"/>
  <c r="BI86" i="2" s="1"/>
  <c r="CG86" i="2" s="1"/>
  <c r="AR90" i="2"/>
  <c r="BC90" i="2" s="1"/>
  <c r="BK90" i="2"/>
  <c r="AP85" i="2"/>
  <c r="BA85" i="2" s="1"/>
  <c r="AS92" i="2"/>
  <c r="BD92" i="2" s="1"/>
  <c r="AW91" i="2"/>
  <c r="BH91" i="2" s="1"/>
  <c r="AO91" i="2"/>
  <c r="AR91" i="2"/>
  <c r="BC91" i="2" s="1"/>
  <c r="AS91" i="2"/>
  <c r="BD91" i="2" s="1"/>
  <c r="BJ91" i="2"/>
  <c r="BL91" i="2" s="1"/>
  <c r="AW96" i="2"/>
  <c r="BH96" i="2" s="1"/>
  <c r="AX97" i="2"/>
  <c r="BI97" i="2" s="1"/>
  <c r="CG97" i="2" s="1"/>
  <c r="AT101" i="2"/>
  <c r="BE101" i="2" s="1"/>
  <c r="AS103" i="2"/>
  <c r="BD103" i="2" s="1"/>
  <c r="AP103" i="2"/>
  <c r="BA103" i="2" s="1"/>
  <c r="AQ93" i="2"/>
  <c r="BB93" i="2" s="1"/>
  <c r="BJ93" i="2"/>
  <c r="AU93" i="2"/>
  <c r="BF93" i="2" s="1"/>
  <c r="CC93" i="2" s="1"/>
  <c r="BK93" i="2"/>
  <c r="AO116" i="2"/>
  <c r="AZ107" i="2"/>
  <c r="BK101" i="2"/>
  <c r="BK113" i="2"/>
  <c r="AR113" i="2"/>
  <c r="BC113" i="2" s="1"/>
  <c r="AQ112" i="2"/>
  <c r="BB112" i="2" s="1"/>
  <c r="BJ113" i="2"/>
  <c r="AV109" i="2"/>
  <c r="BG109" i="2" s="1"/>
  <c r="AX109" i="2"/>
  <c r="BI109" i="2" s="1"/>
  <c r="CG109" i="2" s="1"/>
  <c r="AP109" i="2"/>
  <c r="BA109" i="2" s="1"/>
  <c r="AR109" i="2"/>
  <c r="BC109" i="2" s="1"/>
  <c r="AT109" i="2"/>
  <c r="BE109" i="2" s="1"/>
  <c r="AS116" i="2"/>
  <c r="BD116" i="2" s="1"/>
  <c r="AU125" i="2"/>
  <c r="BF125" i="2" s="1"/>
  <c r="CC125" i="2" s="1"/>
  <c r="AX125" i="2"/>
  <c r="BI125" i="2" s="1"/>
  <c r="CG125" i="2" s="1"/>
  <c r="AS125" i="2"/>
  <c r="BD125" i="2" s="1"/>
  <c r="BL127" i="2"/>
  <c r="AX126" i="2"/>
  <c r="BI126" i="2" s="1"/>
  <c r="CG126" i="2" s="1"/>
  <c r="BK129" i="2"/>
  <c r="AW134" i="2"/>
  <c r="BH134" i="2" s="1"/>
  <c r="AT132" i="2"/>
  <c r="BE132" i="2" s="1"/>
  <c r="AV132" i="2"/>
  <c r="BG132" i="2" s="1"/>
  <c r="AW132" i="2"/>
  <c r="BH132" i="2" s="1"/>
  <c r="AO132" i="2"/>
  <c r="ED63" i="2"/>
  <c r="BJ66" i="2"/>
  <c r="AS77" i="2"/>
  <c r="BD77" i="2" s="1"/>
  <c r="AZ73" i="2"/>
  <c r="AO75" i="2"/>
  <c r="AT71" i="2"/>
  <c r="BE71" i="2" s="1"/>
  <c r="AZ79" i="2"/>
  <c r="AU84" i="2"/>
  <c r="BF84" i="2" s="1"/>
  <c r="CC84" i="2" s="1"/>
  <c r="AW84" i="2"/>
  <c r="BH84" i="2" s="1"/>
  <c r="AO84" i="2"/>
  <c r="AP84" i="2"/>
  <c r="BA84" i="2" s="1"/>
  <c r="AV82" i="2"/>
  <c r="BG82" i="2" s="1"/>
  <c r="AO82" i="2"/>
  <c r="AR82" i="2"/>
  <c r="BC82" i="2" s="1"/>
  <c r="AW82" i="2"/>
  <c r="BH82" i="2" s="1"/>
  <c r="BK82" i="2"/>
  <c r="BL82" i="2" s="1"/>
  <c r="BJ89" i="2"/>
  <c r="AO89" i="2"/>
  <c r="BK89" i="2"/>
  <c r="AP89" i="2"/>
  <c r="BA89" i="2" s="1"/>
  <c r="AU89" i="2"/>
  <c r="BF89" i="2" s="1"/>
  <c r="CC89" i="2" s="1"/>
  <c r="AW89" i="2"/>
  <c r="BH89" i="2" s="1"/>
  <c r="AX89" i="2"/>
  <c r="BI89" i="2" s="1"/>
  <c r="CG89" i="2" s="1"/>
  <c r="AZ94" i="2"/>
  <c r="AU92" i="2"/>
  <c r="BF92" i="2" s="1"/>
  <c r="CC92" i="2" s="1"/>
  <c r="AO92" i="2"/>
  <c r="AV97" i="2"/>
  <c r="BG97" i="2" s="1"/>
  <c r="AW97" i="2"/>
  <c r="BH97" i="2" s="1"/>
  <c r="AU110" i="2"/>
  <c r="BF110" i="2" s="1"/>
  <c r="CC110" i="2" s="1"/>
  <c r="BK110" i="2"/>
  <c r="AO110" i="2"/>
  <c r="AW110" i="2"/>
  <c r="BH110" i="2" s="1"/>
  <c r="AQ110" i="2"/>
  <c r="BB110" i="2" s="1"/>
  <c r="AS110" i="2"/>
  <c r="BD110" i="2" s="1"/>
  <c r="AS101" i="2"/>
  <c r="BD101" i="2" s="1"/>
  <c r="AO103" i="2"/>
  <c r="AQ101" i="2"/>
  <c r="BB101" i="2" s="1"/>
  <c r="AV110" i="2"/>
  <c r="BG110" i="2" s="1"/>
  <c r="BJ116" i="2"/>
  <c r="AU116" i="2"/>
  <c r="BF116" i="2" s="1"/>
  <c r="CC116" i="2" s="1"/>
  <c r="BK116" i="2"/>
  <c r="AQ116" i="2"/>
  <c r="BB116" i="2" s="1"/>
  <c r="AU114" i="2"/>
  <c r="BF114" i="2" s="1"/>
  <c r="CC114" i="2" s="1"/>
  <c r="AV114" i="2"/>
  <c r="BG114" i="2" s="1"/>
  <c r="AZ109" i="2"/>
  <c r="AS117" i="2"/>
  <c r="BD117" i="2" s="1"/>
  <c r="AV121" i="2"/>
  <c r="BG121" i="2" s="1"/>
  <c r="AR125" i="2"/>
  <c r="BC125" i="2" s="1"/>
  <c r="AT112" i="2"/>
  <c r="BE112" i="2" s="1"/>
  <c r="AR123" i="2"/>
  <c r="BC123" i="2" s="1"/>
  <c r="BJ123" i="2"/>
  <c r="BK123" i="2"/>
  <c r="AU123" i="2"/>
  <c r="BF123" i="2" s="1"/>
  <c r="CC123" i="2" s="1"/>
  <c r="AZ127" i="2"/>
  <c r="AY127" i="2"/>
  <c r="AU128" i="2"/>
  <c r="BF128" i="2" s="1"/>
  <c r="CC128" i="2" s="1"/>
  <c r="AW128" i="2"/>
  <c r="BH128" i="2" s="1"/>
  <c r="AO128" i="2"/>
  <c r="AS128" i="2"/>
  <c r="BD128" i="2" s="1"/>
  <c r="AX128" i="2"/>
  <c r="BI128" i="2" s="1"/>
  <c r="CG128" i="2" s="1"/>
  <c r="BK128" i="2"/>
  <c r="BL128" i="2" s="1"/>
  <c r="AV131" i="2"/>
  <c r="BG131" i="2" s="1"/>
  <c r="AW131" i="2"/>
  <c r="BH131" i="2" s="1"/>
  <c r="BJ131" i="2"/>
  <c r="BK131" i="2"/>
  <c r="AR131" i="2"/>
  <c r="BC131" i="2" s="1"/>
  <c r="AZ76" i="2"/>
  <c r="AR80" i="2"/>
  <c r="BC80" i="2" s="1"/>
  <c r="AZ86" i="2"/>
  <c r="ED96" i="2"/>
  <c r="AT92" i="2"/>
  <c r="BE92" i="2" s="1"/>
  <c r="AX92" i="2"/>
  <c r="BI92" i="2" s="1"/>
  <c r="CG92" i="2" s="1"/>
  <c r="AP92" i="2"/>
  <c r="BA92" i="2" s="1"/>
  <c r="AZ98" i="2"/>
  <c r="BJ92" i="2"/>
  <c r="BL92" i="2" s="1"/>
  <c r="BK103" i="2"/>
  <c r="BJ103" i="2"/>
  <c r="AS100" i="2"/>
  <c r="BD100" i="2" s="1"/>
  <c r="BJ100" i="2"/>
  <c r="BK100" i="2"/>
  <c r="BJ101" i="2"/>
  <c r="AS114" i="2"/>
  <c r="BD114" i="2" s="1"/>
  <c r="BK114" i="2"/>
  <c r="BL114" i="2" s="1"/>
  <c r="AO114" i="2"/>
  <c r="AW114" i="2"/>
  <c r="BH114" i="2" s="1"/>
  <c r="AT103" i="2"/>
  <c r="BE103" i="2" s="1"/>
  <c r="AX114" i="2"/>
  <c r="BI114" i="2" s="1"/>
  <c r="CG114" i="2" s="1"/>
  <c r="AR100" i="2"/>
  <c r="BC100" i="2" s="1"/>
  <c r="AZ117" i="2"/>
  <c r="AP121" i="2"/>
  <c r="BA121" i="2" s="1"/>
  <c r="AX121" i="2"/>
  <c r="BI121" i="2" s="1"/>
  <c r="CG121" i="2" s="1"/>
  <c r="AR121" i="2"/>
  <c r="BC121" i="2" s="1"/>
  <c r="AS121" i="2"/>
  <c r="BD121" i="2" s="1"/>
  <c r="AQ121" i="2"/>
  <c r="BB121" i="2" s="1"/>
  <c r="AP112" i="2"/>
  <c r="BA112" i="2" s="1"/>
  <c r="BJ117" i="2"/>
  <c r="BK117" i="2"/>
  <c r="AV117" i="2"/>
  <c r="BG117" i="2" s="1"/>
  <c r="AR117" i="2"/>
  <c r="BC117" i="2" s="1"/>
  <c r="BK134" i="2"/>
  <c r="AZ50" i="2"/>
  <c r="AU47" i="2"/>
  <c r="BF47" i="2" s="1"/>
  <c r="CC47" i="2" s="1"/>
  <c r="BJ52" i="2"/>
  <c r="BK52" i="2"/>
  <c r="AU52" i="2"/>
  <c r="BF52" i="2" s="1"/>
  <c r="CC52" i="2" s="1"/>
  <c r="AT52" i="2"/>
  <c r="BE52" i="2" s="1"/>
  <c r="AZ54" i="2"/>
  <c r="AZ55" i="2"/>
  <c r="AY60" i="2"/>
  <c r="AZ60" i="2"/>
  <c r="AZ63" i="2"/>
  <c r="AO70" i="2"/>
  <c r="AS70" i="2"/>
  <c r="BD70" i="2" s="1"/>
  <c r="AT70" i="2"/>
  <c r="BE70" i="2" s="1"/>
  <c r="AW77" i="2"/>
  <c r="BH77" i="2" s="1"/>
  <c r="BK77" i="2"/>
  <c r="BL77" i="2" s="1"/>
  <c r="AT77" i="2"/>
  <c r="BE77" i="2" s="1"/>
  <c r="AV77" i="2"/>
  <c r="BG77" i="2" s="1"/>
  <c r="AO77" i="2"/>
  <c r="AX75" i="2"/>
  <c r="BI75" i="2" s="1"/>
  <c r="CG75" i="2" s="1"/>
  <c r="AS75" i="2"/>
  <c r="BD75" i="2" s="1"/>
  <c r="BJ75" i="2"/>
  <c r="AT75" i="2"/>
  <c r="BE75" i="2" s="1"/>
  <c r="AU75" i="2"/>
  <c r="BF75" i="2" s="1"/>
  <c r="CC75" i="2" s="1"/>
  <c r="ED76" i="2"/>
  <c r="AS80" i="2"/>
  <c r="BD80" i="2" s="1"/>
  <c r="AT80" i="2"/>
  <c r="BE80" i="2" s="1"/>
  <c r="BJ80" i="2"/>
  <c r="AU80" i="2"/>
  <c r="BF80" i="2" s="1"/>
  <c r="CC80" i="2" s="1"/>
  <c r="AX80" i="2"/>
  <c r="BI80" i="2" s="1"/>
  <c r="CG80" i="2" s="1"/>
  <c r="AQ80" i="2"/>
  <c r="BB80" i="2" s="1"/>
  <c r="AZ88" i="2"/>
  <c r="ED124" i="2"/>
  <c r="AV50" i="2"/>
  <c r="BG50" i="2" s="1"/>
  <c r="BJ50" i="2"/>
  <c r="AS50" i="2"/>
  <c r="BD50" i="2" s="1"/>
  <c r="AR50" i="2"/>
  <c r="BC50" i="2" s="1"/>
  <c r="AT50" i="2"/>
  <c r="BE50" i="2" s="1"/>
  <c r="BK50" i="2"/>
  <c r="AX50" i="2"/>
  <c r="BI50" i="2" s="1"/>
  <c r="CG50" i="2" s="1"/>
  <c r="AT51" i="2"/>
  <c r="BE51" i="2" s="1"/>
  <c r="BJ51" i="2"/>
  <c r="BK51" i="2"/>
  <c r="AO51" i="2"/>
  <c r="AQ47" i="2"/>
  <c r="BB47" i="2" s="1"/>
  <c r="AQ53" i="2"/>
  <c r="BB53" i="2" s="1"/>
  <c r="AP52" i="2"/>
  <c r="BA52" i="2" s="1"/>
  <c r="AU61" i="2"/>
  <c r="BF61" i="2" s="1"/>
  <c r="CC61" i="2" s="1"/>
  <c r="BJ54" i="2"/>
  <c r="BK54" i="2"/>
  <c r="AU54" i="2"/>
  <c r="BF54" i="2" s="1"/>
  <c r="CC54" i="2" s="1"/>
  <c r="AQ54" i="2"/>
  <c r="BB54" i="2" s="1"/>
  <c r="AO58" i="2"/>
  <c r="BJ61" i="2"/>
  <c r="BL61" i="2" s="1"/>
  <c r="AQ55" i="2"/>
  <c r="BB55" i="2" s="1"/>
  <c r="BJ55" i="2"/>
  <c r="AR55" i="2"/>
  <c r="BC55" i="2" s="1"/>
  <c r="AT55" i="2"/>
  <c r="BE55" i="2" s="1"/>
  <c r="AT59" i="2"/>
  <c r="BE59" i="2" s="1"/>
  <c r="AO65" i="2"/>
  <c r="AQ65" i="2"/>
  <c r="BB65" i="2" s="1"/>
  <c r="BJ64" i="2"/>
  <c r="AU63" i="2"/>
  <c r="BF63" i="2" s="1"/>
  <c r="CC63" i="2" s="1"/>
  <c r="BJ63" i="2"/>
  <c r="BK63" i="2"/>
  <c r="AV63" i="2"/>
  <c r="BG63" i="2" s="1"/>
  <c r="AX63" i="2"/>
  <c r="BI63" i="2" s="1"/>
  <c r="CG63" i="2" s="1"/>
  <c r="AP68" i="2"/>
  <c r="BA68" i="2" s="1"/>
  <c r="BJ73" i="2"/>
  <c r="BL73" i="2" s="1"/>
  <c r="AR71" i="2"/>
  <c r="BC71" i="2" s="1"/>
  <c r="AP77" i="2"/>
  <c r="BA77" i="2" s="1"/>
  <c r="AV75" i="2"/>
  <c r="BG75" i="2" s="1"/>
  <c r="AW75" i="2"/>
  <c r="BH75" i="2" s="1"/>
  <c r="AO78" i="2"/>
  <c r="AS78" i="2"/>
  <c r="BD78" i="2" s="1"/>
  <c r="AT78" i="2"/>
  <c r="BE78" i="2" s="1"/>
  <c r="AW78" i="2"/>
  <c r="BH78" i="2" s="1"/>
  <c r="AS74" i="2"/>
  <c r="BD74" i="2" s="1"/>
  <c r="AR81" i="2"/>
  <c r="BC81" i="2" s="1"/>
  <c r="AU81" i="2"/>
  <c r="BF81" i="2" s="1"/>
  <c r="CC81" i="2" s="1"/>
  <c r="BK81" i="2"/>
  <c r="AQ76" i="2"/>
  <c r="BB76" i="2" s="1"/>
  <c r="AP76" i="2"/>
  <c r="BA76" i="2" s="1"/>
  <c r="BK76" i="2"/>
  <c r="BL76" i="2" s="1"/>
  <c r="AX76" i="2"/>
  <c r="BI76" i="2" s="1"/>
  <c r="CG76" i="2" s="1"/>
  <c r="AW80" i="2"/>
  <c r="BH80" i="2" s="1"/>
  <c r="AU77" i="2"/>
  <c r="BF77" i="2" s="1"/>
  <c r="CC77" i="2" s="1"/>
  <c r="AS82" i="2"/>
  <c r="BD82" i="2" s="1"/>
  <c r="AS81" i="2"/>
  <c r="BD81" i="2" s="1"/>
  <c r="AP86" i="2"/>
  <c r="BA86" i="2" s="1"/>
  <c r="AV86" i="2"/>
  <c r="BG86" i="2" s="1"/>
  <c r="AU83" i="2"/>
  <c r="BF83" i="2" s="1"/>
  <c r="CC83" i="2" s="1"/>
  <c r="AS84" i="2"/>
  <c r="BD84" i="2" s="1"/>
  <c r="AW86" i="2"/>
  <c r="BH86" i="2" s="1"/>
  <c r="AX84" i="2"/>
  <c r="BI84" i="2" s="1"/>
  <c r="CG84" i="2" s="1"/>
  <c r="AT87" i="2"/>
  <c r="BE87" i="2" s="1"/>
  <c r="AV87" i="2"/>
  <c r="BG87" i="2" s="1"/>
  <c r="AW87" i="2"/>
  <c r="BH87" i="2" s="1"/>
  <c r="AO87" i="2"/>
  <c r="AQ87" i="2"/>
  <c r="BB87" i="2" s="1"/>
  <c r="BJ88" i="2"/>
  <c r="AP88" i="2"/>
  <c r="BA88" i="2" s="1"/>
  <c r="AS88" i="2"/>
  <c r="BD88" i="2" s="1"/>
  <c r="AT88" i="2"/>
  <c r="BE88" i="2" s="1"/>
  <c r="AO96" i="2"/>
  <c r="AS94" i="2"/>
  <c r="BD94" i="2" s="1"/>
  <c r="AW92" i="2"/>
  <c r="BH92" i="2" s="1"/>
  <c r="AV90" i="2"/>
  <c r="BG90" i="2" s="1"/>
  <c r="AZ105" i="2"/>
  <c r="AY105" i="2"/>
  <c r="AZ106" i="2"/>
  <c r="AY106" i="2"/>
  <c r="AW100" i="2"/>
  <c r="BH100" i="2" s="1"/>
  <c r="AR98" i="2"/>
  <c r="BC98" i="2" s="1"/>
  <c r="AT98" i="2"/>
  <c r="BE98" i="2" s="1"/>
  <c r="AX98" i="2"/>
  <c r="BI98" i="2" s="1"/>
  <c r="CG98" i="2" s="1"/>
  <c r="BJ98" i="2"/>
  <c r="AP98" i="2"/>
  <c r="BA98" i="2" s="1"/>
  <c r="BK98" i="2"/>
  <c r="AR108" i="2"/>
  <c r="BC108" i="2" s="1"/>
  <c r="AW103" i="2"/>
  <c r="BH103" i="2" s="1"/>
  <c r="AS111" i="2"/>
  <c r="BD111" i="2" s="1"/>
  <c r="AQ117" i="2"/>
  <c r="BB117" i="2" s="1"/>
  <c r="AX110" i="2"/>
  <c r="BI110" i="2" s="1"/>
  <c r="CG110" i="2" s="1"/>
  <c r="AR115" i="2"/>
  <c r="BC115" i="2" s="1"/>
  <c r="AR114" i="2"/>
  <c r="BC114" i="2" s="1"/>
  <c r="ED106" i="2"/>
  <c r="AW117" i="2"/>
  <c r="BH117" i="2" s="1"/>
  <c r="AU115" i="2"/>
  <c r="BF115" i="2" s="1"/>
  <c r="CC115" i="2" s="1"/>
  <c r="AT111" i="2"/>
  <c r="BE111" i="2" s="1"/>
  <c r="BJ118" i="2"/>
  <c r="AW121" i="2"/>
  <c r="BH121" i="2" s="1"/>
  <c r="BK104" i="2"/>
  <c r="BJ121" i="2"/>
  <c r="AO124" i="2"/>
  <c r="AW124" i="2"/>
  <c r="BH124" i="2" s="1"/>
  <c r="AR124" i="2"/>
  <c r="BC124" i="2" s="1"/>
  <c r="AQ124" i="2"/>
  <c r="BB124" i="2" s="1"/>
  <c r="AP117" i="2"/>
  <c r="BA117" i="2" s="1"/>
  <c r="AR128" i="2"/>
  <c r="BC128" i="2" s="1"/>
  <c r="AR119" i="2"/>
  <c r="BC119" i="2" s="1"/>
  <c r="AO130" i="2"/>
  <c r="BJ130" i="2"/>
  <c r="BL130" i="2" s="1"/>
  <c r="AP130" i="2"/>
  <c r="BA130" i="2" s="1"/>
  <c r="BK130" i="2"/>
  <c r="AQ130" i="2"/>
  <c r="BB130" i="2" s="1"/>
  <c r="AU130" i="2"/>
  <c r="BF130" i="2" s="1"/>
  <c r="CC130" i="2" s="1"/>
  <c r="AX132" i="2"/>
  <c r="BI132" i="2" s="1"/>
  <c r="CG132" i="2" s="1"/>
  <c r="AR134" i="2"/>
  <c r="BC134" i="2" s="1"/>
  <c r="AV135" i="2"/>
  <c r="BG135" i="2" s="1"/>
  <c r="ED55" i="2"/>
  <c r="AU48" i="2"/>
  <c r="BF48" i="2" s="1"/>
  <c r="CC48" i="2" s="1"/>
  <c r="ED54" i="2"/>
  <c r="BK53" i="2"/>
  <c r="BL53" i="2" s="1"/>
  <c r="AW53" i="2"/>
  <c r="BH53" i="2" s="1"/>
  <c r="AX53" i="2"/>
  <c r="BI53" i="2" s="1"/>
  <c r="CG53" i="2" s="1"/>
  <c r="AU53" i="2"/>
  <c r="BF53" i="2" s="1"/>
  <c r="CC53" i="2" s="1"/>
  <c r="AO53" i="2"/>
  <c r="AT53" i="2"/>
  <c r="BE53" i="2" s="1"/>
  <c r="AU58" i="2"/>
  <c r="BF58" i="2" s="1"/>
  <c r="CC58" i="2" s="1"/>
  <c r="AS58" i="2"/>
  <c r="BD58" i="2" s="1"/>
  <c r="AZ64" i="2"/>
  <c r="AS61" i="2"/>
  <c r="BD61" i="2" s="1"/>
  <c r="AP53" i="2"/>
  <c r="BA53" i="2" s="1"/>
  <c r="BK65" i="2"/>
  <c r="AS65" i="2"/>
  <c r="BD65" i="2" s="1"/>
  <c r="AT65" i="2"/>
  <c r="BE65" i="2" s="1"/>
  <c r="AX65" i="2"/>
  <c r="BI65" i="2" s="1"/>
  <c r="CG65" i="2" s="1"/>
  <c r="BJ65" i="2"/>
  <c r="AW62" i="2"/>
  <c r="BH62" i="2" s="1"/>
  <c r="AQ62" i="2"/>
  <c r="BB62" i="2" s="1"/>
  <c r="AR62" i="2"/>
  <c r="BC62" i="2" s="1"/>
  <c r="AT62" i="2"/>
  <c r="BE62" i="2" s="1"/>
  <c r="AO62" i="2"/>
  <c r="AW61" i="2"/>
  <c r="BH61" i="2" s="1"/>
  <c r="AP66" i="2"/>
  <c r="BA66" i="2" s="1"/>
  <c r="AP61" i="2"/>
  <c r="BA61" i="2" s="1"/>
  <c r="AW64" i="2"/>
  <c r="BH64" i="2" s="1"/>
  <c r="AP70" i="2"/>
  <c r="BA70" i="2" s="1"/>
  <c r="AZ69" i="2"/>
  <c r="BK70" i="2"/>
  <c r="BL74" i="2"/>
  <c r="AT68" i="2"/>
  <c r="BE68" i="2" s="1"/>
  <c r="AU68" i="2"/>
  <c r="BF68" i="2" s="1"/>
  <c r="CC68" i="2" s="1"/>
  <c r="AZ72" i="2"/>
  <c r="BN67" i="2"/>
  <c r="CK67" i="2"/>
  <c r="EA67" i="2"/>
  <c r="EC67" i="2"/>
  <c r="BM67" i="2"/>
  <c r="CJ67" i="2"/>
  <c r="CL67" i="2"/>
  <c r="EB67" i="2"/>
  <c r="ED69" i="2"/>
  <c r="AR75" i="2"/>
  <c r="BC75" i="2" s="1"/>
  <c r="AR77" i="2"/>
  <c r="BC77" i="2" s="1"/>
  <c r="AT82" i="2"/>
  <c r="BE82" i="2" s="1"/>
  <c r="AQ84" i="2"/>
  <c r="BB84" i="2" s="1"/>
  <c r="AQ86" i="2"/>
  <c r="BB86" i="2" s="1"/>
  <c r="AP96" i="2"/>
  <c r="BA96" i="2" s="1"/>
  <c r="AX96" i="2"/>
  <c r="BI96" i="2" s="1"/>
  <c r="CG96" i="2" s="1"/>
  <c r="BJ96" i="2"/>
  <c r="AT96" i="2"/>
  <c r="BE96" i="2" s="1"/>
  <c r="AU96" i="2"/>
  <c r="BF96" i="2" s="1"/>
  <c r="CC96" i="2" s="1"/>
  <c r="AT85" i="2"/>
  <c r="BE85" i="2" s="1"/>
  <c r="BK94" i="2"/>
  <c r="BL94" i="2" s="1"/>
  <c r="AR94" i="2"/>
  <c r="BC94" i="2" s="1"/>
  <c r="AV92" i="2"/>
  <c r="BG92" i="2" s="1"/>
  <c r="AU90" i="2"/>
  <c r="BF90" i="2" s="1"/>
  <c r="CC90" i="2" s="1"/>
  <c r="AP100" i="2"/>
  <c r="BA100" i="2" s="1"/>
  <c r="AO85" i="2"/>
  <c r="AX100" i="2"/>
  <c r="BI100" i="2" s="1"/>
  <c r="CG100" i="2" s="1"/>
  <c r="AU102" i="2"/>
  <c r="BF102" i="2" s="1"/>
  <c r="CC102" i="2" s="1"/>
  <c r="BK102" i="2"/>
  <c r="AO102" i="2"/>
  <c r="AW102" i="2"/>
  <c r="BH102" i="2" s="1"/>
  <c r="BK96" i="2"/>
  <c r="ED113" i="2"/>
  <c r="AO111" i="2"/>
  <c r="BK115" i="2"/>
  <c r="ED109" i="2"/>
  <c r="AS115" i="2"/>
  <c r="BD115" i="2" s="1"/>
  <c r="BL106" i="2"/>
  <c r="AS108" i="2"/>
  <c r="BD108" i="2" s="1"/>
  <c r="AR116" i="2"/>
  <c r="BC116" i="2" s="1"/>
  <c r="AQ125" i="2"/>
  <c r="BB125" i="2" s="1"/>
  <c r="AU122" i="2"/>
  <c r="BF122" i="2" s="1"/>
  <c r="CC122" i="2" s="1"/>
  <c r="BK122" i="2"/>
  <c r="BL122" i="2" s="1"/>
  <c r="AO122" i="2"/>
  <c r="AP122" i="2"/>
  <c r="BA122" i="2" s="1"/>
  <c r="AX122" i="2"/>
  <c r="BI122" i="2" s="1"/>
  <c r="CG122" i="2" s="1"/>
  <c r="AQ122" i="2"/>
  <c r="BB122" i="2" s="1"/>
  <c r="BK121" i="2"/>
  <c r="AO118" i="2"/>
  <c r="AS118" i="2"/>
  <c r="BD118" i="2" s="1"/>
  <c r="AV118" i="2"/>
  <c r="BG118" i="2" s="1"/>
  <c r="AW118" i="2"/>
  <c r="BH118" i="2" s="1"/>
  <c r="AT121" i="2"/>
  <c r="BE121" i="2" s="1"/>
  <c r="AP129" i="2"/>
  <c r="BA129" i="2" s="1"/>
  <c r="AO129" i="2"/>
  <c r="AU129" i="2"/>
  <c r="BF129" i="2" s="1"/>
  <c r="CC129" i="2" s="1"/>
  <c r="BJ129" i="2"/>
  <c r="BL129" i="2" s="1"/>
  <c r="AS129" i="2"/>
  <c r="BD129" i="2" s="1"/>
  <c r="AW122" i="2"/>
  <c r="BH122" i="2" s="1"/>
  <c r="AV128" i="2"/>
  <c r="BG128" i="2" s="1"/>
  <c r="AW129" i="2"/>
  <c r="BH129" i="2" s="1"/>
  <c r="AQ133" i="2"/>
  <c r="BB133" i="2" s="1"/>
  <c r="AS133" i="2"/>
  <c r="BD133" i="2" s="1"/>
  <c r="AT133" i="2"/>
  <c r="BE133" i="2" s="1"/>
  <c r="AV133" i="2"/>
  <c r="BG133" i="2" s="1"/>
  <c r="BJ133" i="2"/>
  <c r="AO135" i="2"/>
  <c r="AW135" i="2"/>
  <c r="BH135" i="2" s="1"/>
  <c r="AQ135" i="2"/>
  <c r="BB135" i="2" s="1"/>
  <c r="BJ135" i="2"/>
  <c r="BK135" i="2"/>
  <c r="AT48" i="2"/>
  <c r="BE48" i="2" s="1"/>
  <c r="AW48" i="2"/>
  <c r="BH48" i="2" s="1"/>
  <c r="AQ48" i="2"/>
  <c r="BB48" i="2" s="1"/>
  <c r="AR48" i="2"/>
  <c r="BC48" i="2" s="1"/>
  <c r="EA49" i="2"/>
  <c r="CJ49" i="2"/>
  <c r="BN49" i="2"/>
  <c r="ED59" i="2"/>
  <c r="AO61" i="2"/>
  <c r="AV52" i="2"/>
  <c r="BG52" i="2" s="1"/>
  <c r="ED56" i="2"/>
  <c r="AX70" i="2"/>
  <c r="BI70" i="2" s="1"/>
  <c r="CG70" i="2" s="1"/>
  <c r="BK71" i="2"/>
  <c r="AQ75" i="2"/>
  <c r="BB75" i="2" s="1"/>
  <c r="BJ70" i="2"/>
  <c r="BL70" i="2" s="1"/>
  <c r="AY67" i="2"/>
  <c r="AU70" i="2"/>
  <c r="BF70" i="2" s="1"/>
  <c r="CC70" i="2" s="1"/>
  <c r="BK75" i="2"/>
  <c r="AV80" i="2"/>
  <c r="BG80" i="2" s="1"/>
  <c r="BK80" i="2"/>
  <c r="BJ84" i="2"/>
  <c r="BL84" i="2" s="1"/>
  <c r="AT89" i="2"/>
  <c r="BE89" i="2" s="1"/>
  <c r="AS89" i="2"/>
  <c r="BD89" i="2" s="1"/>
  <c r="AR97" i="2"/>
  <c r="BC97" i="2" s="1"/>
  <c r="AQ103" i="2"/>
  <c r="BB103" i="2" s="1"/>
  <c r="AU101" i="2"/>
  <c r="BF101" i="2" s="1"/>
  <c r="CC101" i="2" s="1"/>
  <c r="AV100" i="2"/>
  <c r="BG100" i="2" s="1"/>
  <c r="AT108" i="2"/>
  <c r="BE108" i="2" s="1"/>
  <c r="AR84" i="2"/>
  <c r="BC84" i="2" s="1"/>
  <c r="AX103" i="2"/>
  <c r="BI103" i="2" s="1"/>
  <c r="CG103" i="2" s="1"/>
  <c r="AT114" i="2"/>
  <c r="BE114" i="2" s="1"/>
  <c r="AU100" i="2"/>
  <c r="BF100" i="2" s="1"/>
  <c r="CC100" i="2" s="1"/>
  <c r="BJ111" i="2"/>
  <c r="AP111" i="2"/>
  <c r="BA111" i="2" s="1"/>
  <c r="AX111" i="2"/>
  <c r="BI111" i="2" s="1"/>
  <c r="CG111" i="2" s="1"/>
  <c r="AP116" i="2"/>
  <c r="BA116" i="2" s="1"/>
  <c r="AP110" i="2"/>
  <c r="BA110" i="2" s="1"/>
  <c r="BJ110" i="2"/>
  <c r="AR110" i="2"/>
  <c r="BC110" i="2" s="1"/>
  <c r="AX117" i="2"/>
  <c r="BI117" i="2" s="1"/>
  <c r="CG117" i="2" s="1"/>
  <c r="AU126" i="2"/>
  <c r="BF126" i="2" s="1"/>
  <c r="CC126" i="2" s="1"/>
  <c r="AR126" i="2"/>
  <c r="BC126" i="2" s="1"/>
  <c r="AU121" i="2"/>
  <c r="BF121" i="2" s="1"/>
  <c r="CC121" i="2" s="1"/>
  <c r="ED127" i="2"/>
  <c r="ED131" i="2"/>
  <c r="ED130" i="2"/>
  <c r="AR52" i="2"/>
  <c r="BC52" i="2" s="1"/>
  <c r="AR61" i="2"/>
  <c r="BC61" i="2" s="1"/>
  <c r="AQ61" i="2"/>
  <c r="BB61" i="2" s="1"/>
  <c r="AZ56" i="2"/>
  <c r="AY56" i="2"/>
  <c r="ED71" i="2"/>
  <c r="AQ71" i="2"/>
  <c r="BB71" i="2" s="1"/>
  <c r="BJ71" i="2"/>
  <c r="BL71" i="2" s="1"/>
  <c r="AX71" i="2"/>
  <c r="BI71" i="2" s="1"/>
  <c r="CG71" i="2" s="1"/>
  <c r="AU97" i="2"/>
  <c r="BF97" i="2" s="1"/>
  <c r="CC97" i="2" s="1"/>
  <c r="AS97" i="2"/>
  <c r="BD97" i="2" s="1"/>
  <c r="AT97" i="2"/>
  <c r="BE97" i="2" s="1"/>
  <c r="BJ97" i="2"/>
  <c r="BL97" i="2" s="1"/>
  <c r="AQ97" i="2"/>
  <c r="BB97" i="2" s="1"/>
  <c r="ED93" i="2"/>
  <c r="AZ112" i="2"/>
  <c r="AZ99" i="2"/>
  <c r="AP101" i="2"/>
  <c r="BA101" i="2" s="1"/>
  <c r="AX101" i="2"/>
  <c r="BI101" i="2" s="1"/>
  <c r="CG101" i="2" s="1"/>
  <c r="AV103" i="2"/>
  <c r="BG103" i="2" s="1"/>
  <c r="AP115" i="2"/>
  <c r="BA115" i="2" s="1"/>
  <c r="AX115" i="2"/>
  <c r="BI115" i="2" s="1"/>
  <c r="CG115" i="2" s="1"/>
  <c r="AT115" i="2"/>
  <c r="BE115" i="2" s="1"/>
  <c r="BJ115" i="2"/>
  <c r="BJ108" i="2"/>
  <c r="AX108" i="2"/>
  <c r="BI108" i="2" s="1"/>
  <c r="CG108" i="2" s="1"/>
  <c r="AP108" i="2"/>
  <c r="BA108" i="2" s="1"/>
  <c r="AU108" i="2"/>
  <c r="BF108" i="2" s="1"/>
  <c r="CC108" i="2" s="1"/>
  <c r="AW108" i="2"/>
  <c r="BH108" i="2" s="1"/>
  <c r="BK108" i="2"/>
  <c r="BJ112" i="2"/>
  <c r="AU112" i="2"/>
  <c r="BF112" i="2" s="1"/>
  <c r="CC112" i="2" s="1"/>
  <c r="BK112" i="2"/>
  <c r="AW115" i="2"/>
  <c r="BH115" i="2" s="1"/>
  <c r="AY120" i="2"/>
  <c r="AZ120" i="2"/>
  <c r="AZ119" i="2"/>
  <c r="AT126" i="2"/>
  <c r="BE126" i="2" s="1"/>
  <c r="AQ126" i="2"/>
  <c r="BB126" i="2" s="1"/>
  <c r="BJ126" i="2"/>
  <c r="BL126" i="2" s="1"/>
  <c r="ED122" i="2"/>
  <c r="AT125" i="2"/>
  <c r="BE125" i="2" s="1"/>
  <c r="BJ125" i="2"/>
  <c r="BL125" i="2" s="1"/>
  <c r="AO125" i="2"/>
  <c r="AW125" i="2"/>
  <c r="BH125" i="2" s="1"/>
  <c r="AV125" i="2"/>
  <c r="BG125" i="2" s="1"/>
  <c r="AP134" i="2"/>
  <c r="BA134" i="2" s="1"/>
  <c r="AQ134" i="2"/>
  <c r="BB134" i="2" s="1"/>
  <c r="AS134" i="2"/>
  <c r="BD134" i="2" s="1"/>
  <c r="AT134" i="2"/>
  <c r="BE134" i="2" s="1"/>
  <c r="AV134" i="2"/>
  <c r="BG134" i="2" s="1"/>
  <c r="AX134" i="2"/>
  <c r="BI134" i="2" s="1"/>
  <c r="CG134" i="2" s="1"/>
  <c r="BJ134" i="2"/>
  <c r="AZ131" i="2"/>
  <c r="AT13" i="2"/>
  <c r="BE13" i="2" s="1"/>
  <c r="AT35" i="2"/>
  <c r="BE35" i="2" s="1"/>
  <c r="AU37" i="2"/>
  <c r="BF37" i="2" s="1"/>
  <c r="CC37" i="2" s="1"/>
  <c r="AW14" i="2"/>
  <c r="BH14" i="2" s="1"/>
  <c r="AR26" i="4"/>
  <c r="BC26" i="4" s="1"/>
  <c r="BJ6" i="4"/>
  <c r="AV13" i="4"/>
  <c r="BG13" i="4" s="1"/>
  <c r="AU6" i="4"/>
  <c r="BF6" i="4" s="1"/>
  <c r="CC6" i="4" s="1"/>
  <c r="AV6" i="4"/>
  <c r="BG6" i="4" s="1"/>
  <c r="AT6" i="4"/>
  <c r="BE6" i="4" s="1"/>
  <c r="AQ28" i="4"/>
  <c r="BB28" i="4" s="1"/>
  <c r="AR41" i="4"/>
  <c r="BC41" i="4" s="1"/>
  <c r="BK30" i="4"/>
  <c r="AU25" i="4"/>
  <c r="BF25" i="4" s="1"/>
  <c r="CC25" i="4" s="1"/>
  <c r="AQ7" i="4"/>
  <c r="BB7" i="4" s="1"/>
  <c r="AV41" i="4"/>
  <c r="BG41" i="4" s="1"/>
  <c r="BJ41" i="4"/>
  <c r="AT34" i="4"/>
  <c r="BE34" i="4" s="1"/>
  <c r="BJ7" i="4"/>
  <c r="AW12" i="4"/>
  <c r="BH12" i="4" s="1"/>
  <c r="AW26" i="4"/>
  <c r="BH26" i="4" s="1"/>
  <c r="AU26" i="4"/>
  <c r="BF26" i="4" s="1"/>
  <c r="CC26" i="4" s="1"/>
  <c r="AU7" i="4"/>
  <c r="BF7" i="4" s="1"/>
  <c r="CC7" i="4" s="1"/>
  <c r="AQ40" i="4"/>
  <c r="BB40" i="4" s="1"/>
  <c r="AP30" i="4"/>
  <c r="BA30" i="4" s="1"/>
  <c r="AQ26" i="4"/>
  <c r="BB26" i="4" s="1"/>
  <c r="AT44" i="4"/>
  <c r="BE44" i="4" s="1"/>
  <c r="AW27" i="4"/>
  <c r="BH27" i="4" s="1"/>
  <c r="BJ11" i="4"/>
  <c r="BK44" i="4"/>
  <c r="BJ25" i="4"/>
  <c r="AV25" i="4"/>
  <c r="BG25" i="4" s="1"/>
  <c r="AQ25" i="4"/>
  <c r="BB25" i="4" s="1"/>
  <c r="AW30" i="4"/>
  <c r="BH30" i="4" s="1"/>
  <c r="AX27" i="4"/>
  <c r="BI27" i="4" s="1"/>
  <c r="CG27" i="4" s="1"/>
  <c r="AX24" i="4"/>
  <c r="BI24" i="4" s="1"/>
  <c r="CG24" i="4" s="1"/>
  <c r="AT26" i="4"/>
  <c r="BE26" i="4" s="1"/>
  <c r="AU30" i="4"/>
  <c r="BF30" i="4" s="1"/>
  <c r="CC30" i="4" s="1"/>
  <c r="BJ45" i="4"/>
  <c r="AP41" i="4"/>
  <c r="BA41" i="4" s="1"/>
  <c r="BJ33" i="4"/>
  <c r="AR30" i="4"/>
  <c r="BC30" i="4" s="1"/>
  <c r="AO26" i="4"/>
  <c r="AZ26" i="4" s="1"/>
  <c r="AX26" i="4"/>
  <c r="BI26" i="4" s="1"/>
  <c r="CG26" i="4" s="1"/>
  <c r="AV26" i="4"/>
  <c r="BG26" i="4" s="1"/>
  <c r="AQ27" i="4"/>
  <c r="BB27" i="4" s="1"/>
  <c r="AS26" i="4"/>
  <c r="BD26" i="4" s="1"/>
  <c r="ED26" i="4" s="1"/>
  <c r="AP26" i="4"/>
  <c r="BA26" i="4" s="1"/>
  <c r="AQ46" i="4"/>
  <c r="BB46" i="4" s="1"/>
  <c r="AV30" i="4"/>
  <c r="BG30" i="4" s="1"/>
  <c r="AQ30" i="4"/>
  <c r="BB30" i="4" s="1"/>
  <c r="BK45" i="4"/>
  <c r="AX37" i="4"/>
  <c r="BI37" i="4" s="1"/>
  <c r="CG37" i="4" s="1"/>
  <c r="AX34" i="4"/>
  <c r="BI34" i="4" s="1"/>
  <c r="CG34" i="4" s="1"/>
  <c r="AX11" i="4"/>
  <c r="BI11" i="4" s="1"/>
  <c r="CG11" i="4" s="1"/>
  <c r="AV7" i="4"/>
  <c r="BG7" i="4" s="1"/>
  <c r="AO22" i="4"/>
  <c r="AZ22" i="4" s="1"/>
  <c r="AV23" i="4"/>
  <c r="BG23" i="4" s="1"/>
  <c r="AW14" i="4"/>
  <c r="BH14" i="4" s="1"/>
  <c r="AP44" i="4"/>
  <c r="BA44" i="4" s="1"/>
  <c r="AR44" i="4"/>
  <c r="BC44" i="4" s="1"/>
  <c r="AS22" i="4"/>
  <c r="BD22" i="4" s="1"/>
  <c r="ED22" i="4" s="1"/>
  <c r="AV11" i="4"/>
  <c r="BG11" i="4" s="1"/>
  <c r="AP10" i="4"/>
  <c r="BA10" i="4" s="1"/>
  <c r="AP11" i="4"/>
  <c r="BA11" i="4" s="1"/>
  <c r="AW7" i="4"/>
  <c r="BH7" i="4" s="1"/>
  <c r="AS7" i="4"/>
  <c r="BD7" i="4" s="1"/>
  <c r="ED7" i="4" s="1"/>
  <c r="AQ31" i="4"/>
  <c r="BB31" i="4" s="1"/>
  <c r="AP9" i="4"/>
  <c r="BA9" i="4" s="1"/>
  <c r="AP45" i="4"/>
  <c r="BA45" i="4" s="1"/>
  <c r="AQ44" i="4"/>
  <c r="BB44" i="4" s="1"/>
  <c r="AV34" i="4"/>
  <c r="BG34" i="4" s="1"/>
  <c r="AP31" i="4"/>
  <c r="BA31" i="4" s="1"/>
  <c r="AP27" i="4"/>
  <c r="BA27" i="4" s="1"/>
  <c r="AO24" i="4"/>
  <c r="AZ24" i="4" s="1"/>
  <c r="AO23" i="4"/>
  <c r="AX8" i="4"/>
  <c r="BI8" i="4" s="1"/>
  <c r="CG8" i="4" s="1"/>
  <c r="BJ8" i="4"/>
  <c r="BK9" i="4"/>
  <c r="AO7" i="4"/>
  <c r="AS9" i="4"/>
  <c r="BD9" i="4" s="1"/>
  <c r="ED9" i="4" s="1"/>
  <c r="AW42" i="4"/>
  <c r="BH42" i="4" s="1"/>
  <c r="AT40" i="4"/>
  <c r="BE40" i="4" s="1"/>
  <c r="AR34" i="4"/>
  <c r="BC34" i="4" s="1"/>
  <c r="AT27" i="4"/>
  <c r="BE27" i="4" s="1"/>
  <c r="BJ18" i="4"/>
  <c r="AT11" i="4"/>
  <c r="BE11" i="4" s="1"/>
  <c r="AQ10" i="4"/>
  <c r="BB10" i="4" s="1"/>
  <c r="BJ13" i="4"/>
  <c r="AQ8" i="4"/>
  <c r="BB8" i="4" s="1"/>
  <c r="AP46" i="4"/>
  <c r="BA46" i="4" s="1"/>
  <c r="AR45" i="4"/>
  <c r="BC45" i="4" s="1"/>
  <c r="AV44" i="4"/>
  <c r="BG44" i="4" s="1"/>
  <c r="AQ16" i="4"/>
  <c r="BB16" i="4" s="1"/>
  <c r="AT7" i="4"/>
  <c r="BE7" i="4" s="1"/>
  <c r="BK46" i="4"/>
  <c r="AQ45" i="4"/>
  <c r="BB45" i="4" s="1"/>
  <c r="AW46" i="4"/>
  <c r="BH46" i="4" s="1"/>
  <c r="AX41" i="4"/>
  <c r="BI41" i="4" s="1"/>
  <c r="CG41" i="4" s="1"/>
  <c r="AR37" i="4"/>
  <c r="BC37" i="4" s="1"/>
  <c r="AS38" i="4"/>
  <c r="BD38" i="4" s="1"/>
  <c r="ED38" i="4" s="1"/>
  <c r="BJ34" i="4"/>
  <c r="BL34" i="4" s="1"/>
  <c r="AW33" i="4"/>
  <c r="BH33" i="4" s="1"/>
  <c r="AT33" i="4"/>
  <c r="BE33" i="4" s="1"/>
  <c r="AT25" i="4"/>
  <c r="BE25" i="4" s="1"/>
  <c r="AX21" i="4"/>
  <c r="BI21" i="4" s="1"/>
  <c r="CG21" i="4" s="1"/>
  <c r="AX20" i="4"/>
  <c r="BI20" i="4" s="1"/>
  <c r="CG20" i="4" s="1"/>
  <c r="AS18" i="4"/>
  <c r="BD18" i="4" s="1"/>
  <c r="ED18" i="4" s="1"/>
  <c r="BJ21" i="4"/>
  <c r="AR12" i="4"/>
  <c r="BC12" i="4" s="1"/>
  <c r="AX10" i="4"/>
  <c r="BI10" i="4" s="1"/>
  <c r="CG10" i="4" s="1"/>
  <c r="AV9" i="4"/>
  <c r="BG9" i="4" s="1"/>
  <c r="AR10" i="4"/>
  <c r="BC10" i="4" s="1"/>
  <c r="AO21" i="4"/>
  <c r="AZ21" i="4" s="1"/>
  <c r="AT45" i="4"/>
  <c r="BE45" i="4" s="1"/>
  <c r="AU46" i="4"/>
  <c r="BF46" i="4" s="1"/>
  <c r="CC46" i="4" s="1"/>
  <c r="AP37" i="4"/>
  <c r="BA37" i="4" s="1"/>
  <c r="AU38" i="4"/>
  <c r="BF38" i="4" s="1"/>
  <c r="CC38" i="4" s="1"/>
  <c r="AQ34" i="4"/>
  <c r="BB34" i="4" s="1"/>
  <c r="AO33" i="4"/>
  <c r="AO31" i="4"/>
  <c r="AZ31" i="4" s="1"/>
  <c r="BK31" i="4"/>
  <c r="BL31" i="4" s="1"/>
  <c r="BJ23" i="4"/>
  <c r="AX29" i="4"/>
  <c r="BI29" i="4" s="1"/>
  <c r="CG29" i="4" s="1"/>
  <c r="AP21" i="4"/>
  <c r="BA21" i="4" s="1"/>
  <c r="AR17" i="4"/>
  <c r="BC17" i="4" s="1"/>
  <c r="AU21" i="4"/>
  <c r="BF21" i="4" s="1"/>
  <c r="CC21" i="4" s="1"/>
  <c r="AT9" i="4"/>
  <c r="BE9" i="4" s="1"/>
  <c r="AV10" i="4"/>
  <c r="BG10" i="4" s="1"/>
  <c r="AX5" i="4"/>
  <c r="BI5" i="4" s="1"/>
  <c r="CG5" i="4" s="1"/>
  <c r="BK8" i="4"/>
  <c r="BJ46" i="4"/>
  <c r="BL46" i="4" s="1"/>
  <c r="AX45" i="4"/>
  <c r="BI45" i="4" s="1"/>
  <c r="CG45" i="4" s="1"/>
  <c r="AW38" i="4"/>
  <c r="BH38" i="4" s="1"/>
  <c r="AX40" i="4"/>
  <c r="BI40" i="4" s="1"/>
  <c r="CG40" i="4" s="1"/>
  <c r="AQ23" i="4"/>
  <c r="BB23" i="4" s="1"/>
  <c r="BJ19" i="4"/>
  <c r="AV20" i="4"/>
  <c r="BG20" i="4" s="1"/>
  <c r="AR21" i="4"/>
  <c r="BC21" i="4" s="1"/>
  <c r="AT10" i="4"/>
  <c r="BE10" i="4" s="1"/>
  <c r="AU9" i="4"/>
  <c r="BF9" i="4" s="1"/>
  <c r="CC9" i="4" s="1"/>
  <c r="BJ9" i="4"/>
  <c r="AW8" i="4"/>
  <c r="BH8" i="4" s="1"/>
  <c r="AR8" i="4"/>
  <c r="BC8" i="4" s="1"/>
  <c r="AO38" i="4"/>
  <c r="AZ38" i="4" s="1"/>
  <c r="AU40" i="4"/>
  <c r="BF40" i="4" s="1"/>
  <c r="CC40" i="4" s="1"/>
  <c r="AP33" i="4"/>
  <c r="BA33" i="4" s="1"/>
  <c r="AT8" i="4"/>
  <c r="BE8" i="4" s="1"/>
  <c r="AO46" i="4"/>
  <c r="AZ46" i="4" s="1"/>
  <c r="AW45" i="4"/>
  <c r="BH45" i="4" s="1"/>
  <c r="AP40" i="4"/>
  <c r="BA40" i="4" s="1"/>
  <c r="AV46" i="4"/>
  <c r="BG46" i="4" s="1"/>
  <c r="AV38" i="4"/>
  <c r="BG38" i="4" s="1"/>
  <c r="AX33" i="4"/>
  <c r="BI33" i="4" s="1"/>
  <c r="CG33" i="4" s="1"/>
  <c r="AR33" i="4"/>
  <c r="BC33" i="4" s="1"/>
  <c r="AT23" i="4"/>
  <c r="BE23" i="4" s="1"/>
  <c r="AO25" i="4"/>
  <c r="AZ25" i="4" s="1"/>
  <c r="AT18" i="4"/>
  <c r="BE18" i="4" s="1"/>
  <c r="AP12" i="4"/>
  <c r="BA12" i="4" s="1"/>
  <c r="AT16" i="4"/>
  <c r="BE16" i="4" s="1"/>
  <c r="BJ10" i="4"/>
  <c r="AW10" i="4"/>
  <c r="BH10" i="4" s="1"/>
  <c r="AO9" i="4"/>
  <c r="AZ9" i="4" s="1"/>
  <c r="AR38" i="4"/>
  <c r="BC38" i="4" s="1"/>
  <c r="AX38" i="4"/>
  <c r="BI38" i="4" s="1"/>
  <c r="CG38" i="4" s="1"/>
  <c r="AT46" i="4"/>
  <c r="BE46" i="4" s="1"/>
  <c r="AS40" i="4"/>
  <c r="BD40" i="4" s="1"/>
  <c r="ED40" i="4" s="1"/>
  <c r="AR19" i="4"/>
  <c r="BC19" i="4" s="1"/>
  <c r="AO8" i="4"/>
  <c r="AZ8" i="4" s="1"/>
  <c r="AZ12" i="4"/>
  <c r="AU43" i="4"/>
  <c r="BF43" i="4" s="1"/>
  <c r="CC43" i="4" s="1"/>
  <c r="AS35" i="4"/>
  <c r="BD35" i="4" s="1"/>
  <c r="AV35" i="4"/>
  <c r="BG35" i="4" s="1"/>
  <c r="AP32" i="4"/>
  <c r="BA32" i="4" s="1"/>
  <c r="BJ32" i="4"/>
  <c r="AX32" i="4"/>
  <c r="BI32" i="4" s="1"/>
  <c r="CG32" i="4" s="1"/>
  <c r="AT32" i="4"/>
  <c r="BE32" i="4" s="1"/>
  <c r="AS17" i="4"/>
  <c r="BD17" i="4" s="1"/>
  <c r="AP43" i="4"/>
  <c r="BA43" i="4" s="1"/>
  <c r="BJ43" i="4"/>
  <c r="BL43" i="4" s="1"/>
  <c r="AO43" i="4"/>
  <c r="AW39" i="4"/>
  <c r="BH39" i="4" s="1"/>
  <c r="AX39" i="4"/>
  <c r="BI39" i="4" s="1"/>
  <c r="CG39" i="4" s="1"/>
  <c r="AP35" i="4"/>
  <c r="BA35" i="4" s="1"/>
  <c r="AR32" i="4"/>
  <c r="BC32" i="4" s="1"/>
  <c r="AS28" i="4"/>
  <c r="BD28" i="4" s="1"/>
  <c r="ED24" i="4"/>
  <c r="BK24" i="4"/>
  <c r="BJ24" i="4"/>
  <c r="AT24" i="4"/>
  <c r="BE24" i="4" s="1"/>
  <c r="BJ22" i="4"/>
  <c r="AT22" i="4"/>
  <c r="BE22" i="4" s="1"/>
  <c r="AW17" i="4"/>
  <c r="BH17" i="4" s="1"/>
  <c r="AQ17" i="4"/>
  <c r="BB17" i="4" s="1"/>
  <c r="BJ15" i="4"/>
  <c r="AV17" i="4"/>
  <c r="BG17" i="4" s="1"/>
  <c r="AX46" i="4"/>
  <c r="BI46" i="4" s="1"/>
  <c r="CG46" i="4" s="1"/>
  <c r="AQ43" i="4"/>
  <c r="BB43" i="4" s="1"/>
  <c r="BK42" i="4"/>
  <c r="BL42" i="4" s="1"/>
  <c r="AX42" i="4"/>
  <c r="BI42" i="4" s="1"/>
  <c r="CG42" i="4" s="1"/>
  <c r="AW41" i="4"/>
  <c r="BH41" i="4" s="1"/>
  <c r="AO41" i="4"/>
  <c r="AS41" i="4"/>
  <c r="BD41" i="4" s="1"/>
  <c r="BK41" i="4"/>
  <c r="AP39" i="4"/>
  <c r="BA39" i="4" s="1"/>
  <c r="AO36" i="4"/>
  <c r="AQ38" i="4"/>
  <c r="BB38" i="4" s="1"/>
  <c r="BK38" i="4"/>
  <c r="AW35" i="4"/>
  <c r="BH35" i="4" s="1"/>
  <c r="AQ35" i="4"/>
  <c r="BB35" i="4" s="1"/>
  <c r="AV29" i="4"/>
  <c r="BG29" i="4" s="1"/>
  <c r="BK33" i="4"/>
  <c r="AS33" i="4"/>
  <c r="BD33" i="4" s="1"/>
  <c r="AU33" i="4"/>
  <c r="BF33" i="4" s="1"/>
  <c r="CC33" i="4" s="1"/>
  <c r="AQ33" i="4"/>
  <c r="BB33" i="4" s="1"/>
  <c r="AP29" i="4"/>
  <c r="BA29" i="4" s="1"/>
  <c r="AR31" i="4"/>
  <c r="BC31" i="4" s="1"/>
  <c r="AO32" i="4"/>
  <c r="BK22" i="4"/>
  <c r="AR24" i="4"/>
  <c r="BC24" i="4" s="1"/>
  <c r="AP22" i="4"/>
  <c r="BA22" i="4" s="1"/>
  <c r="AP24" i="4"/>
  <c r="BA24" i="4" s="1"/>
  <c r="BK23" i="4"/>
  <c r="AX23" i="4"/>
  <c r="BI23" i="4" s="1"/>
  <c r="CG23" i="4" s="1"/>
  <c r="AR23" i="4"/>
  <c r="BC23" i="4" s="1"/>
  <c r="AP23" i="4"/>
  <c r="BA23" i="4" s="1"/>
  <c r="BJ20" i="4"/>
  <c r="AS21" i="4"/>
  <c r="BD21" i="4" s="1"/>
  <c r="AQ21" i="4"/>
  <c r="BB21" i="4" s="1"/>
  <c r="AV21" i="4"/>
  <c r="BG21" i="4" s="1"/>
  <c r="BL26" i="4"/>
  <c r="AU22" i="4"/>
  <c r="BF22" i="4" s="1"/>
  <c r="CC22" i="4" s="1"/>
  <c r="AO17" i="4"/>
  <c r="BK21" i="4"/>
  <c r="AR14" i="4"/>
  <c r="BC14" i="4" s="1"/>
  <c r="AQ18" i="4"/>
  <c r="BB18" i="4" s="1"/>
  <c r="AO14" i="4"/>
  <c r="AX9" i="4"/>
  <c r="BI9" i="4" s="1"/>
  <c r="CG9" i="4" s="1"/>
  <c r="AV12" i="4"/>
  <c r="BG12" i="4" s="1"/>
  <c r="AP15" i="4"/>
  <c r="BA15" i="4" s="1"/>
  <c r="BK15" i="4"/>
  <c r="AW11" i="4"/>
  <c r="BH11" i="4" s="1"/>
  <c r="AO11" i="4"/>
  <c r="AQ11" i="4"/>
  <c r="BB11" i="4" s="1"/>
  <c r="AV5" i="4"/>
  <c r="BG5" i="4" s="1"/>
  <c r="AU8" i="4"/>
  <c r="BF8" i="4" s="1"/>
  <c r="CC8" i="4" s="1"/>
  <c r="AS8" i="4"/>
  <c r="BD8" i="4" s="1"/>
  <c r="BK7" i="4"/>
  <c r="AT43" i="4"/>
  <c r="BE43" i="4" s="1"/>
  <c r="AS46" i="4"/>
  <c r="BD46" i="4" s="1"/>
  <c r="AP42" i="4"/>
  <c r="BA42" i="4" s="1"/>
  <c r="AS43" i="4"/>
  <c r="BD43" i="4" s="1"/>
  <c r="AV43" i="4"/>
  <c r="BG43" i="4" s="1"/>
  <c r="AO37" i="4"/>
  <c r="BK37" i="4"/>
  <c r="AU37" i="4"/>
  <c r="BF37" i="4" s="1"/>
  <c r="CC37" i="4" s="1"/>
  <c r="AS39" i="4"/>
  <c r="BD39" i="4" s="1"/>
  <c r="AS36" i="4"/>
  <c r="BD36" i="4" s="1"/>
  <c r="AU36" i="4"/>
  <c r="BF36" i="4" s="1"/>
  <c r="CC36" i="4" s="1"/>
  <c r="BK28" i="4"/>
  <c r="AS32" i="4"/>
  <c r="BD32" i="4" s="1"/>
  <c r="AR22" i="4"/>
  <c r="BC22" i="4" s="1"/>
  <c r="AQ32" i="4"/>
  <c r="BB32" i="4" s="1"/>
  <c r="BJ30" i="4"/>
  <c r="AX30" i="4"/>
  <c r="BI30" i="4" s="1"/>
  <c r="CG30" i="4" s="1"/>
  <c r="AT30" i="4"/>
  <c r="BE30" i="4" s="1"/>
  <c r="AW32" i="4"/>
  <c r="BH32" i="4" s="1"/>
  <c r="AZ23" i="4"/>
  <c r="AQ20" i="4"/>
  <c r="BB20" i="4" s="1"/>
  <c r="AV28" i="4"/>
  <c r="BG28" i="4" s="1"/>
  <c r="AT13" i="4"/>
  <c r="BE13" i="4" s="1"/>
  <c r="AS14" i="4"/>
  <c r="BD14" i="4" s="1"/>
  <c r="AQ14" i="4"/>
  <c r="BB14" i="4" s="1"/>
  <c r="BK14" i="4"/>
  <c r="BJ14" i="4"/>
  <c r="AU14" i="4"/>
  <c r="BF14" i="4" s="1"/>
  <c r="CC14" i="4" s="1"/>
  <c r="AW15" i="4"/>
  <c r="BH15" i="4" s="1"/>
  <c r="AT14" i="4"/>
  <c r="BE14" i="4" s="1"/>
  <c r="AQ5" i="4"/>
  <c r="BB5" i="4" s="1"/>
  <c r="AZ7" i="4"/>
  <c r="AR9" i="4"/>
  <c r="BC9" i="4" s="1"/>
  <c r="BL6" i="4"/>
  <c r="AS42" i="4"/>
  <c r="BD42" i="4" s="1"/>
  <c r="AR42" i="4"/>
  <c r="BC42" i="4" s="1"/>
  <c r="AU42" i="4"/>
  <c r="BF42" i="4" s="1"/>
  <c r="CC42" i="4" s="1"/>
  <c r="AV42" i="4"/>
  <c r="BG42" i="4" s="1"/>
  <c r="AQ42" i="4"/>
  <c r="BB42" i="4" s="1"/>
  <c r="AV39" i="4"/>
  <c r="BG39" i="4" s="1"/>
  <c r="AT39" i="4"/>
  <c r="BE39" i="4" s="1"/>
  <c r="BJ36" i="4"/>
  <c r="AR28" i="4"/>
  <c r="BC28" i="4" s="1"/>
  <c r="AZ33" i="4"/>
  <c r="AV32" i="4"/>
  <c r="BG32" i="4" s="1"/>
  <c r="BJ29" i="4"/>
  <c r="AS29" i="4"/>
  <c r="BD29" i="4" s="1"/>
  <c r="AT29" i="4"/>
  <c r="BE29" i="4" s="1"/>
  <c r="ED30" i="4"/>
  <c r="AW22" i="4"/>
  <c r="BH22" i="4" s="1"/>
  <c r="AV19" i="4"/>
  <c r="BG19" i="4" s="1"/>
  <c r="AS19" i="4"/>
  <c r="BD19" i="4" s="1"/>
  <c r="AQ19" i="4"/>
  <c r="BB19" i="4" s="1"/>
  <c r="AT19" i="4"/>
  <c r="BE19" i="4" s="1"/>
  <c r="AW20" i="4"/>
  <c r="BH20" i="4" s="1"/>
  <c r="AO20" i="4"/>
  <c r="AU20" i="4"/>
  <c r="BF20" i="4" s="1"/>
  <c r="CC20" i="4" s="1"/>
  <c r="BK20" i="4"/>
  <c r="AU13" i="4"/>
  <c r="BF13" i="4" s="1"/>
  <c r="CC13" i="4" s="1"/>
  <c r="AQ13" i="4"/>
  <c r="BB13" i="4" s="1"/>
  <c r="AO15" i="4"/>
  <c r="AR13" i="4"/>
  <c r="BC13" i="4" s="1"/>
  <c r="BJ16" i="4"/>
  <c r="AW16" i="4"/>
  <c r="BH16" i="4" s="1"/>
  <c r="AU16" i="4"/>
  <c r="BF16" i="4" s="1"/>
  <c r="CC16" i="4" s="1"/>
  <c r="BK16" i="4"/>
  <c r="AO16" i="4"/>
  <c r="AT12" i="4"/>
  <c r="BE12" i="4" s="1"/>
  <c r="AZ6" i="4"/>
  <c r="BK5" i="4"/>
  <c r="BJ5" i="4"/>
  <c r="AU5" i="4"/>
  <c r="BF5" i="4" s="1"/>
  <c r="CC5" i="4" s="1"/>
  <c r="AT5" i="4"/>
  <c r="BE5" i="4" s="1"/>
  <c r="BK36" i="4"/>
  <c r="AR36" i="4"/>
  <c r="BC36" i="4" s="1"/>
  <c r="AO42" i="4"/>
  <c r="AO45" i="4"/>
  <c r="AS45" i="4"/>
  <c r="BD45" i="4" s="1"/>
  <c r="AQ41" i="4"/>
  <c r="BB41" i="4" s="1"/>
  <c r="BK40" i="4"/>
  <c r="AO40" i="4"/>
  <c r="AW40" i="4"/>
  <c r="BH40" i="4" s="1"/>
  <c r="AU41" i="4"/>
  <c r="BF41" i="4" s="1"/>
  <c r="CC41" i="4" s="1"/>
  <c r="AV37" i="4"/>
  <c r="BG37" i="4" s="1"/>
  <c r="BJ38" i="4"/>
  <c r="AS37" i="4"/>
  <c r="BD37" i="4" s="1"/>
  <c r="AT38" i="4"/>
  <c r="BE38" i="4" s="1"/>
  <c r="AW37" i="4"/>
  <c r="BH37" i="4" s="1"/>
  <c r="AQ36" i="4"/>
  <c r="BB36" i="4" s="1"/>
  <c r="BK35" i="4"/>
  <c r="AW34" i="4"/>
  <c r="BH34" i="4" s="1"/>
  <c r="AO34" i="4"/>
  <c r="AU34" i="4"/>
  <c r="BF34" i="4" s="1"/>
  <c r="CC34" i="4" s="1"/>
  <c r="AS34" i="4"/>
  <c r="BD34" i="4" s="1"/>
  <c r="AU28" i="4"/>
  <c r="BF28" i="4" s="1"/>
  <c r="CC28" i="4" s="1"/>
  <c r="AU32" i="4"/>
  <c r="BF32" i="4" s="1"/>
  <c r="CC32" i="4" s="1"/>
  <c r="AV31" i="4"/>
  <c r="BG31" i="4" s="1"/>
  <c r="AQ29" i="4"/>
  <c r="BB29" i="4" s="1"/>
  <c r="BK29" i="4"/>
  <c r="AO29" i="4"/>
  <c r="AU24" i="4"/>
  <c r="BF24" i="4" s="1"/>
  <c r="CC24" i="4" s="1"/>
  <c r="AQ24" i="4"/>
  <c r="BB24" i="4" s="1"/>
  <c r="AX31" i="4"/>
  <c r="BI31" i="4" s="1"/>
  <c r="CG31" i="4" s="1"/>
  <c r="BK27" i="4"/>
  <c r="BJ27" i="4"/>
  <c r="AR27" i="4"/>
  <c r="BC27" i="4" s="1"/>
  <c r="AS27" i="4"/>
  <c r="BD27" i="4" s="1"/>
  <c r="AS31" i="4"/>
  <c r="BD31" i="4" s="1"/>
  <c r="AX18" i="4"/>
  <c r="BI18" i="4" s="1"/>
  <c r="CG18" i="4" s="1"/>
  <c r="AX19" i="4"/>
  <c r="BI19" i="4" s="1"/>
  <c r="CG19" i="4" s="1"/>
  <c r="AO19" i="4"/>
  <c r="AV22" i="4"/>
  <c r="BG22" i="4" s="1"/>
  <c r="AU19" i="4"/>
  <c r="BF19" i="4" s="1"/>
  <c r="CC19" i="4" s="1"/>
  <c r="AP20" i="4"/>
  <c r="BA20" i="4" s="1"/>
  <c r="AS20" i="4"/>
  <c r="BD20" i="4" s="1"/>
  <c r="AW24" i="4"/>
  <c r="BH24" i="4" s="1"/>
  <c r="AP14" i="4"/>
  <c r="BA14" i="4" s="1"/>
  <c r="AP17" i="4"/>
  <c r="BA17" i="4" s="1"/>
  <c r="AX14" i="4"/>
  <c r="BI14" i="4" s="1"/>
  <c r="CG14" i="4" s="1"/>
  <c r="AV15" i="4"/>
  <c r="BG15" i="4" s="1"/>
  <c r="AS16" i="4"/>
  <c r="BD16" i="4" s="1"/>
  <c r="BK11" i="4"/>
  <c r="AX16" i="4"/>
  <c r="BI16" i="4" s="1"/>
  <c r="CG16" i="4" s="1"/>
  <c r="AS10" i="4"/>
  <c r="BD10" i="4" s="1"/>
  <c r="BK10" i="4"/>
  <c r="AX7" i="4"/>
  <c r="BI7" i="4" s="1"/>
  <c r="CG7" i="4" s="1"/>
  <c r="ED6" i="4"/>
  <c r="AO5" i="4"/>
  <c r="BK39" i="4"/>
  <c r="BL39" i="4" s="1"/>
  <c r="AQ39" i="4"/>
  <c r="BB39" i="4" s="1"/>
  <c r="AU39" i="4"/>
  <c r="BF39" i="4" s="1"/>
  <c r="CC39" i="4" s="1"/>
  <c r="BJ28" i="4"/>
  <c r="AT28" i="4"/>
  <c r="BE28" i="4" s="1"/>
  <c r="AO28" i="4"/>
  <c r="AQ15" i="4"/>
  <c r="BB15" i="4" s="1"/>
  <c r="AS15" i="4"/>
  <c r="BD15" i="4" s="1"/>
  <c r="AX15" i="4"/>
  <c r="BI15" i="4" s="1"/>
  <c r="CG15" i="4" s="1"/>
  <c r="AU45" i="4"/>
  <c r="BF45" i="4" s="1"/>
  <c r="CC45" i="4" s="1"/>
  <c r="AW44" i="4"/>
  <c r="BH44" i="4" s="1"/>
  <c r="AU44" i="4"/>
  <c r="BF44" i="4" s="1"/>
  <c r="CC44" i="4" s="1"/>
  <c r="AO44" i="4"/>
  <c r="AS44" i="4"/>
  <c r="BD44" i="4" s="1"/>
  <c r="BJ44" i="4"/>
  <c r="BL44" i="4" s="1"/>
  <c r="AR43" i="4"/>
  <c r="BC43" i="4" s="1"/>
  <c r="BJ40" i="4"/>
  <c r="AV40" i="4"/>
  <c r="BG40" i="4" s="1"/>
  <c r="AO39" i="4"/>
  <c r="AX43" i="4"/>
  <c r="BI43" i="4" s="1"/>
  <c r="CG43" i="4" s="1"/>
  <c r="AT37" i="4"/>
  <c r="BE37" i="4" s="1"/>
  <c r="AP36" i="4"/>
  <c r="BA36" i="4" s="1"/>
  <c r="BJ37" i="4"/>
  <c r="AW36" i="4"/>
  <c r="BH36" i="4" s="1"/>
  <c r="AX36" i="4"/>
  <c r="BI36" i="4" s="1"/>
  <c r="CG36" i="4" s="1"/>
  <c r="AR35" i="4"/>
  <c r="BC35" i="4" s="1"/>
  <c r="AP34" i="4"/>
  <c r="BA34" i="4" s="1"/>
  <c r="AT36" i="4"/>
  <c r="BE36" i="4" s="1"/>
  <c r="AW31" i="4"/>
  <c r="BH31" i="4" s="1"/>
  <c r="AU31" i="4"/>
  <c r="BF31" i="4" s="1"/>
  <c r="CC31" i="4" s="1"/>
  <c r="BK32" i="4"/>
  <c r="AR29" i="4"/>
  <c r="BC29" i="4" s="1"/>
  <c r="AW29" i="4"/>
  <c r="BH29" i="4" s="1"/>
  <c r="AU23" i="4"/>
  <c r="BF23" i="4" s="1"/>
  <c r="CC23" i="4" s="1"/>
  <c r="AS23" i="4"/>
  <c r="BD23" i="4" s="1"/>
  <c r="AS25" i="4"/>
  <c r="BD25" i="4" s="1"/>
  <c r="AO30" i="4"/>
  <c r="AO27" i="4"/>
  <c r="AP28" i="4"/>
  <c r="BA28" i="4" s="1"/>
  <c r="AU27" i="4"/>
  <c r="BF27" i="4" s="1"/>
  <c r="CC27" i="4" s="1"/>
  <c r="AT31" i="4"/>
  <c r="BE31" i="4" s="1"/>
  <c r="AP19" i="4"/>
  <c r="BA19" i="4" s="1"/>
  <c r="AV18" i="4"/>
  <c r="BG18" i="4" s="1"/>
  <c r="AT21" i="4"/>
  <c r="BE21" i="4" s="1"/>
  <c r="AT20" i="4"/>
  <c r="BE20" i="4" s="1"/>
  <c r="AT17" i="4"/>
  <c r="BE17" i="4" s="1"/>
  <c r="AV24" i="4"/>
  <c r="BG24" i="4" s="1"/>
  <c r="AR16" i="4"/>
  <c r="BC16" i="4" s="1"/>
  <c r="AX13" i="4"/>
  <c r="BI13" i="4" s="1"/>
  <c r="CG13" i="4" s="1"/>
  <c r="AW13" i="4"/>
  <c r="BH13" i="4" s="1"/>
  <c r="AU15" i="4"/>
  <c r="BF15" i="4" s="1"/>
  <c r="CC15" i="4" s="1"/>
  <c r="AS11" i="4"/>
  <c r="BD11" i="4" s="1"/>
  <c r="AR11" i="4"/>
  <c r="BC11" i="4" s="1"/>
  <c r="AP16" i="4"/>
  <c r="BA16" i="4" s="1"/>
  <c r="AO10" i="4"/>
  <c r="AW9" i="4"/>
  <c r="BH9" i="4" s="1"/>
  <c r="AP7" i="4"/>
  <c r="BA7" i="4" s="1"/>
  <c r="AW5" i="4"/>
  <c r="BH5" i="4" s="1"/>
  <c r="AP5" i="4"/>
  <c r="BA5" i="4" s="1"/>
  <c r="AP8" i="4"/>
  <c r="BA8" i="4" s="1"/>
  <c r="AS5" i="4"/>
  <c r="BD5" i="4" s="1"/>
  <c r="AT42" i="4"/>
  <c r="BE42" i="4" s="1"/>
  <c r="AW43" i="4"/>
  <c r="BH43" i="4" s="1"/>
  <c r="AR39" i="4"/>
  <c r="BC39" i="4" s="1"/>
  <c r="AO35" i="4"/>
  <c r="BJ35" i="4"/>
  <c r="AU35" i="4"/>
  <c r="BF35" i="4" s="1"/>
  <c r="CC35" i="4" s="1"/>
  <c r="AX35" i="4"/>
  <c r="BI35" i="4" s="1"/>
  <c r="CG35" i="4" s="1"/>
  <c r="AW28" i="4"/>
  <c r="BH28" i="4" s="1"/>
  <c r="AQ22" i="4"/>
  <c r="BB22" i="4" s="1"/>
  <c r="BK25" i="4"/>
  <c r="AX25" i="4"/>
  <c r="BI25" i="4" s="1"/>
  <c r="CG25" i="4" s="1"/>
  <c r="AR25" i="4"/>
  <c r="BC25" i="4" s="1"/>
  <c r="AP25" i="4"/>
  <c r="BA25" i="4" s="1"/>
  <c r="BK17" i="4"/>
  <c r="BJ17" i="4"/>
  <c r="AW18" i="4"/>
  <c r="BH18" i="4" s="1"/>
  <c r="AO18" i="4"/>
  <c r="BK18" i="4"/>
  <c r="BL18" i="4" s="1"/>
  <c r="AU18" i="4"/>
  <c r="BF18" i="4" s="1"/>
  <c r="CC18" i="4" s="1"/>
  <c r="AR18" i="4"/>
  <c r="BC18" i="4" s="1"/>
  <c r="AU17" i="4"/>
  <c r="BF17" i="4" s="1"/>
  <c r="CC17" i="4" s="1"/>
  <c r="BK19" i="4"/>
  <c r="BK12" i="4"/>
  <c r="AQ12" i="4"/>
  <c r="BB12" i="4" s="1"/>
  <c r="BJ12" i="4"/>
  <c r="AU12" i="4"/>
  <c r="BF12" i="4" s="1"/>
  <c r="CC12" i="4" s="1"/>
  <c r="AS12" i="4"/>
  <c r="BD12" i="4" s="1"/>
  <c r="AT15" i="4"/>
  <c r="BE15" i="4" s="1"/>
  <c r="AX12" i="4"/>
  <c r="BI12" i="4" s="1"/>
  <c r="CG12" i="4" s="1"/>
  <c r="AO13" i="4"/>
  <c r="AS13" i="4"/>
  <c r="BD13" i="4" s="1"/>
  <c r="BK13" i="4"/>
  <c r="AW10" i="2"/>
  <c r="BH10" i="2" s="1"/>
  <c r="AU35" i="2"/>
  <c r="BF35" i="2" s="1"/>
  <c r="CC35" i="2" s="1"/>
  <c r="BK39" i="2"/>
  <c r="AS10" i="2"/>
  <c r="BD10" i="2" s="1"/>
  <c r="AS44" i="2"/>
  <c r="BD44" i="2" s="1"/>
  <c r="ED44" i="2" s="1"/>
  <c r="AT9" i="2"/>
  <c r="BE9" i="2" s="1"/>
  <c r="AX22" i="2"/>
  <c r="BI22" i="2" s="1"/>
  <c r="CG22" i="2" s="1"/>
  <c r="AO29" i="2"/>
  <c r="AZ29" i="2" s="1"/>
  <c r="AP29" i="2"/>
  <c r="BA29" i="2" s="1"/>
  <c r="AX44" i="2"/>
  <c r="BI44" i="2" s="1"/>
  <c r="CG44" i="2" s="1"/>
  <c r="AR29" i="2"/>
  <c r="BC29" i="2" s="1"/>
  <c r="AR35" i="2"/>
  <c r="BC35" i="2" s="1"/>
  <c r="AT37" i="2"/>
  <c r="BE37" i="2" s="1"/>
  <c r="AQ22" i="2"/>
  <c r="BB22" i="2" s="1"/>
  <c r="AO28" i="2"/>
  <c r="AZ28" i="2" s="1"/>
  <c r="AV29" i="2"/>
  <c r="BG29" i="2" s="1"/>
  <c r="AT36" i="2"/>
  <c r="BE36" i="2" s="1"/>
  <c r="AP7" i="2"/>
  <c r="BA7" i="2" s="1"/>
  <c r="AX16" i="2"/>
  <c r="BI16" i="2" s="1"/>
  <c r="CG16" i="2" s="1"/>
  <c r="AO32" i="2"/>
  <c r="AR31" i="2"/>
  <c r="BC31" i="2" s="1"/>
  <c r="AT29" i="2"/>
  <c r="BE29" i="2" s="1"/>
  <c r="AR32" i="2"/>
  <c r="BC32" i="2" s="1"/>
  <c r="AV37" i="2"/>
  <c r="BG37" i="2" s="1"/>
  <c r="AP37" i="2"/>
  <c r="BA37" i="2" s="1"/>
  <c r="AT44" i="2"/>
  <c r="BE44" i="2" s="1"/>
  <c r="BJ29" i="2"/>
  <c r="AW29" i="2"/>
  <c r="BH29" i="2" s="1"/>
  <c r="AU29" i="2"/>
  <c r="BF29" i="2" s="1"/>
  <c r="CC29" i="2" s="1"/>
  <c r="AR9" i="2"/>
  <c r="BC9" i="2" s="1"/>
  <c r="AS22" i="2"/>
  <c r="BD22" i="2" s="1"/>
  <c r="AQ37" i="2"/>
  <c r="BB37" i="2" s="1"/>
  <c r="AP25" i="2"/>
  <c r="BA25" i="2" s="1"/>
  <c r="AQ7" i="2"/>
  <c r="BB7" i="2" s="1"/>
  <c r="AU13" i="2"/>
  <c r="BF13" i="2" s="1"/>
  <c r="CC13" i="2" s="1"/>
  <c r="BK32" i="2"/>
  <c r="AP39" i="2"/>
  <c r="BA39" i="2" s="1"/>
  <c r="AW7" i="2"/>
  <c r="BH7" i="2" s="1"/>
  <c r="BK21" i="2"/>
  <c r="AT28" i="2"/>
  <c r="BE28" i="2" s="1"/>
  <c r="AV39" i="2"/>
  <c r="BG39" i="2" s="1"/>
  <c r="AP42" i="2"/>
  <c r="BA42" i="2" s="1"/>
  <c r="AX42" i="2"/>
  <c r="BI42" i="2" s="1"/>
  <c r="CG42" i="2" s="1"/>
  <c r="AV44" i="2"/>
  <c r="BG44" i="2" s="1"/>
  <c r="AX13" i="2"/>
  <c r="BI13" i="2" s="1"/>
  <c r="CG13" i="2" s="1"/>
  <c r="AP19" i="2"/>
  <c r="BA19" i="2" s="1"/>
  <c r="AR25" i="2"/>
  <c r="BC25" i="2" s="1"/>
  <c r="BJ39" i="2"/>
  <c r="AP44" i="2"/>
  <c r="BA44" i="2" s="1"/>
  <c r="AX17" i="2"/>
  <c r="BI17" i="2" s="1"/>
  <c r="CG17" i="2" s="1"/>
  <c r="AT32" i="2"/>
  <c r="BE32" i="2" s="1"/>
  <c r="AP10" i="2"/>
  <c r="BA10" i="2" s="1"/>
  <c r="AO43" i="2"/>
  <c r="AZ43" i="2" s="1"/>
  <c r="AP8" i="2"/>
  <c r="BA8" i="2" s="1"/>
  <c r="AS13" i="2"/>
  <c r="BD13" i="2" s="1"/>
  <c r="ED13" i="2" s="1"/>
  <c r="BK14" i="2"/>
  <c r="AQ32" i="2"/>
  <c r="BB32" i="2" s="1"/>
  <c r="AX34" i="2"/>
  <c r="BI34" i="2" s="1"/>
  <c r="CG34" i="2" s="1"/>
  <c r="BJ43" i="2"/>
  <c r="BL43" i="2" s="1"/>
  <c r="AQ44" i="2"/>
  <c r="BB44" i="2" s="1"/>
  <c r="AX10" i="2"/>
  <c r="BI10" i="2" s="1"/>
  <c r="CG10" i="2" s="1"/>
  <c r="AQ10" i="2"/>
  <c r="BB10" i="2" s="1"/>
  <c r="AW20" i="2"/>
  <c r="BH20" i="2" s="1"/>
  <c r="AV21" i="2"/>
  <c r="BG21" i="2" s="1"/>
  <c r="AS25" i="2"/>
  <c r="BD25" i="2" s="1"/>
  <c r="ED25" i="2" s="1"/>
  <c r="AV26" i="2"/>
  <c r="BG26" i="2" s="1"/>
  <c r="AO27" i="2"/>
  <c r="AZ27" i="2" s="1"/>
  <c r="AS26" i="2"/>
  <c r="BD26" i="2" s="1"/>
  <c r="ED26" i="2" s="1"/>
  <c r="AS35" i="2"/>
  <c r="BD35" i="2" s="1"/>
  <c r="ED35" i="2" s="1"/>
  <c r="AS34" i="2"/>
  <c r="BD34" i="2" s="1"/>
  <c r="ED34" i="2" s="1"/>
  <c r="AX38" i="2"/>
  <c r="BI38" i="2" s="1"/>
  <c r="CG38" i="2" s="1"/>
  <c r="BK38" i="2"/>
  <c r="AU36" i="2"/>
  <c r="BF36" i="2" s="1"/>
  <c r="CC36" i="2" s="1"/>
  <c r="BK36" i="2"/>
  <c r="AQ42" i="2"/>
  <c r="BB42" i="2" s="1"/>
  <c r="BJ21" i="2"/>
  <c r="AS21" i="2"/>
  <c r="BD21" i="2" s="1"/>
  <c r="ED21" i="2" s="1"/>
  <c r="AO25" i="2"/>
  <c r="AZ25" i="2" s="1"/>
  <c r="AW26" i="2"/>
  <c r="BH26" i="2" s="1"/>
  <c r="AR40" i="2"/>
  <c r="BC40" i="2" s="1"/>
  <c r="AO42" i="2"/>
  <c r="AU14" i="2"/>
  <c r="BF14" i="2" s="1"/>
  <c r="CC14" i="2" s="1"/>
  <c r="AU16" i="2"/>
  <c r="BF16" i="2" s="1"/>
  <c r="CC16" i="2" s="1"/>
  <c r="AR21" i="2"/>
  <c r="BC21" i="2" s="1"/>
  <c r="AX27" i="2"/>
  <c r="BI27" i="2" s="1"/>
  <c r="CG27" i="2" s="1"/>
  <c r="AR26" i="2"/>
  <c r="BC26" i="2" s="1"/>
  <c r="AU27" i="2"/>
  <c r="BF27" i="2" s="1"/>
  <c r="CC27" i="2" s="1"/>
  <c r="AU25" i="2"/>
  <c r="BF25" i="2" s="1"/>
  <c r="CC25" i="2" s="1"/>
  <c r="AU42" i="2"/>
  <c r="BF42" i="2" s="1"/>
  <c r="CC42" i="2" s="1"/>
  <c r="AR10" i="2"/>
  <c r="BC10" i="2" s="1"/>
  <c r="AU10" i="2"/>
  <c r="BF10" i="2" s="1"/>
  <c r="CC10" i="2" s="1"/>
  <c r="AV16" i="2"/>
  <c r="BG16" i="2" s="1"/>
  <c r="AO19" i="2"/>
  <c r="AZ19" i="2" s="1"/>
  <c r="AR19" i="2"/>
  <c r="BC19" i="2" s="1"/>
  <c r="AQ23" i="2"/>
  <c r="BB23" i="2" s="1"/>
  <c r="AO26" i="2"/>
  <c r="AZ26" i="2" s="1"/>
  <c r="AT21" i="2"/>
  <c r="BE21" i="2" s="1"/>
  <c r="AR27" i="2"/>
  <c r="BC27" i="2" s="1"/>
  <c r="AW32" i="2"/>
  <c r="BH32" i="2" s="1"/>
  <c r="AU38" i="2"/>
  <c r="BF38" i="2" s="1"/>
  <c r="CC38" i="2" s="1"/>
  <c r="BJ38" i="2"/>
  <c r="AT41" i="2"/>
  <c r="BE41" i="2" s="1"/>
  <c r="BJ41" i="2"/>
  <c r="AT18" i="2"/>
  <c r="BE18" i="2" s="1"/>
  <c r="AT38" i="2"/>
  <c r="BE38" i="2" s="1"/>
  <c r="AU8" i="2"/>
  <c r="BF8" i="2" s="1"/>
  <c r="CC8" i="2" s="1"/>
  <c r="AX8" i="2"/>
  <c r="BI8" i="2" s="1"/>
  <c r="CG8" i="2" s="1"/>
  <c r="AR15" i="2"/>
  <c r="BC15" i="2" s="1"/>
  <c r="AW16" i="2"/>
  <c r="BH16" i="2" s="1"/>
  <c r="AP22" i="2"/>
  <c r="BA22" i="2" s="1"/>
  <c r="BK22" i="2"/>
  <c r="AW28" i="2"/>
  <c r="BH28" i="2" s="1"/>
  <c r="AQ26" i="2"/>
  <c r="BB26" i="2" s="1"/>
  <c r="AX28" i="2"/>
  <c r="BI28" i="2" s="1"/>
  <c r="CG28" i="2" s="1"/>
  <c r="AV32" i="2"/>
  <c r="BG32" i="2" s="1"/>
  <c r="AR34" i="2"/>
  <c r="BC34" i="2" s="1"/>
  <c r="AX39" i="2"/>
  <c r="BI39" i="2" s="1"/>
  <c r="CG39" i="2" s="1"/>
  <c r="AR39" i="2"/>
  <c r="BC39" i="2" s="1"/>
  <c r="AS42" i="2"/>
  <c r="BD42" i="2" s="1"/>
  <c r="ED42" i="2" s="1"/>
  <c r="AX29" i="2"/>
  <c r="BI29" i="2" s="1"/>
  <c r="CG29" i="2" s="1"/>
  <c r="BK29" i="2"/>
  <c r="AP16" i="2"/>
  <c r="BA16" i="2" s="1"/>
  <c r="BK16" i="2"/>
  <c r="BJ16" i="2"/>
  <c r="AX23" i="2"/>
  <c r="BI23" i="2" s="1"/>
  <c r="CG23" i="2" s="1"/>
  <c r="AP38" i="2"/>
  <c r="BA38" i="2" s="1"/>
  <c r="BK15" i="2"/>
  <c r="BL15" i="2" s="1"/>
  <c r="AX15" i="2"/>
  <c r="BI15" i="2" s="1"/>
  <c r="CG15" i="2" s="1"/>
  <c r="AV15" i="2"/>
  <c r="BG15" i="2" s="1"/>
  <c r="ED20" i="2"/>
  <c r="ED23" i="2"/>
  <c r="AZ14" i="2"/>
  <c r="AZ34" i="2"/>
  <c r="ED46" i="2"/>
  <c r="AZ45" i="2"/>
  <c r="AZ16" i="2"/>
  <c r="BK11" i="2"/>
  <c r="AQ11" i="2"/>
  <c r="BB11" i="2" s="1"/>
  <c r="AS12" i="2"/>
  <c r="BD12" i="2" s="1"/>
  <c r="BK12" i="2"/>
  <c r="AU12" i="2"/>
  <c r="BF12" i="2" s="1"/>
  <c r="CC12" i="2" s="1"/>
  <c r="AV12" i="2"/>
  <c r="BG12" i="2" s="1"/>
  <c r="AR11" i="2"/>
  <c r="BC11" i="2" s="1"/>
  <c r="AR12" i="2"/>
  <c r="BC12" i="2" s="1"/>
  <c r="AV11" i="2"/>
  <c r="BG11" i="2" s="1"/>
  <c r="AX11" i="2"/>
  <c r="BI11" i="2" s="1"/>
  <c r="CG11" i="2" s="1"/>
  <c r="AT11" i="2"/>
  <c r="BE11" i="2" s="1"/>
  <c r="AV14" i="2"/>
  <c r="BG14" i="2" s="1"/>
  <c r="ED15" i="2"/>
  <c r="AX20" i="2"/>
  <c r="BI20" i="2" s="1"/>
  <c r="CG20" i="2" s="1"/>
  <c r="AR20" i="2"/>
  <c r="BC20" i="2" s="1"/>
  <c r="AR23" i="2"/>
  <c r="BC23" i="2" s="1"/>
  <c r="BK19" i="2"/>
  <c r="AS18" i="2"/>
  <c r="BD18" i="2" s="1"/>
  <c r="AU22" i="2"/>
  <c r="BF22" i="2" s="1"/>
  <c r="CC22" i="2" s="1"/>
  <c r="AQ28" i="2"/>
  <c r="BB28" i="2" s="1"/>
  <c r="BK28" i="2"/>
  <c r="AV28" i="2"/>
  <c r="BG28" i="2" s="1"/>
  <c r="AU28" i="2"/>
  <c r="BF28" i="2" s="1"/>
  <c r="CC28" i="2" s="1"/>
  <c r="AV31" i="2"/>
  <c r="BG31" i="2" s="1"/>
  <c r="BJ27" i="2"/>
  <c r="BK27" i="2"/>
  <c r="AQ27" i="2"/>
  <c r="BB27" i="2" s="1"/>
  <c r="AT27" i="2"/>
  <c r="BE27" i="2" s="1"/>
  <c r="AP30" i="2"/>
  <c r="BA30" i="2" s="1"/>
  <c r="AP34" i="2"/>
  <c r="BA34" i="2" s="1"/>
  <c r="AP28" i="2"/>
  <c r="BA28" i="2" s="1"/>
  <c r="AV45" i="2"/>
  <c r="BG45" i="2" s="1"/>
  <c r="AT45" i="2"/>
  <c r="BE45" i="2" s="1"/>
  <c r="BK45" i="2"/>
  <c r="BJ24" i="2"/>
  <c r="AR24" i="2"/>
  <c r="BC24" i="2" s="1"/>
  <c r="BK24" i="2"/>
  <c r="AQ24" i="2"/>
  <c r="BB24" i="2" s="1"/>
  <c r="BJ33" i="2"/>
  <c r="BK33" i="2"/>
  <c r="AO33" i="2"/>
  <c r="AP33" i="2"/>
  <c r="BA33" i="2" s="1"/>
  <c r="AR30" i="2"/>
  <c r="BC30" i="2" s="1"/>
  <c r="BK30" i="2"/>
  <c r="BJ30" i="2"/>
  <c r="AT30" i="2"/>
  <c r="BE30" i="2" s="1"/>
  <c r="AQ30" i="2"/>
  <c r="BB30" i="2" s="1"/>
  <c r="AZ42" i="2"/>
  <c r="AO12" i="2"/>
  <c r="BK13" i="2"/>
  <c r="AO13" i="2"/>
  <c r="AQ13" i="2"/>
  <c r="BB13" i="2" s="1"/>
  <c r="AR13" i="2"/>
  <c r="BC13" i="2" s="1"/>
  <c r="AP12" i="2"/>
  <c r="BA12" i="2" s="1"/>
  <c r="AS11" i="2"/>
  <c r="BD11" i="2" s="1"/>
  <c r="AS16" i="2"/>
  <c r="BD16" i="2" s="1"/>
  <c r="AR16" i="2"/>
  <c r="BC16" i="2" s="1"/>
  <c r="AS14" i="2"/>
  <c r="BD14" i="2" s="1"/>
  <c r="AP20" i="2"/>
  <c r="BA20" i="2" s="1"/>
  <c r="AU18" i="2"/>
  <c r="BF18" i="2" s="1"/>
  <c r="CC18" i="2" s="1"/>
  <c r="BK18" i="2"/>
  <c r="AW18" i="2"/>
  <c r="BH18" i="2" s="1"/>
  <c r="AO18" i="2"/>
  <c r="AP18" i="2"/>
  <c r="BA18" i="2" s="1"/>
  <c r="AT23" i="2"/>
  <c r="BE23" i="2" s="1"/>
  <c r="AU20" i="2"/>
  <c r="BF20" i="2" s="1"/>
  <c r="CC20" i="2" s="1"/>
  <c r="AX18" i="2"/>
  <c r="BI18" i="2" s="1"/>
  <c r="CG18" i="2" s="1"/>
  <c r="AX24" i="2"/>
  <c r="BI24" i="2" s="1"/>
  <c r="CG24" i="2" s="1"/>
  <c r="AW21" i="2"/>
  <c r="BH21" i="2" s="1"/>
  <c r="AO21" i="2"/>
  <c r="AP21" i="2"/>
  <c r="BA21" i="2" s="1"/>
  <c r="AX21" i="2"/>
  <c r="BI21" i="2" s="1"/>
  <c r="CG21" i="2" s="1"/>
  <c r="AT31" i="2"/>
  <c r="BE31" i="2" s="1"/>
  <c r="AW27" i="2"/>
  <c r="BH27" i="2" s="1"/>
  <c r="AX30" i="2"/>
  <c r="BI30" i="2" s="1"/>
  <c r="CG30" i="2" s="1"/>
  <c r="AW34" i="2"/>
  <c r="BH34" i="2" s="1"/>
  <c r="AW33" i="2"/>
  <c r="BH33" i="2" s="1"/>
  <c r="AR43" i="2"/>
  <c r="BC43" i="2" s="1"/>
  <c r="AQ43" i="2"/>
  <c r="BB43" i="2" s="1"/>
  <c r="AS43" i="2"/>
  <c r="BD43" i="2" s="1"/>
  <c r="BJ42" i="2"/>
  <c r="BK42" i="2"/>
  <c r="AV42" i="2"/>
  <c r="BG42" i="2" s="1"/>
  <c r="AP45" i="2"/>
  <c r="BA45" i="2" s="1"/>
  <c r="BK43" i="2"/>
  <c r="AT43" i="2"/>
  <c r="BE43" i="2" s="1"/>
  <c r="AW12" i="2"/>
  <c r="BH12" i="2" s="1"/>
  <c r="AO11" i="2"/>
  <c r="AQ19" i="2"/>
  <c r="BB19" i="2" s="1"/>
  <c r="BJ19" i="2"/>
  <c r="AS19" i="2"/>
  <c r="BD19" i="2" s="1"/>
  <c r="AT19" i="2"/>
  <c r="BE19" i="2" s="1"/>
  <c r="AU19" i="2"/>
  <c r="BF19" i="2" s="1"/>
  <c r="CC19" i="2" s="1"/>
  <c r="AV19" i="2"/>
  <c r="BG19" i="2" s="1"/>
  <c r="AQ20" i="2"/>
  <c r="BB20" i="2" s="1"/>
  <c r="AQ17" i="2"/>
  <c r="BB17" i="2" s="1"/>
  <c r="BJ22" i="2"/>
  <c r="AT24" i="2"/>
  <c r="BE24" i="2" s="1"/>
  <c r="AS31" i="2"/>
  <c r="BD31" i="2" s="1"/>
  <c r="BJ10" i="2"/>
  <c r="AV10" i="2"/>
  <c r="BG10" i="2" s="1"/>
  <c r="BK10" i="2"/>
  <c r="ED29" i="2"/>
  <c r="AX33" i="2"/>
  <c r="BI33" i="2" s="1"/>
  <c r="CG33" i="2" s="1"/>
  <c r="AO36" i="2"/>
  <c r="AW36" i="2"/>
  <c r="BH36" i="2" s="1"/>
  <c r="AS36" i="2"/>
  <c r="BD36" i="2" s="1"/>
  <c r="AQ36" i="2"/>
  <c r="BB36" i="2" s="1"/>
  <c r="BJ35" i="2"/>
  <c r="BK35" i="2"/>
  <c r="AO35" i="2"/>
  <c r="AV35" i="2"/>
  <c r="BG35" i="2" s="1"/>
  <c r="AQ35" i="2"/>
  <c r="BB35" i="2" s="1"/>
  <c r="AW35" i="2"/>
  <c r="BH35" i="2" s="1"/>
  <c r="AT40" i="2"/>
  <c r="BE40" i="2" s="1"/>
  <c r="AU40" i="2"/>
  <c r="BF40" i="2" s="1"/>
  <c r="CC40" i="2" s="1"/>
  <c r="AS37" i="2"/>
  <c r="BD37" i="2" s="1"/>
  <c r="AO37" i="2"/>
  <c r="AW37" i="2"/>
  <c r="BH37" i="2" s="1"/>
  <c r="BK37" i="2"/>
  <c r="BL37" i="2" s="1"/>
  <c r="AW43" i="2"/>
  <c r="BH43" i="2" s="1"/>
  <c r="AX36" i="2"/>
  <c r="BI36" i="2" s="1"/>
  <c r="CG36" i="2" s="1"/>
  <c r="AP46" i="2"/>
  <c r="BA46" i="2" s="1"/>
  <c r="AQ39" i="2"/>
  <c r="BB39" i="2" s="1"/>
  <c r="AU39" i="2"/>
  <c r="BF39" i="2" s="1"/>
  <c r="CC39" i="2" s="1"/>
  <c r="AW39" i="2"/>
  <c r="BH39" i="2" s="1"/>
  <c r="AO39" i="2"/>
  <c r="AS39" i="2"/>
  <c r="BD39" i="2" s="1"/>
  <c r="AP43" i="2"/>
  <c r="BA43" i="2" s="1"/>
  <c r="AW11" i="2"/>
  <c r="BH11" i="2" s="1"/>
  <c r="AX12" i="2"/>
  <c r="BI12" i="2" s="1"/>
  <c r="CG12" i="2" s="1"/>
  <c r="ED10" i="2"/>
  <c r="AT12" i="2"/>
  <c r="BE12" i="2" s="1"/>
  <c r="BJ14" i="2"/>
  <c r="AQ14" i="2"/>
  <c r="BB14" i="2" s="1"/>
  <c r="AT14" i="2"/>
  <c r="BE14" i="2" s="1"/>
  <c r="AV24" i="2"/>
  <c r="BG24" i="2" s="1"/>
  <c r="ED22" i="2"/>
  <c r="AS24" i="2"/>
  <c r="BD24" i="2" s="1"/>
  <c r="AU24" i="2"/>
  <c r="BF24" i="2" s="1"/>
  <c r="CC24" i="2" s="1"/>
  <c r="ED27" i="2"/>
  <c r="AS33" i="2"/>
  <c r="BD33" i="2" s="1"/>
  <c r="AS40" i="2"/>
  <c r="BD40" i="2" s="1"/>
  <c r="AW40" i="2"/>
  <c r="BH40" i="2" s="1"/>
  <c r="BK40" i="2"/>
  <c r="AO40" i="2"/>
  <c r="AQ45" i="2"/>
  <c r="BB45" i="2" s="1"/>
  <c r="AR45" i="2"/>
  <c r="BC45" i="2" s="1"/>
  <c r="AU45" i="2"/>
  <c r="BF45" i="2" s="1"/>
  <c r="CC45" i="2" s="1"/>
  <c r="BJ45" i="2"/>
  <c r="AS45" i="2"/>
  <c r="BD45" i="2" s="1"/>
  <c r="AQ40" i="2"/>
  <c r="BB40" i="2" s="1"/>
  <c r="AW41" i="2"/>
  <c r="BH41" i="2" s="1"/>
  <c r="AS41" i="2"/>
  <c r="BD41" i="2" s="1"/>
  <c r="BK41" i="2"/>
  <c r="AO41" i="2"/>
  <c r="BJ46" i="2"/>
  <c r="AO46" i="2"/>
  <c r="AW46" i="2"/>
  <c r="BH46" i="2" s="1"/>
  <c r="AU46" i="2"/>
  <c r="BF46" i="2" s="1"/>
  <c r="CC46" i="2" s="1"/>
  <c r="AV13" i="2"/>
  <c r="BG13" i="2" s="1"/>
  <c r="AW13" i="2"/>
  <c r="BH13" i="2" s="1"/>
  <c r="AO10" i="2"/>
  <c r="AQ12" i="2"/>
  <c r="BB12" i="2" s="1"/>
  <c r="AU11" i="2"/>
  <c r="BF11" i="2" s="1"/>
  <c r="CC11" i="2" s="1"/>
  <c r="AT16" i="2"/>
  <c r="BE16" i="2" s="1"/>
  <c r="AV17" i="2"/>
  <c r="BG17" i="2" s="1"/>
  <c r="AW19" i="2"/>
  <c r="BH19" i="2" s="1"/>
  <c r="AV22" i="2"/>
  <c r="BG22" i="2" s="1"/>
  <c r="AO22" i="2"/>
  <c r="AZ32" i="2"/>
  <c r="AQ25" i="2"/>
  <c r="BB25" i="2" s="1"/>
  <c r="BJ28" i="2"/>
  <c r="AR22" i="2"/>
  <c r="BC22" i="2" s="1"/>
  <c r="AS30" i="2"/>
  <c r="BD30" i="2" s="1"/>
  <c r="AV30" i="2"/>
  <c r="BG30" i="2" s="1"/>
  <c r="AV33" i="2"/>
  <c r="BG33" i="2" s="1"/>
  <c r="AX37" i="2"/>
  <c r="BI37" i="2" s="1"/>
  <c r="CG37" i="2" s="1"/>
  <c r="BJ40" i="2"/>
  <c r="BJ36" i="2"/>
  <c r="AP40" i="2"/>
  <c r="BA40" i="2" s="1"/>
  <c r="AP35" i="2"/>
  <c r="BA35" i="2" s="1"/>
  <c r="AR41" i="2"/>
  <c r="BC41" i="2" s="1"/>
  <c r="AP41" i="2"/>
  <c r="BA41" i="2" s="1"/>
  <c r="AW45" i="2"/>
  <c r="BH45" i="2" s="1"/>
  <c r="AV36" i="2"/>
  <c r="BG36" i="2" s="1"/>
  <c r="AQ41" i="2"/>
  <c r="BB41" i="2" s="1"/>
  <c r="AX46" i="2"/>
  <c r="BI46" i="2" s="1"/>
  <c r="CG46" i="2" s="1"/>
  <c r="AX45" i="2"/>
  <c r="BI45" i="2" s="1"/>
  <c r="CG45" i="2" s="1"/>
  <c r="AR46" i="2"/>
  <c r="BC46" i="2" s="1"/>
  <c r="BJ12" i="2"/>
  <c r="AP14" i="2"/>
  <c r="BA14" i="2" s="1"/>
  <c r="AV20" i="2"/>
  <c r="BG20" i="2" s="1"/>
  <c r="BJ20" i="2"/>
  <c r="BK20" i="2"/>
  <c r="AT20" i="2"/>
  <c r="BE20" i="2" s="1"/>
  <c r="AW17" i="2"/>
  <c r="BH17" i="2" s="1"/>
  <c r="BJ17" i="2"/>
  <c r="AS17" i="2"/>
  <c r="BD17" i="2" s="1"/>
  <c r="AO17" i="2"/>
  <c r="BK17" i="2"/>
  <c r="AR17" i="2"/>
  <c r="BC17" i="2" s="1"/>
  <c r="AU17" i="2"/>
  <c r="BF17" i="2" s="1"/>
  <c r="CC17" i="2" s="1"/>
  <c r="AW22" i="2"/>
  <c r="BH22" i="2" s="1"/>
  <c r="AR33" i="2"/>
  <c r="BC33" i="2" s="1"/>
  <c r="BJ23" i="2"/>
  <c r="AV23" i="2"/>
  <c r="BG23" i="2" s="1"/>
  <c r="BK23" i="2"/>
  <c r="AU23" i="2"/>
  <c r="BF23" i="2" s="1"/>
  <c r="CC23" i="2" s="1"/>
  <c r="AO23" i="2"/>
  <c r="BJ31" i="2"/>
  <c r="BK31" i="2"/>
  <c r="AQ31" i="2"/>
  <c r="BB31" i="2" s="1"/>
  <c r="AO31" i="2"/>
  <c r="AW31" i="2"/>
  <c r="BH31" i="2" s="1"/>
  <c r="AU30" i="2"/>
  <c r="BF30" i="2" s="1"/>
  <c r="CC30" i="2" s="1"/>
  <c r="AX31" i="2"/>
  <c r="BI31" i="2" s="1"/>
  <c r="CG31" i="2" s="1"/>
  <c r="AU33" i="2"/>
  <c r="BF33" i="2" s="1"/>
  <c r="CC33" i="2" s="1"/>
  <c r="BJ34" i="2"/>
  <c r="BK34" i="2"/>
  <c r="AU34" i="2"/>
  <c r="BF34" i="2" s="1"/>
  <c r="CC34" i="2" s="1"/>
  <c r="AX41" i="2"/>
  <c r="BI41" i="2" s="1"/>
  <c r="CG41" i="2" s="1"/>
  <c r="AT34" i="2"/>
  <c r="BE34" i="2" s="1"/>
  <c r="AV46" i="2"/>
  <c r="BG46" i="2" s="1"/>
  <c r="BK46" i="2"/>
  <c r="AQ46" i="2"/>
  <c r="BB46" i="2" s="1"/>
  <c r="AU43" i="2"/>
  <c r="BF43" i="2" s="1"/>
  <c r="CC43" i="2" s="1"/>
  <c r="AP11" i="2"/>
  <c r="BA11" i="2" s="1"/>
  <c r="BJ11" i="2"/>
  <c r="BL11" i="2" s="1"/>
  <c r="BJ13" i="2"/>
  <c r="AR14" i="2"/>
  <c r="BC14" i="2" s="1"/>
  <c r="AV18" i="2"/>
  <c r="BG18" i="2" s="1"/>
  <c r="AR18" i="2"/>
  <c r="BC18" i="2" s="1"/>
  <c r="AX14" i="2"/>
  <c r="BI14" i="2" s="1"/>
  <c r="CG14" i="2" s="1"/>
  <c r="AO20" i="2"/>
  <c r="AP17" i="2"/>
  <c r="BA17" i="2" s="1"/>
  <c r="AQ16" i="2"/>
  <c r="BB16" i="2" s="1"/>
  <c r="AU21" i="2"/>
  <c r="BF21" i="2" s="1"/>
  <c r="CC21" i="2" s="1"/>
  <c r="AW23" i="2"/>
  <c r="BH23" i="2" s="1"/>
  <c r="AV25" i="2"/>
  <c r="BG25" i="2" s="1"/>
  <c r="BK25" i="2"/>
  <c r="BJ25" i="2"/>
  <c r="AW25" i="2"/>
  <c r="BH25" i="2" s="1"/>
  <c r="AP24" i="2"/>
  <c r="BA24" i="2" s="1"/>
  <c r="BK26" i="2"/>
  <c r="AP26" i="2"/>
  <c r="BA26" i="2" s="1"/>
  <c r="BJ26" i="2"/>
  <c r="AU26" i="2"/>
  <c r="BF26" i="2" s="1"/>
  <c r="CC26" i="2" s="1"/>
  <c r="AX26" i="2"/>
  <c r="BI26" i="2" s="1"/>
  <c r="CG26" i="2" s="1"/>
  <c r="AO24" i="2"/>
  <c r="BJ18" i="2"/>
  <c r="BJ32" i="2"/>
  <c r="BL32" i="2" s="1"/>
  <c r="AU32" i="2"/>
  <c r="BF32" i="2" s="1"/>
  <c r="CC32" i="2" s="1"/>
  <c r="AS32" i="2"/>
  <c r="BD32" i="2" s="1"/>
  <c r="AV27" i="2"/>
  <c r="BG27" i="2" s="1"/>
  <c r="AP23" i="2"/>
  <c r="BA23" i="2" s="1"/>
  <c r="AU31" i="2"/>
  <c r="BF31" i="2" s="1"/>
  <c r="CC31" i="2" s="1"/>
  <c r="AS28" i="2"/>
  <c r="BD28" i="2" s="1"/>
  <c r="AX32" i="2"/>
  <c r="BI32" i="2" s="1"/>
  <c r="CG32" i="2" s="1"/>
  <c r="AV34" i="2"/>
  <c r="BG34" i="2" s="1"/>
  <c r="AQ34" i="2"/>
  <c r="BB34" i="2" s="1"/>
  <c r="AO30" i="2"/>
  <c r="AO38" i="2"/>
  <c r="AQ38" i="2"/>
  <c r="BB38" i="2" s="1"/>
  <c r="AS38" i="2"/>
  <c r="BD38" i="2" s="1"/>
  <c r="AW38" i="2"/>
  <c r="BH38" i="2" s="1"/>
  <c r="AX25" i="2"/>
  <c r="BI25" i="2" s="1"/>
  <c r="CG25" i="2" s="1"/>
  <c r="AR37" i="2"/>
  <c r="BC37" i="2" s="1"/>
  <c r="AQ33" i="2"/>
  <c r="BB33" i="2" s="1"/>
  <c r="AV38" i="2"/>
  <c r="BG38" i="2" s="1"/>
  <c r="AU41" i="2"/>
  <c r="BF41" i="2" s="1"/>
  <c r="CC41" i="2" s="1"/>
  <c r="AR36" i="2"/>
  <c r="BC36" i="2" s="1"/>
  <c r="AV43" i="2"/>
  <c r="BG43" i="2" s="1"/>
  <c r="AT42" i="2"/>
  <c r="BE42" i="2" s="1"/>
  <c r="AR42" i="2"/>
  <c r="BC42" i="2" s="1"/>
  <c r="AV40" i="2"/>
  <c r="BG40" i="2" s="1"/>
  <c r="BJ44" i="2"/>
  <c r="AU44" i="2"/>
  <c r="BF44" i="2" s="1"/>
  <c r="CC44" i="2" s="1"/>
  <c r="BK44" i="2"/>
  <c r="AW44" i="2"/>
  <c r="BH44" i="2" s="1"/>
  <c r="AO44" i="2"/>
  <c r="AT46" i="2"/>
  <c r="BE46" i="2" s="1"/>
  <c r="AZ5" i="2"/>
  <c r="BJ6" i="2"/>
  <c r="BK6" i="2"/>
  <c r="AQ6" i="2"/>
  <c r="BB6" i="2" s="1"/>
  <c r="AS6" i="2"/>
  <c r="BD6" i="2" s="1"/>
  <c r="AX6" i="2"/>
  <c r="BI6" i="2" s="1"/>
  <c r="CG6" i="2" s="1"/>
  <c r="AO9" i="2"/>
  <c r="AW6" i="2"/>
  <c r="BH6" i="2" s="1"/>
  <c r="AQ9" i="2"/>
  <c r="BB9" i="2" s="1"/>
  <c r="AS9" i="2"/>
  <c r="BD9" i="2" s="1"/>
  <c r="AU9" i="2"/>
  <c r="BF9" i="2" s="1"/>
  <c r="CC9" i="2" s="1"/>
  <c r="AO8" i="2"/>
  <c r="AV9" i="2"/>
  <c r="BG9" i="2" s="1"/>
  <c r="AX9" i="2"/>
  <c r="BI9" i="2" s="1"/>
  <c r="CG9" i="2" s="1"/>
  <c r="BJ9" i="2"/>
  <c r="BJ8" i="2"/>
  <c r="BK8" i="2"/>
  <c r="AW8" i="2"/>
  <c r="BH8" i="2" s="1"/>
  <c r="AV7" i="2"/>
  <c r="BG7" i="2" s="1"/>
  <c r="BJ7" i="2"/>
  <c r="BL7" i="2" s="1"/>
  <c r="AT8" i="2"/>
  <c r="BE8" i="2" s="1"/>
  <c r="AR7" i="2"/>
  <c r="BC7" i="2" s="1"/>
  <c r="AR6" i="2"/>
  <c r="BC6" i="2" s="1"/>
  <c r="AU7" i="2"/>
  <c r="BF7" i="2" s="1"/>
  <c r="CC7" i="2" s="1"/>
  <c r="AV6" i="2"/>
  <c r="BG6" i="2" s="1"/>
  <c r="AR8" i="2"/>
  <c r="BC8" i="2" s="1"/>
  <c r="AT6" i="2"/>
  <c r="BE6" i="2" s="1"/>
  <c r="AO7" i="2"/>
  <c r="AW9" i="2"/>
  <c r="BH9" i="2" s="1"/>
  <c r="AS8" i="2"/>
  <c r="BD8" i="2" s="1"/>
  <c r="AP6" i="2"/>
  <c r="BA6" i="2" s="1"/>
  <c r="AS5" i="2"/>
  <c r="BD5" i="2" s="1"/>
  <c r="ED5" i="2" s="1"/>
  <c r="AT7" i="2"/>
  <c r="BE7" i="2" s="1"/>
  <c r="BK9" i="2"/>
  <c r="AS7" i="2"/>
  <c r="BD7" i="2" s="1"/>
  <c r="AU6" i="2"/>
  <c r="BF6" i="2" s="1"/>
  <c r="CC6" i="2" s="1"/>
  <c r="AV8" i="2"/>
  <c r="BG8" i="2" s="1"/>
  <c r="AQ5" i="2"/>
  <c r="BB5" i="2" s="1"/>
  <c r="AU5" i="2"/>
  <c r="BF5" i="2" s="1"/>
  <c r="CC5" i="2" s="1"/>
  <c r="AP5" i="2"/>
  <c r="BA5" i="2" s="1"/>
  <c r="BK5" i="2"/>
  <c r="AO6" i="2"/>
  <c r="BJ5" i="2"/>
  <c r="BL5" i="2" s="1"/>
  <c r="AX7" i="2"/>
  <c r="BI7" i="2" s="1"/>
  <c r="CG7" i="2" s="1"/>
  <c r="BL133" i="2" l="1"/>
  <c r="BL118" i="2"/>
  <c r="BL62" i="2"/>
  <c r="BL12" i="2"/>
  <c r="BL111" i="2"/>
  <c r="BL81" i="2"/>
  <c r="BL95" i="2"/>
  <c r="BL86" i="2"/>
  <c r="BL55" i="2"/>
  <c r="BL115" i="2"/>
  <c r="BL101" i="2"/>
  <c r="CK49" i="2"/>
  <c r="CL49" i="2"/>
  <c r="BL52" i="2"/>
  <c r="BL58" i="2"/>
  <c r="AY49" i="2"/>
  <c r="BL66" i="2"/>
  <c r="BL19" i="2"/>
  <c r="BL110" i="2"/>
  <c r="BL103" i="2"/>
  <c r="BL69" i="2"/>
  <c r="EC49" i="2"/>
  <c r="BL72" i="2"/>
  <c r="BL134" i="2"/>
  <c r="BM49" i="2"/>
  <c r="AY72" i="2"/>
  <c r="BL108" i="2"/>
  <c r="AY69" i="2"/>
  <c r="BL88" i="2"/>
  <c r="BL64" i="2"/>
  <c r="BL131" i="2"/>
  <c r="AY73" i="2"/>
  <c r="AY99" i="2"/>
  <c r="BL89" i="2"/>
  <c r="AY131" i="2"/>
  <c r="EB5" i="2"/>
  <c r="EA5" i="2"/>
  <c r="EC5" i="2"/>
  <c r="AY112" i="2"/>
  <c r="CN49" i="2"/>
  <c r="CR49" i="2" s="1"/>
  <c r="BL135" i="2"/>
  <c r="CN67" i="2"/>
  <c r="CR67" i="2" s="1"/>
  <c r="BL65" i="2"/>
  <c r="BL116" i="2"/>
  <c r="AY57" i="2"/>
  <c r="BL39" i="2"/>
  <c r="AY119" i="2"/>
  <c r="BL102" i="2"/>
  <c r="BL51" i="2"/>
  <c r="AY63" i="2"/>
  <c r="AY107" i="2"/>
  <c r="AY109" i="2"/>
  <c r="AY79" i="2"/>
  <c r="BN131" i="2"/>
  <c r="EA131" i="2"/>
  <c r="CJ131" i="2"/>
  <c r="EB131" i="2"/>
  <c r="BM131" i="2"/>
  <c r="CK131" i="2"/>
  <c r="EC131" i="2"/>
  <c r="CL131" i="2"/>
  <c r="AZ118" i="2"/>
  <c r="AY118" i="2"/>
  <c r="EF67" i="2"/>
  <c r="AY62" i="2"/>
  <c r="AZ62" i="2"/>
  <c r="ED65" i="2"/>
  <c r="ED82" i="2"/>
  <c r="AY78" i="2"/>
  <c r="AZ78" i="2"/>
  <c r="AY65" i="2"/>
  <c r="AZ65" i="2"/>
  <c r="AY51" i="2"/>
  <c r="AZ51" i="2"/>
  <c r="ED50" i="2"/>
  <c r="CK88" i="2"/>
  <c r="EA88" i="2"/>
  <c r="BM88" i="2"/>
  <c r="CJ88" i="2"/>
  <c r="EC88" i="2"/>
  <c r="CL88" i="2"/>
  <c r="BN88" i="2"/>
  <c r="EB88" i="2"/>
  <c r="ED80" i="2"/>
  <c r="ED75" i="2"/>
  <c r="ED70" i="2"/>
  <c r="BN60" i="2"/>
  <c r="CJ60" i="2"/>
  <c r="CK60" i="2"/>
  <c r="EB60" i="2"/>
  <c r="CL60" i="2"/>
  <c r="BM60" i="2"/>
  <c r="EA60" i="2"/>
  <c r="EC60" i="2"/>
  <c r="AY76" i="2"/>
  <c r="ED101" i="2"/>
  <c r="AY75" i="2"/>
  <c r="AZ75" i="2"/>
  <c r="ED123" i="2"/>
  <c r="AY113" i="2"/>
  <c r="AZ113" i="2"/>
  <c r="CL80" i="2"/>
  <c r="EB80" i="2"/>
  <c r="BM80" i="2"/>
  <c r="EC80" i="2"/>
  <c r="CJ80" i="2"/>
  <c r="CK80" i="2"/>
  <c r="EA80" i="2"/>
  <c r="BN80" i="2"/>
  <c r="CJ108" i="2"/>
  <c r="EB108" i="2"/>
  <c r="BM108" i="2"/>
  <c r="EC108" i="2"/>
  <c r="BN108" i="2"/>
  <c r="CK108" i="2"/>
  <c r="CL108" i="2"/>
  <c r="EA108" i="2"/>
  <c r="AY48" i="2"/>
  <c r="CJ121" i="2"/>
  <c r="CK121" i="2"/>
  <c r="EA121" i="2"/>
  <c r="CL121" i="2"/>
  <c r="EB121" i="2"/>
  <c r="BM121" i="2"/>
  <c r="EC121" i="2"/>
  <c r="BN121" i="2"/>
  <c r="BM119" i="2"/>
  <c r="BN119" i="2"/>
  <c r="CJ119" i="2"/>
  <c r="EA119" i="2"/>
  <c r="CK119" i="2"/>
  <c r="EB119" i="2"/>
  <c r="CL119" i="2"/>
  <c r="EC119" i="2"/>
  <c r="BL112" i="2"/>
  <c r="CL112" i="2"/>
  <c r="EB112" i="2"/>
  <c r="BM112" i="2"/>
  <c r="EC112" i="2"/>
  <c r="BN112" i="2"/>
  <c r="CJ112" i="2"/>
  <c r="CK112" i="2"/>
  <c r="EA112" i="2"/>
  <c r="BO49" i="2"/>
  <c r="AY102" i="2"/>
  <c r="AZ102" i="2"/>
  <c r="BL96" i="2"/>
  <c r="BM69" i="2"/>
  <c r="BN69" i="2"/>
  <c r="CJ69" i="2"/>
  <c r="CL69" i="2"/>
  <c r="EA69" i="2"/>
  <c r="EB69" i="2"/>
  <c r="EC69" i="2"/>
  <c r="CK69" i="2"/>
  <c r="BL98" i="2"/>
  <c r="CK105" i="2"/>
  <c r="EA105" i="2"/>
  <c r="BM105" i="2"/>
  <c r="EC105" i="2"/>
  <c r="BN105" i="2"/>
  <c r="CJ105" i="2"/>
  <c r="CL105" i="2"/>
  <c r="EB105" i="2"/>
  <c r="ED88" i="2"/>
  <c r="BL50" i="2"/>
  <c r="AY81" i="2"/>
  <c r="AY70" i="2"/>
  <c r="AZ70" i="2"/>
  <c r="BM117" i="2"/>
  <c r="EC117" i="2"/>
  <c r="BN117" i="2"/>
  <c r="CJ117" i="2"/>
  <c r="EA117" i="2"/>
  <c r="CK117" i="2"/>
  <c r="EB117" i="2"/>
  <c r="CL117" i="2"/>
  <c r="AY114" i="2"/>
  <c r="AZ114" i="2"/>
  <c r="CJ127" i="2"/>
  <c r="CK127" i="2"/>
  <c r="EA127" i="2"/>
  <c r="BM127" i="2"/>
  <c r="EC127" i="2"/>
  <c r="BN127" i="2"/>
  <c r="CL127" i="2"/>
  <c r="EB127" i="2"/>
  <c r="ED110" i="2"/>
  <c r="AY92" i="2"/>
  <c r="AZ92" i="2"/>
  <c r="ED116" i="2"/>
  <c r="ED103" i="2"/>
  <c r="AY91" i="2"/>
  <c r="AZ91" i="2"/>
  <c r="AY104" i="2"/>
  <c r="AZ104" i="2"/>
  <c r="ED95" i="2"/>
  <c r="ED86" i="2"/>
  <c r="AY97" i="2"/>
  <c r="AY80" i="2"/>
  <c r="AY108" i="2"/>
  <c r="AY121" i="2"/>
  <c r="CK56" i="2"/>
  <c r="EA56" i="2"/>
  <c r="CL56" i="2"/>
  <c r="EB56" i="2"/>
  <c r="BM56" i="2"/>
  <c r="EC56" i="2"/>
  <c r="BN56" i="2"/>
  <c r="CJ56" i="2"/>
  <c r="CN56" i="2" s="1"/>
  <c r="AY129" i="2"/>
  <c r="AZ129" i="2"/>
  <c r="BO67" i="2"/>
  <c r="AY124" i="2"/>
  <c r="AZ124" i="2"/>
  <c r="CJ81" i="2"/>
  <c r="CL81" i="2"/>
  <c r="EB81" i="2"/>
  <c r="BM81" i="2"/>
  <c r="EC81" i="2"/>
  <c r="CK81" i="2"/>
  <c r="EA81" i="2"/>
  <c r="BN81" i="2"/>
  <c r="AY77" i="2"/>
  <c r="AZ77" i="2"/>
  <c r="CK55" i="2"/>
  <c r="EA55" i="2"/>
  <c r="CL55" i="2"/>
  <c r="EB55" i="2"/>
  <c r="BM55" i="2"/>
  <c r="EC55" i="2"/>
  <c r="BN55" i="2"/>
  <c r="CJ55" i="2"/>
  <c r="AY117" i="2"/>
  <c r="BM98" i="2"/>
  <c r="EC98" i="2"/>
  <c r="CJ98" i="2"/>
  <c r="EB98" i="2"/>
  <c r="BN98" i="2"/>
  <c r="CK98" i="2"/>
  <c r="CL98" i="2"/>
  <c r="EA98" i="2"/>
  <c r="CJ73" i="2"/>
  <c r="CK73" i="2"/>
  <c r="EA73" i="2"/>
  <c r="BM73" i="2"/>
  <c r="EC73" i="2"/>
  <c r="CL73" i="2"/>
  <c r="BN73" i="2"/>
  <c r="EB73" i="2"/>
  <c r="ED64" i="2"/>
  <c r="AY83" i="2"/>
  <c r="AZ83" i="2"/>
  <c r="ED66" i="2"/>
  <c r="AY133" i="2"/>
  <c r="CK97" i="2"/>
  <c r="EA97" i="2"/>
  <c r="CL97" i="2"/>
  <c r="EB97" i="2"/>
  <c r="BM97" i="2"/>
  <c r="EC97" i="2"/>
  <c r="BN97" i="2"/>
  <c r="CJ97" i="2"/>
  <c r="CJ101" i="2"/>
  <c r="CK101" i="2"/>
  <c r="EA101" i="2"/>
  <c r="CL101" i="2"/>
  <c r="EB101" i="2"/>
  <c r="BM101" i="2"/>
  <c r="EC101" i="2"/>
  <c r="BN101" i="2"/>
  <c r="CL93" i="2"/>
  <c r="EB93" i="2"/>
  <c r="BM93" i="2"/>
  <c r="EC93" i="2"/>
  <c r="BN93" i="2"/>
  <c r="CJ93" i="2"/>
  <c r="EA93" i="2"/>
  <c r="CK93" i="2"/>
  <c r="AY61" i="2"/>
  <c r="AZ61" i="2"/>
  <c r="ED133" i="2"/>
  <c r="ED108" i="2"/>
  <c r="AY111" i="2"/>
  <c r="AZ111" i="2"/>
  <c r="ED61" i="2"/>
  <c r="AZ53" i="2"/>
  <c r="AY53" i="2"/>
  <c r="AY130" i="2"/>
  <c r="AZ130" i="2"/>
  <c r="ED84" i="2"/>
  <c r="BL63" i="2"/>
  <c r="BL54" i="2"/>
  <c r="CJ63" i="2"/>
  <c r="EB63" i="2"/>
  <c r="BM63" i="2"/>
  <c r="CK63" i="2"/>
  <c r="EC63" i="2"/>
  <c r="BN63" i="2"/>
  <c r="CL63" i="2"/>
  <c r="EA63" i="2"/>
  <c r="AY55" i="2"/>
  <c r="ED114" i="2"/>
  <c r="AY98" i="2"/>
  <c r="AY82" i="2"/>
  <c r="AZ82" i="2"/>
  <c r="ED77" i="2"/>
  <c r="ED125" i="2"/>
  <c r="ED92" i="2"/>
  <c r="BL104" i="2"/>
  <c r="BL90" i="2"/>
  <c r="AY47" i="2"/>
  <c r="AZ47" i="2"/>
  <c r="AY126" i="2"/>
  <c r="CK115" i="2"/>
  <c r="EA115" i="2"/>
  <c r="CL115" i="2"/>
  <c r="EB115" i="2"/>
  <c r="BM115" i="2"/>
  <c r="EC115" i="2"/>
  <c r="BN115" i="2"/>
  <c r="CJ115" i="2"/>
  <c r="CK133" i="2"/>
  <c r="EA133" i="2"/>
  <c r="BM133" i="2"/>
  <c r="CJ133" i="2"/>
  <c r="EC133" i="2"/>
  <c r="BN133" i="2"/>
  <c r="CL133" i="2"/>
  <c r="EB133" i="2"/>
  <c r="CL68" i="2"/>
  <c r="EB68" i="2"/>
  <c r="CJ68" i="2"/>
  <c r="CK68" i="2"/>
  <c r="EA68" i="2"/>
  <c r="BN68" i="2"/>
  <c r="EC68" i="2"/>
  <c r="BM68" i="2"/>
  <c r="AY101" i="2"/>
  <c r="CL100" i="2"/>
  <c r="EB100" i="2"/>
  <c r="BM100" i="2"/>
  <c r="EC100" i="2"/>
  <c r="BN100" i="2"/>
  <c r="CJ100" i="2"/>
  <c r="CK100" i="2"/>
  <c r="EA100" i="2"/>
  <c r="AY93" i="2"/>
  <c r="BM120" i="2"/>
  <c r="EC120" i="2"/>
  <c r="BN120" i="2"/>
  <c r="CJ120" i="2"/>
  <c r="EB120" i="2"/>
  <c r="CK120" i="2"/>
  <c r="CL120" i="2"/>
  <c r="EA120" i="2"/>
  <c r="ED97" i="2"/>
  <c r="BM72" i="2"/>
  <c r="EC72" i="2"/>
  <c r="BN72" i="2"/>
  <c r="CJ72" i="2"/>
  <c r="CK72" i="2"/>
  <c r="CL72" i="2"/>
  <c r="EA72" i="2"/>
  <c r="EB72" i="2"/>
  <c r="AY64" i="2"/>
  <c r="ED111" i="2"/>
  <c r="ED74" i="2"/>
  <c r="ED121" i="2"/>
  <c r="BL100" i="2"/>
  <c r="BN86" i="2"/>
  <c r="CL86" i="2"/>
  <c r="EB86" i="2"/>
  <c r="CJ86" i="2"/>
  <c r="CK86" i="2"/>
  <c r="EA86" i="2"/>
  <c r="EC86" i="2"/>
  <c r="BM86" i="2"/>
  <c r="ED128" i="2"/>
  <c r="BL123" i="2"/>
  <c r="AY110" i="2"/>
  <c r="AZ110" i="2"/>
  <c r="CK79" i="2"/>
  <c r="EA79" i="2"/>
  <c r="EF79" i="2" s="1"/>
  <c r="BN79" i="2"/>
  <c r="CL79" i="2"/>
  <c r="EB79" i="2"/>
  <c r="BM79" i="2"/>
  <c r="CJ79" i="2"/>
  <c r="EC79" i="2"/>
  <c r="BL93" i="2"/>
  <c r="AY59" i="2"/>
  <c r="AZ59" i="2"/>
  <c r="ED126" i="2"/>
  <c r="ED72" i="2"/>
  <c r="BL56" i="2"/>
  <c r="CK126" i="2"/>
  <c r="EA126" i="2"/>
  <c r="CL126" i="2"/>
  <c r="BM126" i="2"/>
  <c r="EC126" i="2"/>
  <c r="BN126" i="2"/>
  <c r="CJ126" i="2"/>
  <c r="CN126" i="2" s="1"/>
  <c r="EB126" i="2"/>
  <c r="AY115" i="2"/>
  <c r="AY68" i="2"/>
  <c r="AY100" i="2"/>
  <c r="CJ99" i="2"/>
  <c r="CK99" i="2"/>
  <c r="EA99" i="2"/>
  <c r="CL99" i="2"/>
  <c r="EB99" i="2"/>
  <c r="BM99" i="2"/>
  <c r="EC99" i="2"/>
  <c r="BN99" i="2"/>
  <c r="ED89" i="2"/>
  <c r="AY135" i="2"/>
  <c r="AZ135" i="2"/>
  <c r="AY122" i="2"/>
  <c r="AZ122" i="2"/>
  <c r="AY85" i="2"/>
  <c r="AZ85" i="2"/>
  <c r="CW67" i="2"/>
  <c r="CX67" i="2"/>
  <c r="DA67" i="2"/>
  <c r="CS67" i="2"/>
  <c r="BM64" i="2"/>
  <c r="EC64" i="2"/>
  <c r="BN64" i="2"/>
  <c r="EA64" i="2"/>
  <c r="CJ64" i="2"/>
  <c r="EB64" i="2"/>
  <c r="CK64" i="2"/>
  <c r="CL64" i="2"/>
  <c r="BL121" i="2"/>
  <c r="ED94" i="2"/>
  <c r="AY87" i="2"/>
  <c r="AZ87" i="2"/>
  <c r="AY54" i="2"/>
  <c r="BM50" i="2"/>
  <c r="BN50" i="2"/>
  <c r="EA50" i="2"/>
  <c r="EB50" i="2"/>
  <c r="CK50" i="2"/>
  <c r="EC50" i="2"/>
  <c r="CJ50" i="2"/>
  <c r="CL50" i="2"/>
  <c r="ED100" i="2"/>
  <c r="AY86" i="2"/>
  <c r="AY128" i="2"/>
  <c r="AZ128" i="2"/>
  <c r="ED117" i="2"/>
  <c r="BM57" i="2"/>
  <c r="EC57" i="2"/>
  <c r="EA57" i="2"/>
  <c r="EB57" i="2"/>
  <c r="BN57" i="2"/>
  <c r="CK57" i="2"/>
  <c r="CJ57" i="2"/>
  <c r="CL57" i="2"/>
  <c r="ED48" i="2"/>
  <c r="ED107" i="2"/>
  <c r="ED47" i="2"/>
  <c r="CL52" i="2"/>
  <c r="EB52" i="2"/>
  <c r="BN52" i="2"/>
  <c r="CK52" i="2"/>
  <c r="EA52" i="2"/>
  <c r="BM52" i="2"/>
  <c r="EC52" i="2"/>
  <c r="CJ52" i="2"/>
  <c r="CL123" i="2"/>
  <c r="EB123" i="2"/>
  <c r="BM123" i="2"/>
  <c r="EC123" i="2"/>
  <c r="BN123" i="2"/>
  <c r="EA123" i="2"/>
  <c r="CJ123" i="2"/>
  <c r="CK123" i="2"/>
  <c r="CJ74" i="2"/>
  <c r="EB74" i="2"/>
  <c r="BM74" i="2"/>
  <c r="EC74" i="2"/>
  <c r="BN74" i="2"/>
  <c r="CK74" i="2"/>
  <c r="EA74" i="2"/>
  <c r="CL74" i="2"/>
  <c r="CY49" i="2"/>
  <c r="DX49" i="2" s="1"/>
  <c r="CX49" i="2"/>
  <c r="ED58" i="2"/>
  <c r="BL80" i="2"/>
  <c r="EA54" i="2"/>
  <c r="BN54" i="2"/>
  <c r="CL54" i="2"/>
  <c r="CJ54" i="2"/>
  <c r="CK54" i="2"/>
  <c r="BM54" i="2"/>
  <c r="EC54" i="2"/>
  <c r="EB54" i="2"/>
  <c r="AY50" i="2"/>
  <c r="BM109" i="2"/>
  <c r="EC109" i="2"/>
  <c r="EA109" i="2"/>
  <c r="CJ109" i="2"/>
  <c r="EB109" i="2"/>
  <c r="BN109" i="2"/>
  <c r="CK109" i="2"/>
  <c r="CL109" i="2"/>
  <c r="CJ94" i="2"/>
  <c r="CK94" i="2"/>
  <c r="EA94" i="2"/>
  <c r="EF94" i="2" s="1"/>
  <c r="CL94" i="2"/>
  <c r="EB94" i="2"/>
  <c r="BM94" i="2"/>
  <c r="EC94" i="2"/>
  <c r="BN94" i="2"/>
  <c r="AY89" i="2"/>
  <c r="AZ89" i="2"/>
  <c r="AY84" i="2"/>
  <c r="AZ84" i="2"/>
  <c r="AY132" i="2"/>
  <c r="AZ132" i="2"/>
  <c r="CJ107" i="2"/>
  <c r="CK107" i="2"/>
  <c r="EA107" i="2"/>
  <c r="BM107" i="2"/>
  <c r="EC107" i="2"/>
  <c r="BN107" i="2"/>
  <c r="CL107" i="2"/>
  <c r="EB107" i="2"/>
  <c r="AY90" i="2"/>
  <c r="AZ90" i="2"/>
  <c r="AY66" i="2"/>
  <c r="AZ66" i="2"/>
  <c r="AY52" i="2"/>
  <c r="AY71" i="2"/>
  <c r="AY123" i="2"/>
  <c r="AY74" i="2"/>
  <c r="ED134" i="2"/>
  <c r="AY125" i="2"/>
  <c r="AZ125" i="2"/>
  <c r="EF49" i="2"/>
  <c r="ED129" i="2"/>
  <c r="ED118" i="2"/>
  <c r="ED115" i="2"/>
  <c r="BM106" i="2"/>
  <c r="EC106" i="2"/>
  <c r="BN106" i="2"/>
  <c r="CL106" i="2"/>
  <c r="EA106" i="2"/>
  <c r="EB106" i="2"/>
  <c r="CJ106" i="2"/>
  <c r="CK106" i="2"/>
  <c r="AY96" i="2"/>
  <c r="AZ96" i="2"/>
  <c r="ED81" i="2"/>
  <c r="ED78" i="2"/>
  <c r="AY58" i="2"/>
  <c r="AZ58" i="2"/>
  <c r="AY88" i="2"/>
  <c r="BL75" i="2"/>
  <c r="BL117" i="2"/>
  <c r="CJ76" i="2"/>
  <c r="CL76" i="2"/>
  <c r="EB76" i="2"/>
  <c r="BM76" i="2"/>
  <c r="EC76" i="2"/>
  <c r="BN76" i="2"/>
  <c r="CK76" i="2"/>
  <c r="EA76" i="2"/>
  <c r="AY103" i="2"/>
  <c r="AZ103" i="2"/>
  <c r="AY94" i="2"/>
  <c r="BL113" i="2"/>
  <c r="AZ116" i="2"/>
  <c r="AY116" i="2"/>
  <c r="ED91" i="2"/>
  <c r="ED83" i="2"/>
  <c r="AZ134" i="2"/>
  <c r="AY134" i="2"/>
  <c r="AY95" i="2"/>
  <c r="AZ95" i="2"/>
  <c r="CK71" i="2"/>
  <c r="EA71" i="2"/>
  <c r="CL71" i="2"/>
  <c r="EB71" i="2"/>
  <c r="CJ71" i="2"/>
  <c r="BM71" i="2"/>
  <c r="EC71" i="2"/>
  <c r="BN71" i="2"/>
  <c r="CK48" i="2"/>
  <c r="EA48" i="2"/>
  <c r="CL48" i="2"/>
  <c r="EB48" i="2"/>
  <c r="BN48" i="2"/>
  <c r="CJ48" i="2"/>
  <c r="BM48" i="2"/>
  <c r="EC48" i="2"/>
  <c r="BL36" i="2"/>
  <c r="BL42" i="2"/>
  <c r="AY6" i="4"/>
  <c r="BL33" i="4"/>
  <c r="BL41" i="4"/>
  <c r="BL30" i="4"/>
  <c r="BL7" i="4"/>
  <c r="BL23" i="4"/>
  <c r="BL25" i="4"/>
  <c r="BL37" i="4"/>
  <c r="BL11" i="4"/>
  <c r="BL9" i="4"/>
  <c r="BL45" i="4"/>
  <c r="AY26" i="4"/>
  <c r="BL10" i="4"/>
  <c r="BL21" i="4"/>
  <c r="BL13" i="4"/>
  <c r="BL27" i="4"/>
  <c r="BL8" i="4"/>
  <c r="BL19" i="4"/>
  <c r="BL35" i="4"/>
  <c r="BL28" i="4"/>
  <c r="AY7" i="4"/>
  <c r="AY9" i="4"/>
  <c r="AY38" i="4"/>
  <c r="BL22" i="4"/>
  <c r="BL12" i="4"/>
  <c r="ED25" i="4"/>
  <c r="ED15" i="4"/>
  <c r="AZ43" i="4"/>
  <c r="AY43" i="4"/>
  <c r="BN12" i="4"/>
  <c r="EB12" i="4"/>
  <c r="CL12" i="4"/>
  <c r="EC12" i="4"/>
  <c r="CJ12" i="4"/>
  <c r="BM12" i="4"/>
  <c r="EA12" i="4"/>
  <c r="CK12" i="4"/>
  <c r="BN9" i="4"/>
  <c r="EC9" i="4"/>
  <c r="EA9" i="4"/>
  <c r="CK9" i="4"/>
  <c r="CJ9" i="4"/>
  <c r="EB9" i="4"/>
  <c r="CL9" i="4"/>
  <c r="BM9" i="4"/>
  <c r="ED12" i="4"/>
  <c r="AZ19" i="4"/>
  <c r="AY19" i="4"/>
  <c r="EA6" i="4"/>
  <c r="CK6" i="4"/>
  <c r="CJ6" i="4"/>
  <c r="BN6" i="4"/>
  <c r="EC6" i="4"/>
  <c r="BM6" i="4"/>
  <c r="CL6" i="4"/>
  <c r="EB6" i="4"/>
  <c r="AY33" i="4"/>
  <c r="ED42" i="4"/>
  <c r="ED14" i="4"/>
  <c r="ED36" i="4"/>
  <c r="ED46" i="4"/>
  <c r="AZ41" i="4"/>
  <c r="AY41" i="4"/>
  <c r="AY8" i="4"/>
  <c r="ED28" i="4"/>
  <c r="ED35" i="4"/>
  <c r="AY22" i="4"/>
  <c r="BL40" i="4"/>
  <c r="AZ16" i="4"/>
  <c r="AY16" i="4"/>
  <c r="AZ15" i="4"/>
  <c r="AY15" i="4"/>
  <c r="EB33" i="4"/>
  <c r="EA33" i="4"/>
  <c r="CJ33" i="4"/>
  <c r="BN33" i="4"/>
  <c r="BM33" i="4"/>
  <c r="EC33" i="4"/>
  <c r="CK33" i="4"/>
  <c r="CL33" i="4"/>
  <c r="AY31" i="4"/>
  <c r="ED39" i="4"/>
  <c r="CJ8" i="4"/>
  <c r="BN8" i="4"/>
  <c r="CL8" i="4"/>
  <c r="EC8" i="4"/>
  <c r="CK8" i="4"/>
  <c r="BM8" i="4"/>
  <c r="EB8" i="4"/>
  <c r="EA8" i="4"/>
  <c r="AY24" i="4"/>
  <c r="EC23" i="4"/>
  <c r="BM23" i="4"/>
  <c r="EB23" i="4"/>
  <c r="CL23" i="4"/>
  <c r="EA23" i="4"/>
  <c r="CK23" i="4"/>
  <c r="CJ23" i="4"/>
  <c r="BN23" i="4"/>
  <c r="ED8" i="4"/>
  <c r="AZ17" i="4"/>
  <c r="AY17" i="4"/>
  <c r="CJ38" i="4"/>
  <c r="BN38" i="4"/>
  <c r="EC38" i="4"/>
  <c r="BM38" i="4"/>
  <c r="EB38" i="4"/>
  <c r="CL38" i="4"/>
  <c r="CK38" i="4"/>
  <c r="EA38" i="4"/>
  <c r="AY12" i="4"/>
  <c r="AY18" i="4"/>
  <c r="AZ18" i="4"/>
  <c r="BN22" i="4"/>
  <c r="EC22" i="4"/>
  <c r="BM22" i="4"/>
  <c r="EA22" i="4"/>
  <c r="CK22" i="4"/>
  <c r="CL22" i="4"/>
  <c r="CJ22" i="4"/>
  <c r="EB22" i="4"/>
  <c r="ED34" i="4"/>
  <c r="ED37" i="4"/>
  <c r="EC31" i="4"/>
  <c r="BM31" i="4"/>
  <c r="EB31" i="4"/>
  <c r="CL31" i="4"/>
  <c r="EA31" i="4"/>
  <c r="CK31" i="4"/>
  <c r="CJ31" i="4"/>
  <c r="BN31" i="4"/>
  <c r="AZ14" i="4"/>
  <c r="AY14" i="4"/>
  <c r="AY36" i="4"/>
  <c r="AZ36" i="4"/>
  <c r="AY46" i="4"/>
  <c r="BN24" i="4"/>
  <c r="EC24" i="4"/>
  <c r="BM24" i="4"/>
  <c r="EA24" i="4"/>
  <c r="CK24" i="4"/>
  <c r="EB24" i="4"/>
  <c r="CL24" i="4"/>
  <c r="CJ24" i="4"/>
  <c r="ED16" i="4"/>
  <c r="AY23" i="4"/>
  <c r="AY10" i="4"/>
  <c r="AZ10" i="4"/>
  <c r="ED10" i="4"/>
  <c r="ED31" i="4"/>
  <c r="BL38" i="4"/>
  <c r="ED45" i="4"/>
  <c r="ED19" i="4"/>
  <c r="AY21" i="4"/>
  <c r="AZ11" i="4"/>
  <c r="AY11" i="4"/>
  <c r="ED21" i="4"/>
  <c r="ED33" i="4"/>
  <c r="BL15" i="4"/>
  <c r="BN46" i="4"/>
  <c r="EC46" i="4"/>
  <c r="EB46" i="4"/>
  <c r="CL46" i="4"/>
  <c r="EA46" i="4"/>
  <c r="CK46" i="4"/>
  <c r="CJ46" i="4"/>
  <c r="BM46" i="4"/>
  <c r="AZ42" i="4"/>
  <c r="AY42" i="4"/>
  <c r="AZ20" i="4"/>
  <c r="AY20" i="4"/>
  <c r="ED32" i="4"/>
  <c r="ED17" i="4"/>
  <c r="AZ35" i="4"/>
  <c r="AY35" i="4"/>
  <c r="AZ39" i="4"/>
  <c r="AY39" i="4"/>
  <c r="BN26" i="4"/>
  <c r="EC26" i="4"/>
  <c r="BM26" i="4"/>
  <c r="EA26" i="4"/>
  <c r="CK26" i="4"/>
  <c r="EB26" i="4"/>
  <c r="CL26" i="4"/>
  <c r="CJ26" i="4"/>
  <c r="ED41" i="4"/>
  <c r="ED13" i="4"/>
  <c r="AY27" i="4"/>
  <c r="AZ27" i="4"/>
  <c r="ED44" i="4"/>
  <c r="AZ28" i="4"/>
  <c r="AY28" i="4"/>
  <c r="ED20" i="4"/>
  <c r="ED27" i="4"/>
  <c r="AZ29" i="4"/>
  <c r="AY29" i="4"/>
  <c r="AZ34" i="4"/>
  <c r="AY34" i="4"/>
  <c r="AZ45" i="4"/>
  <c r="AY45" i="4"/>
  <c r="ED29" i="4"/>
  <c r="BL36" i="4"/>
  <c r="EC25" i="4"/>
  <c r="BM25" i="4"/>
  <c r="EB25" i="4"/>
  <c r="CL25" i="4"/>
  <c r="EA25" i="4"/>
  <c r="CK25" i="4"/>
  <c r="CJ25" i="4"/>
  <c r="BN25" i="4"/>
  <c r="EC21" i="4"/>
  <c r="BN21" i="4"/>
  <c r="BM21" i="4"/>
  <c r="CL21" i="4"/>
  <c r="CK21" i="4"/>
  <c r="CJ21" i="4"/>
  <c r="EB21" i="4"/>
  <c r="EA21" i="4"/>
  <c r="AZ37" i="4"/>
  <c r="AY37" i="4"/>
  <c r="BL20" i="4"/>
  <c r="BL24" i="4"/>
  <c r="ED11" i="4"/>
  <c r="ED43" i="4"/>
  <c r="ED23" i="4"/>
  <c r="AZ40" i="4"/>
  <c r="AY40" i="4"/>
  <c r="AZ13" i="4"/>
  <c r="AY13" i="4"/>
  <c r="BL17" i="4"/>
  <c r="ED5" i="4"/>
  <c r="AZ30" i="4"/>
  <c r="AY30" i="4"/>
  <c r="AZ44" i="4"/>
  <c r="AY44" i="4"/>
  <c r="AZ5" i="4"/>
  <c r="AY5" i="4"/>
  <c r="BL5" i="4"/>
  <c r="BL16" i="4"/>
  <c r="BL29" i="4"/>
  <c r="AY25" i="4"/>
  <c r="BN7" i="4"/>
  <c r="EC7" i="4"/>
  <c r="BM7" i="4"/>
  <c r="EB7" i="4"/>
  <c r="CL7" i="4"/>
  <c r="EA7" i="4"/>
  <c r="CK7" i="4"/>
  <c r="CJ7" i="4"/>
  <c r="BL14" i="4"/>
  <c r="AZ32" i="4"/>
  <c r="AY32" i="4"/>
  <c r="BL32" i="4"/>
  <c r="BL9" i="2"/>
  <c r="BL21" i="2"/>
  <c r="AY15" i="2"/>
  <c r="AY29" i="2"/>
  <c r="BL29" i="2"/>
  <c r="BL41" i="2"/>
  <c r="BL14" i="2"/>
  <c r="BL23" i="2"/>
  <c r="BL38" i="2"/>
  <c r="BL6" i="2"/>
  <c r="BL16" i="2"/>
  <c r="AY19" i="2"/>
  <c r="AY25" i="2"/>
  <c r="BL22" i="2"/>
  <c r="BL17" i="2"/>
  <c r="AY26" i="2"/>
  <c r="BL28" i="2"/>
  <c r="BL46" i="2"/>
  <c r="BL45" i="2"/>
  <c r="BL44" i="2"/>
  <c r="BL18" i="2"/>
  <c r="BL33" i="2"/>
  <c r="BL8" i="2"/>
  <c r="BL25" i="2"/>
  <c r="BL27" i="2"/>
  <c r="AZ44" i="2"/>
  <c r="AY44" i="2"/>
  <c r="ED38" i="2"/>
  <c r="BL34" i="2"/>
  <c r="ED39" i="2"/>
  <c r="ED31" i="2"/>
  <c r="ED43" i="2"/>
  <c r="AY28" i="2"/>
  <c r="CJ42" i="2"/>
  <c r="BN42" i="2"/>
  <c r="EA42" i="2"/>
  <c r="BM42" i="2"/>
  <c r="EC42" i="2"/>
  <c r="CL42" i="2"/>
  <c r="CK42" i="2"/>
  <c r="EB42" i="2"/>
  <c r="BM25" i="2"/>
  <c r="CK25" i="2"/>
  <c r="EC25" i="2"/>
  <c r="BN25" i="2"/>
  <c r="CL25" i="2"/>
  <c r="EA25" i="2"/>
  <c r="CJ25" i="2"/>
  <c r="EB25" i="2"/>
  <c r="CJ16" i="2"/>
  <c r="CK16" i="2"/>
  <c r="EA16" i="2"/>
  <c r="CL16" i="2"/>
  <c r="EB16" i="2"/>
  <c r="BN16" i="2"/>
  <c r="BM16" i="2"/>
  <c r="EC16" i="2"/>
  <c r="CL34" i="2"/>
  <c r="EB34" i="2"/>
  <c r="BM34" i="2"/>
  <c r="EC34" i="2"/>
  <c r="BN34" i="2"/>
  <c r="CJ34" i="2"/>
  <c r="EA34" i="2"/>
  <c r="CK34" i="2"/>
  <c r="AY41" i="2"/>
  <c r="AZ41" i="2"/>
  <c r="ED41" i="2"/>
  <c r="AY39" i="2"/>
  <c r="AZ39" i="2"/>
  <c r="AZ35" i="2"/>
  <c r="AY35" i="2"/>
  <c r="AY11" i="2"/>
  <c r="AZ11" i="2"/>
  <c r="ED14" i="2"/>
  <c r="BL24" i="2"/>
  <c r="AY16" i="2"/>
  <c r="AY34" i="2"/>
  <c r="AZ38" i="2"/>
  <c r="AY38" i="2"/>
  <c r="BL26" i="2"/>
  <c r="BL31" i="2"/>
  <c r="BM29" i="2"/>
  <c r="EC29" i="2"/>
  <c r="CJ29" i="2"/>
  <c r="EB29" i="2"/>
  <c r="BN29" i="2"/>
  <c r="CK29" i="2"/>
  <c r="CL29" i="2"/>
  <c r="EA29" i="2"/>
  <c r="BL20" i="2"/>
  <c r="AY37" i="2"/>
  <c r="AZ37" i="2"/>
  <c r="CL45" i="2"/>
  <c r="EB45" i="2"/>
  <c r="BN45" i="2"/>
  <c r="EA45" i="2"/>
  <c r="BM45" i="2"/>
  <c r="CJ45" i="2"/>
  <c r="EC45" i="2"/>
  <c r="CK45" i="2"/>
  <c r="AZ31" i="2"/>
  <c r="AY31" i="2"/>
  <c r="ED30" i="2"/>
  <c r="ED33" i="2"/>
  <c r="AZ36" i="2"/>
  <c r="AY36" i="2"/>
  <c r="BM28" i="2"/>
  <c r="EA28" i="2"/>
  <c r="BN28" i="2"/>
  <c r="EB28" i="2"/>
  <c r="CJ28" i="2"/>
  <c r="CK28" i="2"/>
  <c r="CL28" i="2"/>
  <c r="EC28" i="2"/>
  <c r="AY30" i="2"/>
  <c r="AZ30" i="2"/>
  <c r="ED32" i="2"/>
  <c r="BL13" i="2"/>
  <c r="AY23" i="2"/>
  <c r="AZ23" i="2"/>
  <c r="BL40" i="2"/>
  <c r="ED37" i="2"/>
  <c r="BL35" i="2"/>
  <c r="AY21" i="2"/>
  <c r="AZ21" i="2"/>
  <c r="AZ13" i="2"/>
  <c r="AY13" i="2"/>
  <c r="BL30" i="2"/>
  <c r="AY27" i="2"/>
  <c r="ED12" i="2"/>
  <c r="AY45" i="2"/>
  <c r="CK14" i="2"/>
  <c r="EA14" i="2"/>
  <c r="CL14" i="2"/>
  <c r="EB14" i="2"/>
  <c r="BM14" i="2"/>
  <c r="EC14" i="2"/>
  <c r="BN14" i="2"/>
  <c r="CJ14" i="2"/>
  <c r="ED28" i="2"/>
  <c r="ED45" i="2"/>
  <c r="ED11" i="2"/>
  <c r="AZ33" i="2"/>
  <c r="AY33" i="2"/>
  <c r="CL26" i="2"/>
  <c r="EB26" i="2"/>
  <c r="BM26" i="2"/>
  <c r="EC26" i="2"/>
  <c r="EA26" i="2"/>
  <c r="BN26" i="2"/>
  <c r="CJ26" i="2"/>
  <c r="CK26" i="2"/>
  <c r="AY17" i="2"/>
  <c r="AZ17" i="2"/>
  <c r="CL32" i="2"/>
  <c r="EB32" i="2"/>
  <c r="BM32" i="2"/>
  <c r="EC32" i="2"/>
  <c r="BN32" i="2"/>
  <c r="CJ32" i="2"/>
  <c r="CK32" i="2"/>
  <c r="EA32" i="2"/>
  <c r="AY40" i="2"/>
  <c r="AZ40" i="2"/>
  <c r="ED24" i="2"/>
  <c r="ED19" i="2"/>
  <c r="AY18" i="2"/>
  <c r="AZ18" i="2"/>
  <c r="ED16" i="2"/>
  <c r="CJ27" i="2"/>
  <c r="EB27" i="2"/>
  <c r="EA27" i="2"/>
  <c r="BM27" i="2"/>
  <c r="CK27" i="2"/>
  <c r="EC27" i="2"/>
  <c r="BN27" i="2"/>
  <c r="CL27" i="2"/>
  <c r="AY14" i="2"/>
  <c r="AZ24" i="2"/>
  <c r="AY24" i="2"/>
  <c r="ED40" i="2"/>
  <c r="AY42" i="2"/>
  <c r="AY43" i="2"/>
  <c r="ED17" i="2"/>
  <c r="AY32" i="2"/>
  <c r="AY46" i="2"/>
  <c r="AZ46" i="2"/>
  <c r="ED36" i="2"/>
  <c r="CJ15" i="2"/>
  <c r="CL15" i="2"/>
  <c r="EA15" i="2"/>
  <c r="CK15" i="2"/>
  <c r="BM15" i="2"/>
  <c r="BN15" i="2"/>
  <c r="EC15" i="2"/>
  <c r="EB15" i="2"/>
  <c r="AY12" i="2"/>
  <c r="AZ12" i="2"/>
  <c r="ED18" i="2"/>
  <c r="AY20" i="2"/>
  <c r="AZ20" i="2"/>
  <c r="AY22" i="2"/>
  <c r="AZ22" i="2"/>
  <c r="AY10" i="2"/>
  <c r="AZ10" i="2"/>
  <c r="BM19" i="2"/>
  <c r="CJ19" i="2"/>
  <c r="CK19" i="2"/>
  <c r="EA19" i="2"/>
  <c r="CL19" i="2"/>
  <c r="EB19" i="2"/>
  <c r="EC19" i="2"/>
  <c r="BN19" i="2"/>
  <c r="BL10" i="2"/>
  <c r="CL43" i="2"/>
  <c r="EB43" i="2"/>
  <c r="BM43" i="2"/>
  <c r="EC43" i="2"/>
  <c r="BN43" i="2"/>
  <c r="CJ43" i="2"/>
  <c r="CK43" i="2"/>
  <c r="EA43" i="2"/>
  <c r="ED6" i="2"/>
  <c r="ED9" i="2"/>
  <c r="ED8" i="2"/>
  <c r="ED7" i="2"/>
  <c r="AZ7" i="2"/>
  <c r="AY7" i="2"/>
  <c r="AY6" i="2"/>
  <c r="AZ6" i="2"/>
  <c r="AZ9" i="2"/>
  <c r="AY9" i="2"/>
  <c r="AY5" i="2"/>
  <c r="AY8" i="2"/>
  <c r="AZ8" i="2"/>
  <c r="CJ5" i="2"/>
  <c r="CK5" i="2"/>
  <c r="CL5" i="2"/>
  <c r="BM5" i="2"/>
  <c r="BN5" i="2"/>
  <c r="CN81" i="2" l="1"/>
  <c r="CN101" i="2"/>
  <c r="CO49" i="2"/>
  <c r="EF50" i="2"/>
  <c r="CN99" i="2"/>
  <c r="CQ99" i="2" s="1"/>
  <c r="EF106" i="2"/>
  <c r="EM106" i="2" s="1"/>
  <c r="FL106" i="2" s="1"/>
  <c r="FS106" i="2" s="1"/>
  <c r="CN52" i="2"/>
  <c r="EF112" i="2"/>
  <c r="CN88" i="2"/>
  <c r="EF86" i="2"/>
  <c r="DA49" i="2"/>
  <c r="CQ49" i="2"/>
  <c r="CQ67" i="2"/>
  <c r="CP67" i="2"/>
  <c r="DB67" i="2" s="1"/>
  <c r="DC67" i="2" s="1"/>
  <c r="CN100" i="2"/>
  <c r="CN55" i="2"/>
  <c r="CW49" i="2"/>
  <c r="CN123" i="2"/>
  <c r="CW123" i="2" s="1"/>
  <c r="CN50" i="2"/>
  <c r="CR50" i="2" s="1"/>
  <c r="CV67" i="2"/>
  <c r="CO67" i="2"/>
  <c r="EF76" i="2"/>
  <c r="ER76" i="2" s="1"/>
  <c r="CV49" i="2"/>
  <c r="CU67" i="2"/>
  <c r="DT67" i="2" s="1"/>
  <c r="EF126" i="2"/>
  <c r="CN86" i="2"/>
  <c r="CZ86" i="2" s="1"/>
  <c r="CN133" i="2"/>
  <c r="EF69" i="2"/>
  <c r="CP49" i="2"/>
  <c r="CT49" i="2"/>
  <c r="EF52" i="2"/>
  <c r="CY67" i="2"/>
  <c r="DX67" i="2" s="1"/>
  <c r="CN117" i="2"/>
  <c r="CN112" i="2"/>
  <c r="CV112" i="2" s="1"/>
  <c r="EF5" i="2"/>
  <c r="EF48" i="2"/>
  <c r="CN109" i="2"/>
  <c r="CO109" i="2" s="1"/>
  <c r="CU49" i="2"/>
  <c r="DT49" i="2" s="1"/>
  <c r="CZ49" i="2"/>
  <c r="CN57" i="2"/>
  <c r="CZ67" i="2"/>
  <c r="EF72" i="2"/>
  <c r="EG72" i="2" s="1"/>
  <c r="EF133" i="2"/>
  <c r="EF56" i="2"/>
  <c r="CN127" i="2"/>
  <c r="CS127" i="2" s="1"/>
  <c r="EF109" i="2"/>
  <c r="EH109" i="2" s="1"/>
  <c r="CS49" i="2"/>
  <c r="CT67" i="2"/>
  <c r="CN73" i="2"/>
  <c r="EF55" i="2"/>
  <c r="ER55" i="2" s="1"/>
  <c r="BO71" i="2"/>
  <c r="CK103" i="2"/>
  <c r="EA103" i="2"/>
  <c r="CL103" i="2"/>
  <c r="EB103" i="2"/>
  <c r="BM103" i="2"/>
  <c r="EC103" i="2"/>
  <c r="BN103" i="2"/>
  <c r="CJ103" i="2"/>
  <c r="EF107" i="2"/>
  <c r="BO94" i="2"/>
  <c r="EF99" i="2"/>
  <c r="CN72" i="2"/>
  <c r="BO120" i="2"/>
  <c r="CN115" i="2"/>
  <c r="CN93" i="2"/>
  <c r="CN98" i="2"/>
  <c r="CJ124" i="2"/>
  <c r="CK124" i="2"/>
  <c r="EA124" i="2"/>
  <c r="CL124" i="2"/>
  <c r="EB124" i="2"/>
  <c r="BM124" i="2"/>
  <c r="EC124" i="2"/>
  <c r="BN124" i="2"/>
  <c r="BO56" i="2"/>
  <c r="EF127" i="2"/>
  <c r="BO117" i="2"/>
  <c r="CN105" i="2"/>
  <c r="BO112" i="2"/>
  <c r="CN121" i="2"/>
  <c r="CL75" i="2"/>
  <c r="EB75" i="2"/>
  <c r="BM75" i="2"/>
  <c r="EC75" i="2"/>
  <c r="EA75" i="2"/>
  <c r="BN75" i="2"/>
  <c r="CJ75" i="2"/>
  <c r="CK75" i="2"/>
  <c r="BN51" i="2"/>
  <c r="CL51" i="2"/>
  <c r="EA51" i="2"/>
  <c r="EB51" i="2"/>
  <c r="EC51" i="2"/>
  <c r="BM51" i="2"/>
  <c r="CK51" i="2"/>
  <c r="CJ51" i="2"/>
  <c r="CN48" i="2"/>
  <c r="FV48" i="2" s="1"/>
  <c r="EF74" i="2"/>
  <c r="EF57" i="2"/>
  <c r="CO50" i="2"/>
  <c r="CQ50" i="2"/>
  <c r="CZ50" i="2"/>
  <c r="DA50" i="2"/>
  <c r="CN64" i="2"/>
  <c r="CL135" i="2"/>
  <c r="EB135" i="2"/>
  <c r="BM135" i="2"/>
  <c r="EC135" i="2"/>
  <c r="BN135" i="2"/>
  <c r="CJ135" i="2"/>
  <c r="CK135" i="2"/>
  <c r="EA135" i="2"/>
  <c r="EJ126" i="2"/>
  <c r="ER126" i="2"/>
  <c r="EL126" i="2"/>
  <c r="EM126" i="2"/>
  <c r="FL126" i="2" s="1"/>
  <c r="FS126" i="2" s="1"/>
  <c r="EG126" i="2"/>
  <c r="EO126" i="2"/>
  <c r="FV126" i="2"/>
  <c r="EI126" i="2"/>
  <c r="EK126" i="2"/>
  <c r="EQ126" i="2"/>
  <c r="ES126" i="2"/>
  <c r="EH126" i="2"/>
  <c r="EN126" i="2"/>
  <c r="EP126" i="2"/>
  <c r="FP126" i="2" s="1"/>
  <c r="CN79" i="2"/>
  <c r="CJ110" i="2"/>
  <c r="CK110" i="2"/>
  <c r="EA110" i="2"/>
  <c r="CL110" i="2"/>
  <c r="EB110" i="2"/>
  <c r="BM110" i="2"/>
  <c r="EC110" i="2"/>
  <c r="BN110" i="2"/>
  <c r="BO72" i="2"/>
  <c r="CU100" i="2"/>
  <c r="DT100" i="2" s="1"/>
  <c r="CV100" i="2"/>
  <c r="CO100" i="2"/>
  <c r="CW100" i="2"/>
  <c r="CP100" i="2"/>
  <c r="CX100" i="2"/>
  <c r="CQ100" i="2"/>
  <c r="CY100" i="2"/>
  <c r="DX100" i="2" s="1"/>
  <c r="CR100" i="2"/>
  <c r="CZ100" i="2"/>
  <c r="CS100" i="2"/>
  <c r="DA100" i="2"/>
  <c r="CT100" i="2"/>
  <c r="BO115" i="2"/>
  <c r="CN63" i="2"/>
  <c r="BO93" i="2"/>
  <c r="CT55" i="2"/>
  <c r="CU55" i="2"/>
  <c r="DT55" i="2" s="1"/>
  <c r="CV55" i="2"/>
  <c r="CO55" i="2"/>
  <c r="CW55" i="2"/>
  <c r="CR55" i="2"/>
  <c r="CZ55" i="2"/>
  <c r="CY55" i="2"/>
  <c r="DX55" i="2" s="1"/>
  <c r="DA55" i="2"/>
  <c r="CX55" i="2"/>
  <c r="CQ55" i="2"/>
  <c r="CS55" i="2"/>
  <c r="CP55" i="2"/>
  <c r="BN77" i="2"/>
  <c r="CL77" i="2"/>
  <c r="EA77" i="2"/>
  <c r="BM77" i="2"/>
  <c r="CK77" i="2"/>
  <c r="EC77" i="2"/>
  <c r="CJ77" i="2"/>
  <c r="EB77" i="2"/>
  <c r="BP67" i="2"/>
  <c r="BQ67" i="2" s="1"/>
  <c r="BR67" i="2"/>
  <c r="BN114" i="2"/>
  <c r="CJ114" i="2"/>
  <c r="CK114" i="2"/>
  <c r="EA114" i="2"/>
  <c r="CL114" i="2"/>
  <c r="EB114" i="2"/>
  <c r="BM114" i="2"/>
  <c r="EC114" i="2"/>
  <c r="BO105" i="2"/>
  <c r="BN102" i="2"/>
  <c r="CJ102" i="2"/>
  <c r="CK102" i="2"/>
  <c r="EA102" i="2"/>
  <c r="CL102" i="2"/>
  <c r="EB102" i="2"/>
  <c r="BM102" i="2"/>
  <c r="EC102" i="2"/>
  <c r="BO121" i="2"/>
  <c r="CN108" i="2"/>
  <c r="EF60" i="2"/>
  <c r="CJ118" i="2"/>
  <c r="CK118" i="2"/>
  <c r="BN118" i="2"/>
  <c r="BM118" i="2"/>
  <c r="EB118" i="2"/>
  <c r="EC118" i="2"/>
  <c r="CL118" i="2"/>
  <c r="EA118" i="2"/>
  <c r="BO48" i="2"/>
  <c r="CN106" i="2"/>
  <c r="EG49" i="2"/>
  <c r="EO49" i="2"/>
  <c r="FV49" i="2"/>
  <c r="EH49" i="2"/>
  <c r="EP49" i="2"/>
  <c r="FP49" i="2" s="1"/>
  <c r="EJ49" i="2"/>
  <c r="EK49" i="2"/>
  <c r="EL49" i="2"/>
  <c r="EM49" i="2"/>
  <c r="FL49" i="2" s="1"/>
  <c r="FS49" i="2" s="1"/>
  <c r="EN49" i="2"/>
  <c r="ER49" i="2"/>
  <c r="ES49" i="2"/>
  <c r="EQ49" i="2"/>
  <c r="EI49" i="2"/>
  <c r="CN107" i="2"/>
  <c r="BO109" i="2"/>
  <c r="CU52" i="2"/>
  <c r="DT52" i="2" s="1"/>
  <c r="CO52" i="2"/>
  <c r="CW52" i="2"/>
  <c r="CP52" i="2"/>
  <c r="CX52" i="2"/>
  <c r="CZ52" i="2"/>
  <c r="DA52" i="2"/>
  <c r="CQ52" i="2"/>
  <c r="CR52" i="2"/>
  <c r="CS52" i="2"/>
  <c r="CT52" i="2"/>
  <c r="CV52" i="2"/>
  <c r="CY52" i="2"/>
  <c r="DX52" i="2" s="1"/>
  <c r="EF64" i="2"/>
  <c r="DE67" i="2"/>
  <c r="CS99" i="2"/>
  <c r="DA99" i="2"/>
  <c r="BO86" i="2"/>
  <c r="BO100" i="2"/>
  <c r="BO68" i="2"/>
  <c r="BO133" i="2"/>
  <c r="BN47" i="2"/>
  <c r="CJ47" i="2"/>
  <c r="CK47" i="2"/>
  <c r="CL47" i="2"/>
  <c r="EA47" i="2"/>
  <c r="EB47" i="2"/>
  <c r="BM47" i="2"/>
  <c r="EC47" i="2"/>
  <c r="EF63" i="2"/>
  <c r="CJ111" i="2"/>
  <c r="CK111" i="2"/>
  <c r="EA111" i="2"/>
  <c r="CL111" i="2"/>
  <c r="EB111" i="2"/>
  <c r="BM111" i="2"/>
  <c r="EC111" i="2"/>
  <c r="BN111" i="2"/>
  <c r="CK61" i="2"/>
  <c r="EA61" i="2"/>
  <c r="CL61" i="2"/>
  <c r="EB61" i="2"/>
  <c r="BM61" i="2"/>
  <c r="EC61" i="2"/>
  <c r="CJ61" i="2"/>
  <c r="BN61" i="2"/>
  <c r="BO55" i="2"/>
  <c r="CR81" i="2"/>
  <c r="CZ81" i="2"/>
  <c r="CS81" i="2"/>
  <c r="DA81" i="2"/>
  <c r="CU81" i="2"/>
  <c r="DT81" i="2" s="1"/>
  <c r="CV81" i="2"/>
  <c r="CY81" i="2"/>
  <c r="DX81" i="2" s="1"/>
  <c r="CO81" i="2"/>
  <c r="CP81" i="2"/>
  <c r="CQ81" i="2"/>
  <c r="CT81" i="2"/>
  <c r="CW81" i="2"/>
  <c r="CX81" i="2"/>
  <c r="CK104" i="2"/>
  <c r="EA104" i="2"/>
  <c r="CL104" i="2"/>
  <c r="EB104" i="2"/>
  <c r="BN104" i="2"/>
  <c r="BM104" i="2"/>
  <c r="EC104" i="2"/>
  <c r="CJ104" i="2"/>
  <c r="BN91" i="2"/>
  <c r="CK91" i="2"/>
  <c r="EA91" i="2"/>
  <c r="EB91" i="2"/>
  <c r="BM91" i="2"/>
  <c r="CJ91" i="2"/>
  <c r="EC91" i="2"/>
  <c r="CL91" i="2"/>
  <c r="CW127" i="2"/>
  <c r="EM69" i="2"/>
  <c r="FL69" i="2" s="1"/>
  <c r="FS69" i="2" s="1"/>
  <c r="EN69" i="2"/>
  <c r="EH69" i="2"/>
  <c r="EP69" i="2"/>
  <c r="FP69" i="2" s="1"/>
  <c r="EI69" i="2"/>
  <c r="EQ69" i="2"/>
  <c r="EK69" i="2"/>
  <c r="EL69" i="2"/>
  <c r="EO69" i="2"/>
  <c r="ER69" i="2"/>
  <c r="ES69" i="2"/>
  <c r="EG69" i="2"/>
  <c r="EJ69" i="2"/>
  <c r="BP49" i="2"/>
  <c r="BQ49" i="2" s="1"/>
  <c r="BR49" i="2"/>
  <c r="EF108" i="2"/>
  <c r="BO80" i="2"/>
  <c r="CQ88" i="2"/>
  <c r="CY88" i="2"/>
  <c r="DX88" i="2" s="1"/>
  <c r="CT88" i="2"/>
  <c r="CV88" i="2"/>
  <c r="CO88" i="2"/>
  <c r="CZ88" i="2"/>
  <c r="CP88" i="2"/>
  <c r="DA88" i="2"/>
  <c r="CR88" i="2"/>
  <c r="CS88" i="2"/>
  <c r="CU88" i="2"/>
  <c r="DT88" i="2" s="1"/>
  <c r="CW88" i="2"/>
  <c r="CX88" i="2"/>
  <c r="CK62" i="2"/>
  <c r="EA62" i="2"/>
  <c r="CL62" i="2"/>
  <c r="EB62" i="2"/>
  <c r="BN62" i="2"/>
  <c r="BM62" i="2"/>
  <c r="EC62" i="2"/>
  <c r="CJ62" i="2"/>
  <c r="CN71" i="2"/>
  <c r="BN95" i="2"/>
  <c r="CJ95" i="2"/>
  <c r="CK95" i="2"/>
  <c r="EA95" i="2"/>
  <c r="CL95" i="2"/>
  <c r="EB95" i="2"/>
  <c r="BM95" i="2"/>
  <c r="EC95" i="2"/>
  <c r="CJ116" i="2"/>
  <c r="CK116" i="2"/>
  <c r="EA116" i="2"/>
  <c r="CL116" i="2"/>
  <c r="EB116" i="2"/>
  <c r="BM116" i="2"/>
  <c r="EC116" i="2"/>
  <c r="BN116" i="2"/>
  <c r="CN76" i="2"/>
  <c r="BN125" i="2"/>
  <c r="CJ125" i="2"/>
  <c r="CK125" i="2"/>
  <c r="EA125" i="2"/>
  <c r="CL125" i="2"/>
  <c r="BM125" i="2"/>
  <c r="EB125" i="2"/>
  <c r="EC125" i="2"/>
  <c r="CN54" i="2"/>
  <c r="BO74" i="2"/>
  <c r="EF123" i="2"/>
  <c r="BO64" i="2"/>
  <c r="BO99" i="2"/>
  <c r="EF120" i="2"/>
  <c r="EF68" i="2"/>
  <c r="EF101" i="2"/>
  <c r="EF73" i="2"/>
  <c r="EF98" i="2"/>
  <c r="BO81" i="2"/>
  <c r="EF119" i="2"/>
  <c r="EF80" i="2"/>
  <c r="CL65" i="2"/>
  <c r="EB65" i="2"/>
  <c r="BM65" i="2"/>
  <c r="EC65" i="2"/>
  <c r="EA65" i="2"/>
  <c r="EF65" i="2" s="1"/>
  <c r="CJ65" i="2"/>
  <c r="CN65" i="2" s="1"/>
  <c r="CK65" i="2"/>
  <c r="BN65" i="2"/>
  <c r="CN131" i="2"/>
  <c r="EK76" i="2"/>
  <c r="EN76" i="2"/>
  <c r="CL90" i="2"/>
  <c r="EB90" i="2"/>
  <c r="BM90" i="2"/>
  <c r="EC90" i="2"/>
  <c r="BN90" i="2"/>
  <c r="CJ90" i="2"/>
  <c r="EA90" i="2"/>
  <c r="CK90" i="2"/>
  <c r="CK132" i="2"/>
  <c r="EA132" i="2"/>
  <c r="BN132" i="2"/>
  <c r="CL132" i="2"/>
  <c r="EB132" i="2"/>
  <c r="BM132" i="2"/>
  <c r="CJ132" i="2"/>
  <c r="EC132" i="2"/>
  <c r="CL84" i="2"/>
  <c r="EB84" i="2"/>
  <c r="CJ84" i="2"/>
  <c r="EA84" i="2"/>
  <c r="BM84" i="2"/>
  <c r="EC84" i="2"/>
  <c r="BN84" i="2"/>
  <c r="CK84" i="2"/>
  <c r="CV109" i="2"/>
  <c r="CS109" i="2"/>
  <c r="BO123" i="2"/>
  <c r="CK87" i="2"/>
  <c r="EA87" i="2"/>
  <c r="BN87" i="2"/>
  <c r="CL87" i="2"/>
  <c r="EB87" i="2"/>
  <c r="BM87" i="2"/>
  <c r="EC87" i="2"/>
  <c r="CJ87" i="2"/>
  <c r="CL85" i="2"/>
  <c r="EB85" i="2"/>
  <c r="CJ85" i="2"/>
  <c r="CN85" i="2" s="1"/>
  <c r="CK85" i="2"/>
  <c r="EA85" i="2"/>
  <c r="BM85" i="2"/>
  <c r="EC85" i="2"/>
  <c r="BN85" i="2"/>
  <c r="CT126" i="2"/>
  <c r="CU126" i="2"/>
  <c r="DT126" i="2" s="1"/>
  <c r="CV126" i="2"/>
  <c r="CO126" i="2"/>
  <c r="CW126" i="2"/>
  <c r="CQ126" i="2"/>
  <c r="CY126" i="2"/>
  <c r="DX126" i="2" s="1"/>
  <c r="CX126" i="2"/>
  <c r="CZ126" i="2"/>
  <c r="CP126" i="2"/>
  <c r="CR126" i="2"/>
  <c r="CS126" i="2"/>
  <c r="DA126" i="2"/>
  <c r="CQ133" i="2"/>
  <c r="CY133" i="2"/>
  <c r="DX133" i="2" s="1"/>
  <c r="CT133" i="2"/>
  <c r="CV133" i="2"/>
  <c r="CW133" i="2"/>
  <c r="CX133" i="2"/>
  <c r="CO133" i="2"/>
  <c r="CZ133" i="2"/>
  <c r="CP133" i="2"/>
  <c r="DA133" i="2"/>
  <c r="CR133" i="2"/>
  <c r="CS133" i="2"/>
  <c r="CU133" i="2"/>
  <c r="DT133" i="2" s="1"/>
  <c r="BO63" i="2"/>
  <c r="EF97" i="2"/>
  <c r="EF81" i="2"/>
  <c r="CL129" i="2"/>
  <c r="EB129" i="2"/>
  <c r="EA129" i="2"/>
  <c r="BM129" i="2"/>
  <c r="BN129" i="2"/>
  <c r="CJ129" i="2"/>
  <c r="CK129" i="2"/>
  <c r="EC129" i="2"/>
  <c r="EF105" i="2"/>
  <c r="CN69" i="2"/>
  <c r="CN119" i="2"/>
  <c r="EF88" i="2"/>
  <c r="EN67" i="2"/>
  <c r="EH67" i="2"/>
  <c r="EP67" i="2"/>
  <c r="FP67" i="2" s="1"/>
  <c r="EJ67" i="2"/>
  <c r="EL67" i="2"/>
  <c r="ER67" i="2"/>
  <c r="FV67" i="2"/>
  <c r="ES67" i="2"/>
  <c r="EG67" i="2"/>
  <c r="EI67" i="2"/>
  <c r="EK67" i="2"/>
  <c r="EM67" i="2"/>
  <c r="FL67" i="2" s="1"/>
  <c r="FS67" i="2" s="1"/>
  <c r="EO67" i="2"/>
  <c r="EQ67" i="2"/>
  <c r="EF131" i="2"/>
  <c r="EJ48" i="2"/>
  <c r="ER48" i="2"/>
  <c r="EK48" i="2"/>
  <c r="ES48" i="2"/>
  <c r="EM48" i="2"/>
  <c r="FL48" i="2" s="1"/>
  <c r="FS48" i="2" s="1"/>
  <c r="EL48" i="2"/>
  <c r="EN48" i="2"/>
  <c r="EO48" i="2"/>
  <c r="EP48" i="2"/>
  <c r="FP48" i="2" s="1"/>
  <c r="EG48" i="2"/>
  <c r="EI48" i="2"/>
  <c r="EQ48" i="2"/>
  <c r="EH48" i="2"/>
  <c r="CJ66" i="2"/>
  <c r="CL66" i="2"/>
  <c r="EB66" i="2"/>
  <c r="BM66" i="2"/>
  <c r="EC66" i="2"/>
  <c r="CK66" i="2"/>
  <c r="BN66" i="2"/>
  <c r="EA66" i="2"/>
  <c r="BO107" i="2"/>
  <c r="EH94" i="2"/>
  <c r="EP94" i="2"/>
  <c r="FP94" i="2" s="1"/>
  <c r="EI94" i="2"/>
  <c r="EQ94" i="2"/>
  <c r="EJ94" i="2"/>
  <c r="ER94" i="2"/>
  <c r="EK94" i="2"/>
  <c r="ES94" i="2"/>
  <c r="EL94" i="2"/>
  <c r="EM94" i="2"/>
  <c r="FL94" i="2" s="1"/>
  <c r="FS94" i="2" s="1"/>
  <c r="EN94" i="2"/>
  <c r="EG94" i="2"/>
  <c r="EO94" i="2"/>
  <c r="EK109" i="2"/>
  <c r="BO54" i="2"/>
  <c r="DB49" i="2"/>
  <c r="DC49" i="2" s="1"/>
  <c r="DE49" i="2"/>
  <c r="EK52" i="2"/>
  <c r="ES52" i="2"/>
  <c r="EM52" i="2"/>
  <c r="FL52" i="2" s="1"/>
  <c r="FS52" i="2" s="1"/>
  <c r="EN52" i="2"/>
  <c r="EO52" i="2"/>
  <c r="EP52" i="2"/>
  <c r="FP52" i="2" s="1"/>
  <c r="EQ52" i="2"/>
  <c r="EG52" i="2"/>
  <c r="ER52" i="2"/>
  <c r="EJ52" i="2"/>
  <c r="EL52" i="2"/>
  <c r="EH52" i="2"/>
  <c r="EI52" i="2"/>
  <c r="FV52" i="2"/>
  <c r="CV57" i="2"/>
  <c r="CP57" i="2"/>
  <c r="CY57" i="2"/>
  <c r="DX57" i="2" s="1"/>
  <c r="CQ57" i="2"/>
  <c r="CZ57" i="2"/>
  <c r="CR57" i="2"/>
  <c r="DA57" i="2"/>
  <c r="CS57" i="2"/>
  <c r="CW57" i="2"/>
  <c r="CX57" i="2"/>
  <c r="CT57" i="2"/>
  <c r="CO57" i="2"/>
  <c r="CU57" i="2"/>
  <c r="DT57" i="2" s="1"/>
  <c r="EH50" i="2"/>
  <c r="EP50" i="2"/>
  <c r="FP50" i="2" s="1"/>
  <c r="EI50" i="2"/>
  <c r="EQ50" i="2"/>
  <c r="EJ50" i="2"/>
  <c r="ER50" i="2"/>
  <c r="EK50" i="2"/>
  <c r="ES50" i="2"/>
  <c r="EN50" i="2"/>
  <c r="EG50" i="2"/>
  <c r="EL50" i="2"/>
  <c r="EM50" i="2"/>
  <c r="FL50" i="2" s="1"/>
  <c r="FS50" i="2" s="1"/>
  <c r="EO50" i="2"/>
  <c r="FV50" i="2"/>
  <c r="BO126" i="2"/>
  <c r="CJ59" i="2"/>
  <c r="CK59" i="2"/>
  <c r="EA59" i="2"/>
  <c r="EB59" i="2"/>
  <c r="BM59" i="2"/>
  <c r="EC59" i="2"/>
  <c r="BN59" i="2"/>
  <c r="CL59" i="2"/>
  <c r="BO79" i="2"/>
  <c r="EM86" i="2"/>
  <c r="FL86" i="2" s="1"/>
  <c r="FS86" i="2" s="1"/>
  <c r="EH86" i="2"/>
  <c r="EP86" i="2"/>
  <c r="FP86" i="2" s="1"/>
  <c r="EK86" i="2"/>
  <c r="ER86" i="2"/>
  <c r="EG86" i="2"/>
  <c r="ES86" i="2"/>
  <c r="EI86" i="2"/>
  <c r="EJ86" i="2"/>
  <c r="EL86" i="2"/>
  <c r="EN86" i="2"/>
  <c r="EO86" i="2"/>
  <c r="EQ86" i="2"/>
  <c r="EM72" i="2"/>
  <c r="FL72" i="2" s="1"/>
  <c r="FS72" i="2" s="1"/>
  <c r="EH72" i="2"/>
  <c r="CN68" i="2"/>
  <c r="CL130" i="2"/>
  <c r="EB130" i="2"/>
  <c r="EA130" i="2"/>
  <c r="EF130" i="2" s="1"/>
  <c r="BM130" i="2"/>
  <c r="CJ130" i="2"/>
  <c r="EC130" i="2"/>
  <c r="BN130" i="2"/>
  <c r="CK130" i="2"/>
  <c r="CR101" i="2"/>
  <c r="CZ101" i="2"/>
  <c r="CS101" i="2"/>
  <c r="DA101" i="2"/>
  <c r="CT101" i="2"/>
  <c r="CU101" i="2"/>
  <c r="DT101" i="2" s="1"/>
  <c r="CV101" i="2"/>
  <c r="CO101" i="2"/>
  <c r="CW101" i="2"/>
  <c r="CP101" i="2"/>
  <c r="CX101" i="2"/>
  <c r="CQ101" i="2"/>
  <c r="CY101" i="2"/>
  <c r="DX101" i="2" s="1"/>
  <c r="CK83" i="2"/>
  <c r="CL83" i="2"/>
  <c r="EB83" i="2"/>
  <c r="EC83" i="2"/>
  <c r="BM83" i="2"/>
  <c r="CJ83" i="2"/>
  <c r="BN83" i="2"/>
  <c r="EA83" i="2"/>
  <c r="CS73" i="2"/>
  <c r="DA73" i="2"/>
  <c r="CT73" i="2"/>
  <c r="CV73" i="2"/>
  <c r="CY73" i="2"/>
  <c r="DX73" i="2" s="1"/>
  <c r="CP73" i="2"/>
  <c r="CQ73" i="2"/>
  <c r="CU73" i="2"/>
  <c r="DT73" i="2" s="1"/>
  <c r="CO73" i="2"/>
  <c r="CR73" i="2"/>
  <c r="CW73" i="2"/>
  <c r="CX73" i="2"/>
  <c r="CZ73" i="2"/>
  <c r="EG56" i="2"/>
  <c r="EO56" i="2"/>
  <c r="FV56" i="2"/>
  <c r="EH56" i="2"/>
  <c r="EP56" i="2"/>
  <c r="FP56" i="2" s="1"/>
  <c r="EJ56" i="2"/>
  <c r="ER56" i="2"/>
  <c r="EM56" i="2"/>
  <c r="FL56" i="2" s="1"/>
  <c r="FS56" i="2" s="1"/>
  <c r="EN56" i="2"/>
  <c r="EQ56" i="2"/>
  <c r="ES56" i="2"/>
  <c r="EK56" i="2"/>
  <c r="EL56" i="2"/>
  <c r="EI56" i="2"/>
  <c r="BO127" i="2"/>
  <c r="CK70" i="2"/>
  <c r="EA70" i="2"/>
  <c r="EF70" i="2" s="1"/>
  <c r="CL70" i="2"/>
  <c r="EB70" i="2"/>
  <c r="BN70" i="2"/>
  <c r="CJ70" i="2"/>
  <c r="BM70" i="2"/>
  <c r="EC70" i="2"/>
  <c r="BO69" i="2"/>
  <c r="EK112" i="2"/>
  <c r="ES112" i="2"/>
  <c r="EL112" i="2"/>
  <c r="EM112" i="2"/>
  <c r="FL112" i="2" s="1"/>
  <c r="FS112" i="2" s="1"/>
  <c r="EN112" i="2"/>
  <c r="EG112" i="2"/>
  <c r="EO112" i="2"/>
  <c r="EH112" i="2"/>
  <c r="EP112" i="2"/>
  <c r="FP112" i="2" s="1"/>
  <c r="EI112" i="2"/>
  <c r="EQ112" i="2"/>
  <c r="ER112" i="2"/>
  <c r="EJ112" i="2"/>
  <c r="BO119" i="2"/>
  <c r="BO108" i="2"/>
  <c r="CN80" i="2"/>
  <c r="CJ113" i="2"/>
  <c r="CK113" i="2"/>
  <c r="EA113" i="2"/>
  <c r="CL113" i="2"/>
  <c r="EB113" i="2"/>
  <c r="BM113" i="2"/>
  <c r="EC113" i="2"/>
  <c r="BN113" i="2"/>
  <c r="CK78" i="2"/>
  <c r="EA78" i="2"/>
  <c r="CL78" i="2"/>
  <c r="EB78" i="2"/>
  <c r="BN78" i="2"/>
  <c r="BM78" i="2"/>
  <c r="EC78" i="2"/>
  <c r="CJ78" i="2"/>
  <c r="BO131" i="2"/>
  <c r="EF71" i="2"/>
  <c r="BO76" i="2"/>
  <c r="BO106" i="2"/>
  <c r="CL89" i="2"/>
  <c r="EB89" i="2"/>
  <c r="CJ89" i="2"/>
  <c r="EA89" i="2"/>
  <c r="BM89" i="2"/>
  <c r="CK89" i="2"/>
  <c r="EC89" i="2"/>
  <c r="BN89" i="2"/>
  <c r="EF54" i="2"/>
  <c r="CJ128" i="2"/>
  <c r="BM128" i="2"/>
  <c r="CK128" i="2"/>
  <c r="EC128" i="2"/>
  <c r="EB128" i="2"/>
  <c r="BN128" i="2"/>
  <c r="EA128" i="2"/>
  <c r="CL128" i="2"/>
  <c r="BO50" i="2"/>
  <c r="CJ122" i="2"/>
  <c r="CK122" i="2"/>
  <c r="EA122" i="2"/>
  <c r="CL122" i="2"/>
  <c r="EB122" i="2"/>
  <c r="BM122" i="2"/>
  <c r="EC122" i="2"/>
  <c r="BN122" i="2"/>
  <c r="EH79" i="2"/>
  <c r="EP79" i="2"/>
  <c r="FP79" i="2" s="1"/>
  <c r="EJ79" i="2"/>
  <c r="ER79" i="2"/>
  <c r="EQ79" i="2"/>
  <c r="EG79" i="2"/>
  <c r="ES79" i="2"/>
  <c r="EK79" i="2"/>
  <c r="EL79" i="2"/>
  <c r="EI79" i="2"/>
  <c r="FV79" i="2"/>
  <c r="EM79" i="2"/>
  <c r="FL79" i="2" s="1"/>
  <c r="FS79" i="2" s="1"/>
  <c r="EN79" i="2"/>
  <c r="EO79" i="2"/>
  <c r="EG133" i="2"/>
  <c r="EO133" i="2"/>
  <c r="FV133" i="2"/>
  <c r="EJ133" i="2"/>
  <c r="ER133" i="2"/>
  <c r="EN133" i="2"/>
  <c r="EP133" i="2"/>
  <c r="FP133" i="2" s="1"/>
  <c r="EQ133" i="2"/>
  <c r="EH133" i="2"/>
  <c r="ES133" i="2"/>
  <c r="EI133" i="2"/>
  <c r="EK133" i="2"/>
  <c r="EL133" i="2"/>
  <c r="EM133" i="2"/>
  <c r="FL133" i="2" s="1"/>
  <c r="FS133" i="2" s="1"/>
  <c r="EF115" i="2"/>
  <c r="CK53" i="2"/>
  <c r="EA53" i="2"/>
  <c r="CL53" i="2"/>
  <c r="EB53" i="2"/>
  <c r="EC53" i="2"/>
  <c r="BM53" i="2"/>
  <c r="CJ53" i="2"/>
  <c r="BN53" i="2"/>
  <c r="BO101" i="2"/>
  <c r="CN97" i="2"/>
  <c r="BO98" i="2"/>
  <c r="EF117" i="2"/>
  <c r="EF121" i="2"/>
  <c r="CN60" i="2"/>
  <c r="BM134" i="2"/>
  <c r="EC134" i="2"/>
  <c r="EA134" i="2"/>
  <c r="CJ134" i="2"/>
  <c r="EB134" i="2"/>
  <c r="BN134" i="2"/>
  <c r="CK134" i="2"/>
  <c r="CL134" i="2"/>
  <c r="CL58" i="2"/>
  <c r="EB58" i="2"/>
  <c r="BM58" i="2"/>
  <c r="EC58" i="2"/>
  <c r="BN58" i="2"/>
  <c r="CK58" i="2"/>
  <c r="CJ58" i="2"/>
  <c r="EA58" i="2"/>
  <c r="CK96" i="2"/>
  <c r="EA96" i="2"/>
  <c r="CL96" i="2"/>
  <c r="EB96" i="2"/>
  <c r="BM96" i="2"/>
  <c r="BN96" i="2"/>
  <c r="EC96" i="2"/>
  <c r="CJ96" i="2"/>
  <c r="CN94" i="2"/>
  <c r="FV94" i="2" s="1"/>
  <c r="CN74" i="2"/>
  <c r="BO52" i="2"/>
  <c r="BO57" i="2"/>
  <c r="CR86" i="2"/>
  <c r="CY86" i="2"/>
  <c r="DX86" i="2" s="1"/>
  <c r="CN120" i="2"/>
  <c r="EF100" i="2"/>
  <c r="BN82" i="2"/>
  <c r="CJ82" i="2"/>
  <c r="EB82" i="2"/>
  <c r="CK82" i="2"/>
  <c r="CL82" i="2"/>
  <c r="EA82" i="2"/>
  <c r="BM82" i="2"/>
  <c r="EC82" i="2"/>
  <c r="EF93" i="2"/>
  <c r="BO97" i="2"/>
  <c r="BO73" i="2"/>
  <c r="EJ55" i="2"/>
  <c r="EQ55" i="2"/>
  <c r="CQ56" i="2"/>
  <c r="CY56" i="2"/>
  <c r="DX56" i="2" s="1"/>
  <c r="CR56" i="2"/>
  <c r="CZ56" i="2"/>
  <c r="CT56" i="2"/>
  <c r="CX56" i="2"/>
  <c r="DA56" i="2"/>
  <c r="CO56" i="2"/>
  <c r="CP56" i="2"/>
  <c r="CU56" i="2"/>
  <c r="DT56" i="2" s="1"/>
  <c r="CS56" i="2"/>
  <c r="CV56" i="2"/>
  <c r="CW56" i="2"/>
  <c r="CJ92" i="2"/>
  <c r="CK92" i="2"/>
  <c r="EA92" i="2"/>
  <c r="CL92" i="2"/>
  <c r="EB92" i="2"/>
  <c r="BM92" i="2"/>
  <c r="EC92" i="2"/>
  <c r="BN92" i="2"/>
  <c r="CV117" i="2"/>
  <c r="CO117" i="2"/>
  <c r="CW117" i="2"/>
  <c r="CP117" i="2"/>
  <c r="CX117" i="2"/>
  <c r="CR117" i="2"/>
  <c r="CZ117" i="2"/>
  <c r="CS117" i="2"/>
  <c r="CT117" i="2"/>
  <c r="CU117" i="2"/>
  <c r="DT117" i="2" s="1"/>
  <c r="CY117" i="2"/>
  <c r="DX117" i="2" s="1"/>
  <c r="DA117" i="2"/>
  <c r="CQ117" i="2"/>
  <c r="CU112" i="2"/>
  <c r="DT112" i="2" s="1"/>
  <c r="CR112" i="2"/>
  <c r="BO60" i="2"/>
  <c r="BO88" i="2"/>
  <c r="CK6" i="2"/>
  <c r="EA6" i="2"/>
  <c r="CJ6" i="2"/>
  <c r="CL6" i="2"/>
  <c r="EF22" i="4"/>
  <c r="EP22" i="4" s="1"/>
  <c r="FP22" i="4" s="1"/>
  <c r="CN31" i="4"/>
  <c r="CQ31" i="4" s="1"/>
  <c r="EF38" i="4"/>
  <c r="EQ38" i="4" s="1"/>
  <c r="EF26" i="4"/>
  <c r="EG26" i="4" s="1"/>
  <c r="EF46" i="4"/>
  <c r="EF24" i="4"/>
  <c r="EL24" i="4" s="1"/>
  <c r="CN33" i="4"/>
  <c r="CS33" i="4" s="1"/>
  <c r="CN8" i="4"/>
  <c r="CY8" i="4" s="1"/>
  <c r="DX8" i="4" s="1"/>
  <c r="EF8" i="4"/>
  <c r="EF33" i="4"/>
  <c r="EQ33" i="4" s="1"/>
  <c r="CN9" i="4"/>
  <c r="CQ9" i="4" s="1"/>
  <c r="CN12" i="4"/>
  <c r="CO12" i="4" s="1"/>
  <c r="CN25" i="4"/>
  <c r="CZ25" i="4" s="1"/>
  <c r="EF6" i="4"/>
  <c r="EQ6" i="4" s="1"/>
  <c r="CN24" i="4"/>
  <c r="CR24" i="4" s="1"/>
  <c r="EF23" i="4"/>
  <c r="ER23" i="4" s="1"/>
  <c r="EF7" i="4"/>
  <c r="ES7" i="4" s="1"/>
  <c r="CN38" i="4"/>
  <c r="CO38" i="4" s="1"/>
  <c r="EB32" i="4"/>
  <c r="CL32" i="4"/>
  <c r="EA32" i="4"/>
  <c r="CK32" i="4"/>
  <c r="EC32" i="4"/>
  <c r="CJ32" i="4"/>
  <c r="BM32" i="4"/>
  <c r="BN32" i="4"/>
  <c r="EB13" i="4"/>
  <c r="CL13" i="4"/>
  <c r="CJ13" i="4"/>
  <c r="EA13" i="4"/>
  <c r="CK13" i="4"/>
  <c r="BN13" i="4"/>
  <c r="EC13" i="4"/>
  <c r="BM13" i="4"/>
  <c r="CT25" i="4"/>
  <c r="CW25" i="4"/>
  <c r="CO25" i="4"/>
  <c r="BN34" i="4"/>
  <c r="EC34" i="4"/>
  <c r="BM34" i="4"/>
  <c r="EB34" i="4"/>
  <c r="CL34" i="4"/>
  <c r="CJ34" i="4"/>
  <c r="EA34" i="4"/>
  <c r="CK34" i="4"/>
  <c r="EB28" i="4"/>
  <c r="CL28" i="4"/>
  <c r="EA28" i="4"/>
  <c r="CK28" i="4"/>
  <c r="EC28" i="4"/>
  <c r="CJ28" i="4"/>
  <c r="BM28" i="4"/>
  <c r="BN28" i="4"/>
  <c r="EC35" i="4"/>
  <c r="BM35" i="4"/>
  <c r="CJ35" i="4"/>
  <c r="BN35" i="4"/>
  <c r="EB35" i="4"/>
  <c r="EA35" i="4"/>
  <c r="CL35" i="4"/>
  <c r="CK35" i="4"/>
  <c r="BN42" i="4"/>
  <c r="EC42" i="4"/>
  <c r="BM42" i="4"/>
  <c r="EB42" i="4"/>
  <c r="CL42" i="4"/>
  <c r="EA42" i="4"/>
  <c r="CK42" i="4"/>
  <c r="CJ42" i="4"/>
  <c r="BN36" i="4"/>
  <c r="EC36" i="4"/>
  <c r="BM36" i="4"/>
  <c r="EB36" i="4"/>
  <c r="EA36" i="4"/>
  <c r="CL36" i="4"/>
  <c r="CJ36" i="4"/>
  <c r="CK36" i="4"/>
  <c r="BN17" i="4"/>
  <c r="EC17" i="4"/>
  <c r="BM17" i="4"/>
  <c r="EA17" i="4"/>
  <c r="CK17" i="4"/>
  <c r="CJ17" i="4"/>
  <c r="EB17" i="4"/>
  <c r="CL17" i="4"/>
  <c r="BN19" i="4"/>
  <c r="EC19" i="4"/>
  <c r="BM19" i="4"/>
  <c r="EB19" i="4"/>
  <c r="CL19" i="4"/>
  <c r="EA19" i="4"/>
  <c r="CK19" i="4"/>
  <c r="CJ19" i="4"/>
  <c r="EF12" i="4"/>
  <c r="EB30" i="4"/>
  <c r="CL30" i="4"/>
  <c r="EA30" i="4"/>
  <c r="CK30" i="4"/>
  <c r="EC30" i="4"/>
  <c r="CJ30" i="4"/>
  <c r="BM30" i="4"/>
  <c r="BN30" i="4"/>
  <c r="CN21" i="4"/>
  <c r="BO26" i="4"/>
  <c r="BO46" i="4"/>
  <c r="CJ10" i="4"/>
  <c r="BN10" i="4"/>
  <c r="EC10" i="4"/>
  <c r="BM10" i="4"/>
  <c r="EB10" i="4"/>
  <c r="CL10" i="4"/>
  <c r="EA10" i="4"/>
  <c r="CK10" i="4"/>
  <c r="EF31" i="4"/>
  <c r="BO22" i="4"/>
  <c r="BN5" i="4"/>
  <c r="EC5" i="4"/>
  <c r="BM5" i="4"/>
  <c r="EB5" i="4"/>
  <c r="CL5" i="4"/>
  <c r="EA5" i="4"/>
  <c r="CK5" i="4"/>
  <c r="CJ5" i="4"/>
  <c r="EF25" i="4"/>
  <c r="EC29" i="4"/>
  <c r="BM29" i="4"/>
  <c r="EB29" i="4"/>
  <c r="CL29" i="4"/>
  <c r="EA29" i="4"/>
  <c r="CK29" i="4"/>
  <c r="BN29" i="4"/>
  <c r="CJ29" i="4"/>
  <c r="CN26" i="4"/>
  <c r="BN11" i="4"/>
  <c r="BM11" i="4"/>
  <c r="CL11" i="4"/>
  <c r="CK11" i="4"/>
  <c r="CJ11" i="4"/>
  <c r="EC11" i="4"/>
  <c r="EB11" i="4"/>
  <c r="EA11" i="4"/>
  <c r="EP24" i="4"/>
  <c r="FP24" i="4" s="1"/>
  <c r="EI24" i="4"/>
  <c r="CJ18" i="4"/>
  <c r="BN18" i="4"/>
  <c r="EC18" i="4"/>
  <c r="BM18" i="4"/>
  <c r="EB18" i="4"/>
  <c r="CL18" i="4"/>
  <c r="EA18" i="4"/>
  <c r="CK18" i="4"/>
  <c r="BO6" i="4"/>
  <c r="CV12" i="4"/>
  <c r="BO7" i="4"/>
  <c r="EC27" i="4"/>
  <c r="EB27" i="4"/>
  <c r="EA27" i="4"/>
  <c r="BM27" i="4"/>
  <c r="CK27" i="4"/>
  <c r="CL27" i="4"/>
  <c r="CJ27" i="4"/>
  <c r="BN27" i="4"/>
  <c r="CN46" i="4"/>
  <c r="FV46" i="4" s="1"/>
  <c r="CN22" i="4"/>
  <c r="FV22" i="4" s="1"/>
  <c r="BO23" i="4"/>
  <c r="EB15" i="4"/>
  <c r="CL15" i="4"/>
  <c r="CJ15" i="4"/>
  <c r="BN15" i="4"/>
  <c r="EC15" i="4"/>
  <c r="BM15" i="4"/>
  <c r="EA15" i="4"/>
  <c r="CK15" i="4"/>
  <c r="CN6" i="4"/>
  <c r="CJ43" i="4"/>
  <c r="BN43" i="4"/>
  <c r="EC43" i="4"/>
  <c r="CL43" i="4"/>
  <c r="BM43" i="4"/>
  <c r="EB43" i="4"/>
  <c r="CK43" i="4"/>
  <c r="EA43" i="4"/>
  <c r="CN7" i="4"/>
  <c r="BN14" i="4"/>
  <c r="EB14" i="4"/>
  <c r="CL14" i="4"/>
  <c r="EC14" i="4"/>
  <c r="BM14" i="4"/>
  <c r="EA14" i="4"/>
  <c r="CK14" i="4"/>
  <c r="CJ14" i="4"/>
  <c r="BO38" i="4"/>
  <c r="CN23" i="4"/>
  <c r="BO8" i="4"/>
  <c r="EF9" i="4"/>
  <c r="BN44" i="4"/>
  <c r="EB44" i="4"/>
  <c r="CL44" i="4"/>
  <c r="CJ44" i="4"/>
  <c r="EA44" i="4"/>
  <c r="CK44" i="4"/>
  <c r="BM44" i="4"/>
  <c r="EC44" i="4"/>
  <c r="CJ40" i="4"/>
  <c r="BN40" i="4"/>
  <c r="EB40" i="4"/>
  <c r="CL40" i="4"/>
  <c r="EA40" i="4"/>
  <c r="CK40" i="4"/>
  <c r="EC40" i="4"/>
  <c r="BM40" i="4"/>
  <c r="BN37" i="4"/>
  <c r="EB37" i="4"/>
  <c r="CL37" i="4"/>
  <c r="CJ37" i="4"/>
  <c r="EC37" i="4"/>
  <c r="BM37" i="4"/>
  <c r="CK37" i="4"/>
  <c r="EA37" i="4"/>
  <c r="BO21" i="4"/>
  <c r="EB45" i="4"/>
  <c r="CL45" i="4"/>
  <c r="EA45" i="4"/>
  <c r="CK45" i="4"/>
  <c r="CJ45" i="4"/>
  <c r="BN45" i="4"/>
  <c r="EC45" i="4"/>
  <c r="BM45" i="4"/>
  <c r="EC39" i="4"/>
  <c r="CJ39" i="4"/>
  <c r="BN39" i="4"/>
  <c r="EB39" i="4"/>
  <c r="CK39" i="4"/>
  <c r="BM39" i="4"/>
  <c r="CL39" i="4"/>
  <c r="EA39" i="4"/>
  <c r="EO46" i="4"/>
  <c r="EG46" i="4"/>
  <c r="EN46" i="4"/>
  <c r="EM46" i="4"/>
  <c r="FL46" i="4" s="1"/>
  <c r="EL46" i="4"/>
  <c r="ES46" i="4"/>
  <c r="EK46" i="4"/>
  <c r="ER46" i="4"/>
  <c r="EJ46" i="4"/>
  <c r="EQ46" i="4"/>
  <c r="EI46" i="4"/>
  <c r="EP46" i="4"/>
  <c r="FP46" i="4" s="1"/>
  <c r="EH46" i="4"/>
  <c r="BO24" i="4"/>
  <c r="BO33" i="4"/>
  <c r="CJ16" i="4"/>
  <c r="BN16" i="4"/>
  <c r="EC16" i="4"/>
  <c r="BM16" i="4"/>
  <c r="EB16" i="4"/>
  <c r="CL16" i="4"/>
  <c r="CK16" i="4"/>
  <c r="EA16" i="4"/>
  <c r="EP26" i="4"/>
  <c r="FP26" i="4" s="1"/>
  <c r="CJ20" i="4"/>
  <c r="BN20" i="4"/>
  <c r="EC20" i="4"/>
  <c r="BM20" i="4"/>
  <c r="EB20" i="4"/>
  <c r="CL20" i="4"/>
  <c r="CK20" i="4"/>
  <c r="EA20" i="4"/>
  <c r="BO31" i="4"/>
  <c r="EN22" i="4"/>
  <c r="EL22" i="4"/>
  <c r="ER22" i="4"/>
  <c r="EK22" i="4"/>
  <c r="EI22" i="4"/>
  <c r="EM38" i="4"/>
  <c r="FL38" i="4" s="1"/>
  <c r="ER38" i="4"/>
  <c r="ER8" i="4"/>
  <c r="BO9" i="4"/>
  <c r="BO12" i="4"/>
  <c r="EF21" i="4"/>
  <c r="BO25" i="4"/>
  <c r="CW31" i="4"/>
  <c r="BN41" i="4"/>
  <c r="BM41" i="4"/>
  <c r="EC41" i="4"/>
  <c r="CL41" i="4"/>
  <c r="EB41" i="4"/>
  <c r="CK41" i="4"/>
  <c r="EA41" i="4"/>
  <c r="CJ41" i="4"/>
  <c r="CN27" i="2"/>
  <c r="FV27" i="2" s="1"/>
  <c r="EF14" i="2"/>
  <c r="EF27" i="2"/>
  <c r="EK27" i="2" s="1"/>
  <c r="CN29" i="2"/>
  <c r="CY29" i="2" s="1"/>
  <c r="DX29" i="2" s="1"/>
  <c r="EF42" i="2"/>
  <c r="EM42" i="2" s="1"/>
  <c r="FL42" i="2" s="1"/>
  <c r="CN42" i="2"/>
  <c r="CN19" i="2"/>
  <c r="DA19" i="2" s="1"/>
  <c r="CN28" i="2"/>
  <c r="CV28" i="2" s="1"/>
  <c r="EF43" i="2"/>
  <c r="EM43" i="2" s="1"/>
  <c r="FL43" i="2" s="1"/>
  <c r="CJ23" i="2"/>
  <c r="BM23" i="2"/>
  <c r="EC23" i="2"/>
  <c r="BN23" i="2"/>
  <c r="CL23" i="2"/>
  <c r="EB23" i="2"/>
  <c r="CK23" i="2"/>
  <c r="EA23" i="2"/>
  <c r="CN43" i="2"/>
  <c r="EF15" i="2"/>
  <c r="CL18" i="2"/>
  <c r="EB18" i="2"/>
  <c r="BM18" i="2"/>
  <c r="CJ18" i="2"/>
  <c r="EC18" i="2"/>
  <c r="BN18" i="2"/>
  <c r="CK18" i="2"/>
  <c r="EA18" i="2"/>
  <c r="EF32" i="2"/>
  <c r="CN14" i="2"/>
  <c r="FV14" i="2" s="1"/>
  <c r="CJ13" i="2"/>
  <c r="CK13" i="2"/>
  <c r="CL13" i="2"/>
  <c r="BM13" i="2"/>
  <c r="BN13" i="2"/>
  <c r="EA13" i="2"/>
  <c r="EC13" i="2"/>
  <c r="EB13" i="2"/>
  <c r="CJ36" i="2"/>
  <c r="CK36" i="2"/>
  <c r="EA36" i="2"/>
  <c r="CL36" i="2"/>
  <c r="EB36" i="2"/>
  <c r="BM36" i="2"/>
  <c r="EC36" i="2"/>
  <c r="BN36" i="2"/>
  <c r="CJ38" i="2"/>
  <c r="CK38" i="2"/>
  <c r="EA38" i="2"/>
  <c r="CL38" i="2"/>
  <c r="EB38" i="2"/>
  <c r="BN38" i="2"/>
  <c r="BM38" i="2"/>
  <c r="EC38" i="2"/>
  <c r="EF34" i="2"/>
  <c r="BO27" i="2"/>
  <c r="CJ33" i="2"/>
  <c r="CK33" i="2"/>
  <c r="CL33" i="2"/>
  <c r="EB33" i="2"/>
  <c r="EC33" i="2"/>
  <c r="BM33" i="2"/>
  <c r="BN33" i="2"/>
  <c r="EA33" i="2"/>
  <c r="CJ35" i="2"/>
  <c r="CK35" i="2"/>
  <c r="EA35" i="2"/>
  <c r="BN35" i="2"/>
  <c r="EC35" i="2"/>
  <c r="CL35" i="2"/>
  <c r="BM35" i="2"/>
  <c r="EB35" i="2"/>
  <c r="BO43" i="2"/>
  <c r="EF19" i="2"/>
  <c r="CK22" i="2"/>
  <c r="EA22" i="2"/>
  <c r="CL22" i="2"/>
  <c r="EB22" i="2"/>
  <c r="BM22" i="2"/>
  <c r="EC22" i="2"/>
  <c r="BN22" i="2"/>
  <c r="CJ22" i="2"/>
  <c r="BM12" i="2"/>
  <c r="EC12" i="2"/>
  <c r="BN12" i="2"/>
  <c r="CJ12" i="2"/>
  <c r="EA12" i="2"/>
  <c r="EB12" i="2"/>
  <c r="CK12" i="2"/>
  <c r="CL12" i="2"/>
  <c r="CJ46" i="2"/>
  <c r="CL46" i="2"/>
  <c r="EB46" i="2"/>
  <c r="CK46" i="2"/>
  <c r="EA46" i="2"/>
  <c r="BN46" i="2"/>
  <c r="BM46" i="2"/>
  <c r="EC46" i="2"/>
  <c r="BN17" i="2"/>
  <c r="EB17" i="2"/>
  <c r="BM17" i="2"/>
  <c r="CJ17" i="2"/>
  <c r="EC17" i="2"/>
  <c r="CK17" i="2"/>
  <c r="CL17" i="2"/>
  <c r="EA17" i="2"/>
  <c r="BO14" i="2"/>
  <c r="CJ21" i="2"/>
  <c r="EA21" i="2"/>
  <c r="EB21" i="2"/>
  <c r="BM21" i="2"/>
  <c r="EC21" i="2"/>
  <c r="BN21" i="2"/>
  <c r="CL21" i="2"/>
  <c r="CK21" i="2"/>
  <c r="CN45" i="2"/>
  <c r="BN39" i="2"/>
  <c r="CJ39" i="2"/>
  <c r="CL39" i="2"/>
  <c r="EB39" i="2"/>
  <c r="EA39" i="2"/>
  <c r="BM39" i="2"/>
  <c r="EC39" i="2"/>
  <c r="CK39" i="2"/>
  <c r="CN34" i="2"/>
  <c r="BO16" i="2"/>
  <c r="CN25" i="2"/>
  <c r="CQ42" i="2"/>
  <c r="CY42" i="2"/>
  <c r="DX42" i="2" s="1"/>
  <c r="CR42" i="2"/>
  <c r="CZ42" i="2"/>
  <c r="CS42" i="2"/>
  <c r="DA42" i="2"/>
  <c r="CO42" i="2"/>
  <c r="CW42" i="2"/>
  <c r="CT42" i="2"/>
  <c r="CP42" i="2"/>
  <c r="CV42" i="2"/>
  <c r="CX42" i="2"/>
  <c r="CU42" i="2"/>
  <c r="DT42" i="2" s="1"/>
  <c r="CN15" i="2"/>
  <c r="CL24" i="2"/>
  <c r="EB24" i="2"/>
  <c r="BM24" i="2"/>
  <c r="EC24" i="2"/>
  <c r="CK24" i="2"/>
  <c r="BN24" i="2"/>
  <c r="CJ24" i="2"/>
  <c r="EA24" i="2"/>
  <c r="CN32" i="2"/>
  <c r="EF29" i="2"/>
  <c r="CJ11" i="2"/>
  <c r="CK11" i="2"/>
  <c r="EA11" i="2"/>
  <c r="CL11" i="2"/>
  <c r="EB11" i="2"/>
  <c r="BM11" i="2"/>
  <c r="EC11" i="2"/>
  <c r="BN11" i="2"/>
  <c r="BO34" i="2"/>
  <c r="EF25" i="2"/>
  <c r="EH27" i="2"/>
  <c r="EP27" i="2"/>
  <c r="FP27" i="2" s="1"/>
  <c r="EJ27" i="2"/>
  <c r="EM27" i="2"/>
  <c r="FL27" i="2" s="1"/>
  <c r="EI27" i="2"/>
  <c r="EN27" i="2"/>
  <c r="EL27" i="2"/>
  <c r="EQ27" i="2"/>
  <c r="BO32" i="2"/>
  <c r="EF45" i="2"/>
  <c r="CL41" i="2"/>
  <c r="EB41" i="2"/>
  <c r="BM41" i="2"/>
  <c r="EC41" i="2"/>
  <c r="BN41" i="2"/>
  <c r="CJ41" i="2"/>
  <c r="EA41" i="2"/>
  <c r="CK41" i="2"/>
  <c r="CJ44" i="2"/>
  <c r="BN44" i="2"/>
  <c r="CL44" i="2"/>
  <c r="CK44" i="2"/>
  <c r="EA44" i="2"/>
  <c r="EC44" i="2"/>
  <c r="EB44" i="2"/>
  <c r="BM44" i="2"/>
  <c r="BM10" i="2"/>
  <c r="EC10" i="2"/>
  <c r="BN10" i="2"/>
  <c r="CJ10" i="2"/>
  <c r="EB10" i="2"/>
  <c r="CL10" i="2"/>
  <c r="CK10" i="2"/>
  <c r="EA10" i="2"/>
  <c r="CN26" i="2"/>
  <c r="BM30" i="2"/>
  <c r="EB30" i="2"/>
  <c r="BN30" i="2"/>
  <c r="EC30" i="2"/>
  <c r="CJ30" i="2"/>
  <c r="CK30" i="2"/>
  <c r="CL30" i="2"/>
  <c r="EA30" i="2"/>
  <c r="BO28" i="2"/>
  <c r="BO45" i="2"/>
  <c r="BN37" i="2"/>
  <c r="CJ37" i="2"/>
  <c r="CL37" i="2"/>
  <c r="EB37" i="2"/>
  <c r="BM37" i="2"/>
  <c r="EA37" i="2"/>
  <c r="EC37" i="2"/>
  <c r="CK37" i="2"/>
  <c r="EF16" i="2"/>
  <c r="BO25" i="2"/>
  <c r="BO19" i="2"/>
  <c r="BO15" i="2"/>
  <c r="CQ27" i="2"/>
  <c r="CY27" i="2"/>
  <c r="DX27" i="2" s="1"/>
  <c r="CR27" i="2"/>
  <c r="CZ27" i="2"/>
  <c r="CP27" i="2"/>
  <c r="CS27" i="2"/>
  <c r="CU27" i="2"/>
  <c r="DT27" i="2" s="1"/>
  <c r="CX27" i="2"/>
  <c r="DA27" i="2"/>
  <c r="CO27" i="2"/>
  <c r="CV27" i="2"/>
  <c r="CT27" i="2"/>
  <c r="CW27" i="2"/>
  <c r="CJ40" i="2"/>
  <c r="BN40" i="2"/>
  <c r="EB40" i="2"/>
  <c r="BM40" i="2"/>
  <c r="CK40" i="2"/>
  <c r="EC40" i="2"/>
  <c r="CL40" i="2"/>
  <c r="EA40" i="2"/>
  <c r="BO26" i="2"/>
  <c r="EF28" i="2"/>
  <c r="BO29" i="2"/>
  <c r="EG42" i="2"/>
  <c r="EH42" i="2"/>
  <c r="EP42" i="2"/>
  <c r="FP42" i="2" s="1"/>
  <c r="EI42" i="2"/>
  <c r="EQ42" i="2"/>
  <c r="EL42" i="2"/>
  <c r="EK42" i="2"/>
  <c r="EJ42" i="2"/>
  <c r="ES42" i="2"/>
  <c r="BM20" i="2"/>
  <c r="EC20" i="2"/>
  <c r="BN20" i="2"/>
  <c r="CJ20" i="2"/>
  <c r="CK20" i="2"/>
  <c r="EA20" i="2"/>
  <c r="CL20" i="2"/>
  <c r="EB20" i="2"/>
  <c r="EG43" i="2"/>
  <c r="EF26" i="2"/>
  <c r="EJ14" i="2"/>
  <c r="ER14" i="2"/>
  <c r="EK14" i="2"/>
  <c r="ES14" i="2"/>
  <c r="EL14" i="2"/>
  <c r="EM14" i="2"/>
  <c r="FL14" i="2" s="1"/>
  <c r="EH14" i="2"/>
  <c r="EP14" i="2"/>
  <c r="FP14" i="2" s="1"/>
  <c r="EO14" i="2"/>
  <c r="EQ14" i="2"/>
  <c r="EI14" i="2"/>
  <c r="EG14" i="2"/>
  <c r="EN14" i="2"/>
  <c r="CJ31" i="2"/>
  <c r="CK31" i="2"/>
  <c r="EA31" i="2"/>
  <c r="CL31" i="2"/>
  <c r="EB31" i="2"/>
  <c r="BN31" i="2"/>
  <c r="BM31" i="2"/>
  <c r="EC31" i="2"/>
  <c r="CN16" i="2"/>
  <c r="BO42" i="2"/>
  <c r="CK7" i="2"/>
  <c r="EB7" i="2"/>
  <c r="CL7" i="2"/>
  <c r="EA7" i="2"/>
  <c r="EC7" i="2"/>
  <c r="BM7" i="2"/>
  <c r="CJ7" i="2"/>
  <c r="BN7" i="2"/>
  <c r="BO5" i="2"/>
  <c r="EB6" i="2"/>
  <c r="EC6" i="2"/>
  <c r="BM6" i="2"/>
  <c r="BN6" i="2"/>
  <c r="EB8" i="2"/>
  <c r="CL8" i="2"/>
  <c r="EA8" i="2"/>
  <c r="EC8" i="2"/>
  <c r="BM8" i="2"/>
  <c r="CJ8" i="2"/>
  <c r="BN8" i="2"/>
  <c r="CK8" i="2"/>
  <c r="EP5" i="2"/>
  <c r="FP5" i="2" s="1"/>
  <c r="ER5" i="2"/>
  <c r="EJ5" i="2"/>
  <c r="EQ5" i="2"/>
  <c r="EI5" i="2"/>
  <c r="EG5" i="2"/>
  <c r="EW5" i="2" s="1"/>
  <c r="EK5" i="2"/>
  <c r="EL5" i="2"/>
  <c r="EN5" i="2"/>
  <c r="EH5" i="2"/>
  <c r="EO5" i="2"/>
  <c r="ES5" i="2"/>
  <c r="EM5" i="2"/>
  <c r="FL5" i="2" s="1"/>
  <c r="CN5" i="2"/>
  <c r="FV5" i="2" s="1"/>
  <c r="EB9" i="2"/>
  <c r="CL9" i="2"/>
  <c r="EA9" i="2"/>
  <c r="EC9" i="2"/>
  <c r="BM9" i="2"/>
  <c r="CJ9" i="2"/>
  <c r="CK9" i="2"/>
  <c r="BN9" i="2"/>
  <c r="EJ109" i="2" l="1"/>
  <c r="EN106" i="2"/>
  <c r="CO19" i="2"/>
  <c r="EO109" i="2"/>
  <c r="EN109" i="2"/>
  <c r="CU109" i="2"/>
  <c r="DT109" i="2" s="1"/>
  <c r="CX109" i="2"/>
  <c r="EH106" i="2"/>
  <c r="ET106" i="2" s="1"/>
  <c r="EU106" i="2" s="1"/>
  <c r="EL106" i="2"/>
  <c r="EO76" i="2"/>
  <c r="CZ127" i="2"/>
  <c r="CY127" i="2"/>
  <c r="DX127" i="2" s="1"/>
  <c r="CU99" i="2"/>
  <c r="DT99" i="2" s="1"/>
  <c r="CX99" i="2"/>
  <c r="CS19" i="2"/>
  <c r="EM109" i="2"/>
  <c r="FL109" i="2" s="1"/>
  <c r="FS109" i="2" s="1"/>
  <c r="EL109" i="2"/>
  <c r="CT109" i="2"/>
  <c r="CP109" i="2"/>
  <c r="ER106" i="2"/>
  <c r="EL76" i="2"/>
  <c r="ES76" i="2"/>
  <c r="EF125" i="2"/>
  <c r="CX127" i="2"/>
  <c r="CQ127" i="2"/>
  <c r="CT99" i="2"/>
  <c r="CP99" i="2"/>
  <c r="EM76" i="2"/>
  <c r="FL76" i="2" s="1"/>
  <c r="FS76" i="2" s="1"/>
  <c r="EG109" i="2"/>
  <c r="ES109" i="2"/>
  <c r="DA109" i="2"/>
  <c r="EK106" i="2"/>
  <c r="FV106" i="2"/>
  <c r="EJ76" i="2"/>
  <c r="EI76" i="2"/>
  <c r="CV127" i="2"/>
  <c r="CZ99" i="2"/>
  <c r="CV19" i="2"/>
  <c r="EQ109" i="2"/>
  <c r="EI109" i="2"/>
  <c r="ET109" i="2" s="1"/>
  <c r="EU109" i="2" s="1"/>
  <c r="EF129" i="2"/>
  <c r="CN87" i="2"/>
  <c r="CQ109" i="2"/>
  <c r="CN90" i="2"/>
  <c r="EJ106" i="2"/>
  <c r="EO106" i="2"/>
  <c r="FV76" i="2"/>
  <c r="EP76" i="2"/>
  <c r="FP76" i="2" s="1"/>
  <c r="CU127" i="2"/>
  <c r="DT127" i="2" s="1"/>
  <c r="CT127" i="2"/>
  <c r="CW99" i="2"/>
  <c r="CR99" i="2"/>
  <c r="CN103" i="2"/>
  <c r="EQ106" i="2"/>
  <c r="EQ76" i="2"/>
  <c r="CQ19" i="2"/>
  <c r="EP109" i="2"/>
  <c r="FP109" i="2" s="1"/>
  <c r="ER109" i="2"/>
  <c r="CY109" i="2"/>
  <c r="DX109" i="2" s="1"/>
  <c r="CZ109" i="2"/>
  <c r="EI106" i="2"/>
  <c r="EG106" i="2"/>
  <c r="EG76" i="2"/>
  <c r="EH76" i="2"/>
  <c r="ET76" i="2" s="1"/>
  <c r="EU76" i="2" s="1"/>
  <c r="CR127" i="2"/>
  <c r="DA127" i="2"/>
  <c r="CO99" i="2"/>
  <c r="CY99" i="2"/>
  <c r="DX99" i="2" s="1"/>
  <c r="CN114" i="2"/>
  <c r="CR109" i="2"/>
  <c r="EP106" i="2"/>
  <c r="FP106" i="2" s="1"/>
  <c r="CO127" i="2"/>
  <c r="DB127" i="2" s="1"/>
  <c r="DC127" i="2" s="1"/>
  <c r="CP19" i="2"/>
  <c r="FV109" i="2"/>
  <c r="CW109" i="2"/>
  <c r="ES106" i="2"/>
  <c r="CP127" i="2"/>
  <c r="CV99" i="2"/>
  <c r="EF77" i="2"/>
  <c r="EF135" i="2"/>
  <c r="EH135" i="2" s="1"/>
  <c r="CY112" i="2"/>
  <c r="DX112" i="2" s="1"/>
  <c r="EP55" i="2"/>
  <c r="FP55" i="2" s="1"/>
  <c r="CX86" i="2"/>
  <c r="CW86" i="2"/>
  <c r="CN89" i="2"/>
  <c r="FV112" i="2"/>
  <c r="GH112" i="2" s="1"/>
  <c r="ER72" i="2"/>
  <c r="EL72" i="2"/>
  <c r="CN66" i="2"/>
  <c r="CR66" i="2" s="1"/>
  <c r="CZ123" i="2"/>
  <c r="CV123" i="2"/>
  <c r="CV50" i="2"/>
  <c r="CY50" i="2"/>
  <c r="DX50" i="2" s="1"/>
  <c r="CQ112" i="2"/>
  <c r="EH55" i="2"/>
  <c r="CV86" i="2"/>
  <c r="CO86" i="2"/>
  <c r="EQ72" i="2"/>
  <c r="CR123" i="2"/>
  <c r="CU123" i="2"/>
  <c r="DT123" i="2" s="1"/>
  <c r="CU50" i="2"/>
  <c r="DT50" i="2" s="1"/>
  <c r="CP50" i="2"/>
  <c r="CX112" i="2"/>
  <c r="EN55" i="2"/>
  <c r="EM55" i="2"/>
  <c r="FL55" i="2" s="1"/>
  <c r="FS55" i="2" s="1"/>
  <c r="CT86" i="2"/>
  <c r="CN134" i="2"/>
  <c r="EF53" i="2"/>
  <c r="EP72" i="2"/>
  <c r="FP72" i="2" s="1"/>
  <c r="FV86" i="2"/>
  <c r="FW86" i="2" s="1"/>
  <c r="CN62" i="2"/>
  <c r="CN111" i="2"/>
  <c r="CQ111" i="2" s="1"/>
  <c r="CY123" i="2"/>
  <c r="DX123" i="2" s="1"/>
  <c r="CT50" i="2"/>
  <c r="CX50" i="2"/>
  <c r="CT112" i="2"/>
  <c r="CP112" i="2"/>
  <c r="EG55" i="2"/>
  <c r="EW55" i="2" s="1"/>
  <c r="EL55" i="2"/>
  <c r="CS86" i="2"/>
  <c r="EN72" i="2"/>
  <c r="EK72" i="2"/>
  <c r="CQ123" i="2"/>
  <c r="EF102" i="2"/>
  <c r="CS50" i="2"/>
  <c r="CW50" i="2"/>
  <c r="EF75" i="2"/>
  <c r="EF124" i="2"/>
  <c r="EK124" i="2" s="1"/>
  <c r="CS123" i="2"/>
  <c r="DA112" i="2"/>
  <c r="CW112" i="2"/>
  <c r="EI55" i="2"/>
  <c r="ES55" i="2"/>
  <c r="CQ86" i="2"/>
  <c r="EF113" i="2"/>
  <c r="EJ72" i="2"/>
  <c r="ET72" i="2" s="1"/>
  <c r="EU72" i="2" s="1"/>
  <c r="FV72" i="2"/>
  <c r="GI72" i="2" s="1"/>
  <c r="CX123" i="2"/>
  <c r="EF118" i="2"/>
  <c r="CO123" i="2"/>
  <c r="CS112" i="2"/>
  <c r="CO112" i="2"/>
  <c r="DE112" i="2" s="1"/>
  <c r="EO55" i="2"/>
  <c r="EK55" i="2"/>
  <c r="ET55" i="2" s="1"/>
  <c r="EU55" i="2" s="1"/>
  <c r="CP86" i="2"/>
  <c r="CU86" i="2"/>
  <c r="DT86" i="2" s="1"/>
  <c r="CN130" i="2"/>
  <c r="EI72" i="2"/>
  <c r="EO72" i="2"/>
  <c r="DA123" i="2"/>
  <c r="CP123" i="2"/>
  <c r="CZ112" i="2"/>
  <c r="FV55" i="2"/>
  <c r="DA86" i="2"/>
  <c r="ES72" i="2"/>
  <c r="CT123" i="2"/>
  <c r="FW94" i="2"/>
  <c r="GE94" i="2"/>
  <c r="FX94" i="2"/>
  <c r="GF94" i="2"/>
  <c r="HF94" i="2" s="1"/>
  <c r="FY94" i="2"/>
  <c r="GG94" i="2"/>
  <c r="FZ94" i="2"/>
  <c r="GH94" i="2"/>
  <c r="GA94" i="2"/>
  <c r="GI94" i="2"/>
  <c r="GB94" i="2"/>
  <c r="GC94" i="2"/>
  <c r="HB94" i="2" s="1"/>
  <c r="GD94" i="2"/>
  <c r="BP57" i="2"/>
  <c r="BR57" i="2"/>
  <c r="EF96" i="2"/>
  <c r="CN128" i="2"/>
  <c r="CN78" i="2"/>
  <c r="BO113" i="2"/>
  <c r="EF83" i="2"/>
  <c r="FW50" i="2"/>
  <c r="GE50" i="2"/>
  <c r="FX50" i="2"/>
  <c r="GF50" i="2"/>
  <c r="HF50" i="2" s="1"/>
  <c r="FY50" i="2"/>
  <c r="GG50" i="2"/>
  <c r="FZ50" i="2"/>
  <c r="GH50" i="2"/>
  <c r="GA50" i="2"/>
  <c r="GB50" i="2"/>
  <c r="GC50" i="2"/>
  <c r="HB50" i="2" s="1"/>
  <c r="GD50" i="2"/>
  <c r="GI50" i="2"/>
  <c r="DL49" i="2"/>
  <c r="DD49" i="2"/>
  <c r="BP107" i="2"/>
  <c r="BQ107" i="2" s="1"/>
  <c r="BR107" i="2"/>
  <c r="CS66" i="2"/>
  <c r="CQ66" i="2"/>
  <c r="CV66" i="2"/>
  <c r="CT66" i="2"/>
  <c r="FY48" i="2"/>
  <c r="GG48" i="2"/>
  <c r="FZ48" i="2"/>
  <c r="GH48" i="2"/>
  <c r="GB48" i="2"/>
  <c r="FX48" i="2"/>
  <c r="GA48" i="2"/>
  <c r="GC48" i="2"/>
  <c r="HB48" i="2" s="1"/>
  <c r="GD48" i="2"/>
  <c r="GF48" i="2"/>
  <c r="HF48" i="2" s="1"/>
  <c r="GI48" i="2"/>
  <c r="FW48" i="2"/>
  <c r="GE48" i="2"/>
  <c r="EH81" i="2"/>
  <c r="EP81" i="2"/>
  <c r="FP81" i="2" s="1"/>
  <c r="EI81" i="2"/>
  <c r="EQ81" i="2"/>
  <c r="EK81" i="2"/>
  <c r="ES81" i="2"/>
  <c r="EL81" i="2"/>
  <c r="EG81" i="2"/>
  <c r="EJ81" i="2"/>
  <c r="EM81" i="2"/>
  <c r="FL81" i="2" s="1"/>
  <c r="FS81" i="2" s="1"/>
  <c r="EN81" i="2"/>
  <c r="EO81" i="2"/>
  <c r="FV81" i="2"/>
  <c r="ER81" i="2"/>
  <c r="CR85" i="2"/>
  <c r="CZ85" i="2"/>
  <c r="CU85" i="2"/>
  <c r="DT85" i="2" s="1"/>
  <c r="CP85" i="2"/>
  <c r="CX85" i="2"/>
  <c r="CS85" i="2"/>
  <c r="CT85" i="2"/>
  <c r="CV85" i="2"/>
  <c r="CW85" i="2"/>
  <c r="CY85" i="2"/>
  <c r="DX85" i="2" s="1"/>
  <c r="DA85" i="2"/>
  <c r="CO85" i="2"/>
  <c r="CQ85" i="2"/>
  <c r="BO87" i="2"/>
  <c r="EF132" i="2"/>
  <c r="CO131" i="2"/>
  <c r="CW131" i="2"/>
  <c r="CR131" i="2"/>
  <c r="CZ131" i="2"/>
  <c r="CY131" i="2"/>
  <c r="DX131" i="2" s="1"/>
  <c r="CP131" i="2"/>
  <c r="DA131" i="2"/>
  <c r="CQ131" i="2"/>
  <c r="CS131" i="2"/>
  <c r="CT131" i="2"/>
  <c r="CU131" i="2"/>
  <c r="DT131" i="2" s="1"/>
  <c r="CV131" i="2"/>
  <c r="CX131" i="2"/>
  <c r="BP81" i="2"/>
  <c r="BQ81" i="2" s="1"/>
  <c r="BR81" i="2"/>
  <c r="BP99" i="2"/>
  <c r="BQ99" i="2" s="1"/>
  <c r="BR99" i="2"/>
  <c r="CN125" i="2"/>
  <c r="EF116" i="2"/>
  <c r="BS49" i="2"/>
  <c r="BT49" i="2" s="1"/>
  <c r="BV49" i="2" s="1"/>
  <c r="BZ49" i="2" s="1"/>
  <c r="BO104" i="2"/>
  <c r="DB81" i="2"/>
  <c r="DC81" i="2" s="1"/>
  <c r="DE81" i="2"/>
  <c r="BP55" i="2"/>
  <c r="BQ55" i="2" s="1"/>
  <c r="BR55" i="2"/>
  <c r="BO61" i="2"/>
  <c r="EW49" i="2"/>
  <c r="ET49" i="2"/>
  <c r="EU49" i="2" s="1"/>
  <c r="BP121" i="2"/>
  <c r="BR121" i="2"/>
  <c r="BO102" i="2"/>
  <c r="CN77" i="2"/>
  <c r="DB55" i="2"/>
  <c r="DC55" i="2" s="1"/>
  <c r="DE55" i="2"/>
  <c r="BO135" i="2"/>
  <c r="EN99" i="2"/>
  <c r="EG99" i="2"/>
  <c r="EO99" i="2"/>
  <c r="FV99" i="2"/>
  <c r="EH99" i="2"/>
  <c r="EP99" i="2"/>
  <c r="FP99" i="2" s="1"/>
  <c r="EI99" i="2"/>
  <c r="EQ99" i="2"/>
  <c r="EJ99" i="2"/>
  <c r="ER99" i="2"/>
  <c r="EK99" i="2"/>
  <c r="ES99" i="2"/>
  <c r="EL99" i="2"/>
  <c r="EM99" i="2"/>
  <c r="FL99" i="2" s="1"/>
  <c r="FS99" i="2" s="1"/>
  <c r="BP98" i="2"/>
  <c r="BR98" i="2"/>
  <c r="BP119" i="2"/>
  <c r="BQ119" i="2" s="1"/>
  <c r="BR119" i="2"/>
  <c r="CN70" i="2"/>
  <c r="BO83" i="2"/>
  <c r="GA72" i="2"/>
  <c r="GD72" i="2"/>
  <c r="GF72" i="2"/>
  <c r="HF72" i="2" s="1"/>
  <c r="GG72" i="2"/>
  <c r="GH72" i="2"/>
  <c r="FZ52" i="2"/>
  <c r="GH52" i="2"/>
  <c r="GB52" i="2"/>
  <c r="GC52" i="2"/>
  <c r="HB52" i="2" s="1"/>
  <c r="GD52" i="2"/>
  <c r="FY52" i="2"/>
  <c r="GA52" i="2"/>
  <c r="GE52" i="2"/>
  <c r="GF52" i="2"/>
  <c r="HF52" i="2" s="1"/>
  <c r="FW52" i="2"/>
  <c r="FX52" i="2"/>
  <c r="GG52" i="2"/>
  <c r="GI52" i="2"/>
  <c r="BP54" i="2"/>
  <c r="BR54" i="2"/>
  <c r="EF66" i="2"/>
  <c r="EG97" i="2"/>
  <c r="EO97" i="2"/>
  <c r="FV97" i="2"/>
  <c r="EJ97" i="2"/>
  <c r="ER97" i="2"/>
  <c r="EK97" i="2"/>
  <c r="ES97" i="2"/>
  <c r="EL97" i="2"/>
  <c r="EM97" i="2"/>
  <c r="FL97" i="2" s="1"/>
  <c r="FS97" i="2" s="1"/>
  <c r="EH97" i="2"/>
  <c r="EI97" i="2"/>
  <c r="EN97" i="2"/>
  <c r="EP97" i="2"/>
  <c r="FP97" i="2" s="1"/>
  <c r="EQ97" i="2"/>
  <c r="EF87" i="2"/>
  <c r="BP123" i="2"/>
  <c r="BQ123" i="2" s="1"/>
  <c r="BR123" i="2"/>
  <c r="BO65" i="2"/>
  <c r="EK80" i="2"/>
  <c r="ES80" i="2"/>
  <c r="EL80" i="2"/>
  <c r="EN80" i="2"/>
  <c r="EG80" i="2"/>
  <c r="EO80" i="2"/>
  <c r="FV80" i="2"/>
  <c r="EH80" i="2"/>
  <c r="EI80" i="2"/>
  <c r="EJ80" i="2"/>
  <c r="EM80" i="2"/>
  <c r="FL80" i="2" s="1"/>
  <c r="FS80" i="2" s="1"/>
  <c r="EP80" i="2"/>
  <c r="FP80" i="2" s="1"/>
  <c r="EQ80" i="2"/>
  <c r="ER80" i="2"/>
  <c r="BP74" i="2"/>
  <c r="BQ74" i="2" s="1"/>
  <c r="BR74" i="2"/>
  <c r="BO125" i="2"/>
  <c r="CN95" i="2"/>
  <c r="CN61" i="2"/>
  <c r="BP133" i="2"/>
  <c r="BQ133" i="2" s="1"/>
  <c r="BR133" i="2"/>
  <c r="DE52" i="2"/>
  <c r="DB52" i="2"/>
  <c r="DC52" i="2" s="1"/>
  <c r="CV106" i="2"/>
  <c r="CO106" i="2"/>
  <c r="CW106" i="2"/>
  <c r="CQ106" i="2"/>
  <c r="CY106" i="2"/>
  <c r="DX106" i="2" s="1"/>
  <c r="DA106" i="2"/>
  <c r="CP106" i="2"/>
  <c r="CR106" i="2"/>
  <c r="CS106" i="2"/>
  <c r="CT106" i="2"/>
  <c r="CU106" i="2"/>
  <c r="DT106" i="2" s="1"/>
  <c r="CX106" i="2"/>
  <c r="CZ106" i="2"/>
  <c r="BP105" i="2"/>
  <c r="BQ105" i="2" s="1"/>
  <c r="BR105" i="2"/>
  <c r="CO114" i="2"/>
  <c r="CW114" i="2"/>
  <c r="CP114" i="2"/>
  <c r="CX114" i="2"/>
  <c r="CQ114" i="2"/>
  <c r="CY114" i="2"/>
  <c r="DX114" i="2" s="1"/>
  <c r="CR114" i="2"/>
  <c r="CZ114" i="2"/>
  <c r="CS114" i="2"/>
  <c r="DA114" i="2"/>
  <c r="CT114" i="2"/>
  <c r="CU114" i="2"/>
  <c r="DT114" i="2" s="1"/>
  <c r="CV114" i="2"/>
  <c r="EF110" i="2"/>
  <c r="FY126" i="2"/>
  <c r="GG126" i="2"/>
  <c r="GA126" i="2"/>
  <c r="GI126" i="2"/>
  <c r="GB126" i="2"/>
  <c r="GD126" i="2"/>
  <c r="GF126" i="2"/>
  <c r="HF126" i="2" s="1"/>
  <c r="GH126" i="2"/>
  <c r="FX126" i="2"/>
  <c r="FZ126" i="2"/>
  <c r="GC126" i="2"/>
  <c r="HB126" i="2" s="1"/>
  <c r="GE126" i="2"/>
  <c r="FW126" i="2"/>
  <c r="CT48" i="2"/>
  <c r="CU48" i="2"/>
  <c r="DT48" i="2" s="1"/>
  <c r="CO48" i="2"/>
  <c r="CW48" i="2"/>
  <c r="CX48" i="2"/>
  <c r="CY48" i="2"/>
  <c r="DX48" i="2" s="1"/>
  <c r="CZ48" i="2"/>
  <c r="CP48" i="2"/>
  <c r="DA48" i="2"/>
  <c r="CQ48" i="2"/>
  <c r="CR48" i="2"/>
  <c r="CV48" i="2"/>
  <c r="CS48" i="2"/>
  <c r="BO51" i="2"/>
  <c r="CT115" i="2"/>
  <c r="CU115" i="2"/>
  <c r="DT115" i="2" s="1"/>
  <c r="CV115" i="2"/>
  <c r="CO115" i="2"/>
  <c r="CW115" i="2"/>
  <c r="CP115" i="2"/>
  <c r="CX115" i="2"/>
  <c r="CQ115" i="2"/>
  <c r="CY115" i="2"/>
  <c r="DX115" i="2" s="1"/>
  <c r="CR115" i="2"/>
  <c r="CZ115" i="2"/>
  <c r="DA115" i="2"/>
  <c r="CS115" i="2"/>
  <c r="CV72" i="2"/>
  <c r="CO72" i="2"/>
  <c r="CW72" i="2"/>
  <c r="CQ72" i="2"/>
  <c r="CY72" i="2"/>
  <c r="DX72" i="2" s="1"/>
  <c r="CX72" i="2"/>
  <c r="DA72" i="2"/>
  <c r="CP72" i="2"/>
  <c r="CR72" i="2"/>
  <c r="CS72" i="2"/>
  <c r="CT72" i="2"/>
  <c r="CU72" i="2"/>
  <c r="DT72" i="2" s="1"/>
  <c r="CZ72" i="2"/>
  <c r="BP73" i="2"/>
  <c r="BQ73" i="2" s="1"/>
  <c r="BR73" i="2"/>
  <c r="EF82" i="2"/>
  <c r="BP52" i="2"/>
  <c r="BQ52" i="2" s="1"/>
  <c r="BR52" i="2"/>
  <c r="CN96" i="2"/>
  <c r="EF58" i="2"/>
  <c r="CO60" i="2"/>
  <c r="CW60" i="2"/>
  <c r="CP60" i="2"/>
  <c r="CX60" i="2"/>
  <c r="CQ60" i="2"/>
  <c r="CY60" i="2"/>
  <c r="DX60" i="2" s="1"/>
  <c r="CV60" i="2"/>
  <c r="CZ60" i="2"/>
  <c r="CT60" i="2"/>
  <c r="CR60" i="2"/>
  <c r="CS60" i="2"/>
  <c r="DA60" i="2"/>
  <c r="CU60" i="2"/>
  <c r="DT60" i="2" s="1"/>
  <c r="EL117" i="2"/>
  <c r="EM117" i="2"/>
  <c r="FL117" i="2" s="1"/>
  <c r="FS117" i="2" s="1"/>
  <c r="EH117" i="2"/>
  <c r="EP117" i="2"/>
  <c r="FP117" i="2" s="1"/>
  <c r="EI117" i="2"/>
  <c r="FV117" i="2"/>
  <c r="EJ117" i="2"/>
  <c r="EK117" i="2"/>
  <c r="EN117" i="2"/>
  <c r="EO117" i="2"/>
  <c r="EQ117" i="2"/>
  <c r="ER117" i="2"/>
  <c r="EG117" i="2"/>
  <c r="ES117" i="2"/>
  <c r="BQ98" i="2"/>
  <c r="GD133" i="2"/>
  <c r="FY133" i="2"/>
  <c r="GG133" i="2"/>
  <c r="GF133" i="2"/>
  <c r="HF133" i="2" s="1"/>
  <c r="FW133" i="2"/>
  <c r="GH133" i="2"/>
  <c r="FX133" i="2"/>
  <c r="GI133" i="2"/>
  <c r="FZ133" i="2"/>
  <c r="GA133" i="2"/>
  <c r="GB133" i="2"/>
  <c r="GC133" i="2"/>
  <c r="HB133" i="2" s="1"/>
  <c r="GE133" i="2"/>
  <c r="EF128" i="2"/>
  <c r="BP106" i="2"/>
  <c r="BQ106" i="2" s="1"/>
  <c r="BR106" i="2"/>
  <c r="ET112" i="2"/>
  <c r="EU112" i="2" s="1"/>
  <c r="EW112" i="2"/>
  <c r="BO70" i="2"/>
  <c r="BP127" i="2"/>
  <c r="BQ127" i="2" s="1"/>
  <c r="BR127" i="2"/>
  <c r="DB73" i="2"/>
  <c r="DC73" i="2" s="1"/>
  <c r="DE73" i="2"/>
  <c r="CN83" i="2"/>
  <c r="BO130" i="2"/>
  <c r="BQ54" i="2"/>
  <c r="ET94" i="2"/>
  <c r="EU94" i="2" s="1"/>
  <c r="EW94" i="2"/>
  <c r="BO66" i="2"/>
  <c r="CN129" i="2"/>
  <c r="EN119" i="2"/>
  <c r="EG119" i="2"/>
  <c r="EO119" i="2"/>
  <c r="FV119" i="2"/>
  <c r="EH119" i="2"/>
  <c r="EP119" i="2"/>
  <c r="FP119" i="2" s="1"/>
  <c r="EI119" i="2"/>
  <c r="EQ119" i="2"/>
  <c r="EJ119" i="2"/>
  <c r="ER119" i="2"/>
  <c r="EK119" i="2"/>
  <c r="ES119" i="2"/>
  <c r="EL119" i="2"/>
  <c r="EM119" i="2"/>
  <c r="FL119" i="2" s="1"/>
  <c r="FS119" i="2" s="1"/>
  <c r="EL98" i="2"/>
  <c r="EH98" i="2"/>
  <c r="EP98" i="2"/>
  <c r="FP98" i="2" s="1"/>
  <c r="EN98" i="2"/>
  <c r="EO98" i="2"/>
  <c r="FV98" i="2"/>
  <c r="EQ98" i="2"/>
  <c r="EG98" i="2"/>
  <c r="ER98" i="2"/>
  <c r="EI98" i="2"/>
  <c r="ES98" i="2"/>
  <c r="EJ98" i="2"/>
  <c r="EK98" i="2"/>
  <c r="EM98" i="2"/>
  <c r="FL98" i="2" s="1"/>
  <c r="FS98" i="2" s="1"/>
  <c r="BP64" i="2"/>
  <c r="BQ64" i="2" s="1"/>
  <c r="BR64" i="2"/>
  <c r="CQ54" i="2"/>
  <c r="CY54" i="2"/>
  <c r="DX54" i="2" s="1"/>
  <c r="CR54" i="2"/>
  <c r="CZ54" i="2"/>
  <c r="CO54" i="2"/>
  <c r="DA54" i="2"/>
  <c r="CP54" i="2"/>
  <c r="CS54" i="2"/>
  <c r="CT54" i="2"/>
  <c r="CW54" i="2"/>
  <c r="CU54" i="2"/>
  <c r="DT54" i="2" s="1"/>
  <c r="CV54" i="2"/>
  <c r="CX54" i="2"/>
  <c r="CR76" i="2"/>
  <c r="CZ76" i="2"/>
  <c r="CS76" i="2"/>
  <c r="DA76" i="2"/>
  <c r="CU76" i="2"/>
  <c r="DT76" i="2" s="1"/>
  <c r="CO76" i="2"/>
  <c r="CP76" i="2"/>
  <c r="CT76" i="2"/>
  <c r="CY76" i="2"/>
  <c r="DX76" i="2" s="1"/>
  <c r="CQ76" i="2"/>
  <c r="CV76" i="2"/>
  <c r="CW76" i="2"/>
  <c r="CX76" i="2"/>
  <c r="CN116" i="2"/>
  <c r="BO95" i="2"/>
  <c r="EF62" i="2"/>
  <c r="EF91" i="2"/>
  <c r="EF111" i="2"/>
  <c r="BP68" i="2"/>
  <c r="BQ68" i="2" s="1"/>
  <c r="BR68" i="2"/>
  <c r="DL67" i="2"/>
  <c r="DD67" i="2"/>
  <c r="BO114" i="2"/>
  <c r="BP93" i="2"/>
  <c r="BQ93" i="2" s="1"/>
  <c r="BR93" i="2"/>
  <c r="CN51" i="2"/>
  <c r="CQ105" i="2"/>
  <c r="CY105" i="2"/>
  <c r="DX105" i="2" s="1"/>
  <c r="CR105" i="2"/>
  <c r="CZ105" i="2"/>
  <c r="CT105" i="2"/>
  <c r="CO105" i="2"/>
  <c r="CP105" i="2"/>
  <c r="CS105" i="2"/>
  <c r="CU105" i="2"/>
  <c r="DT105" i="2" s="1"/>
  <c r="CV105" i="2"/>
  <c r="CW105" i="2"/>
  <c r="CX105" i="2"/>
  <c r="DA105" i="2"/>
  <c r="BP88" i="2"/>
  <c r="BQ88" i="2" s="1"/>
  <c r="BR88" i="2"/>
  <c r="EF92" i="2"/>
  <c r="DB56" i="2"/>
  <c r="DC56" i="2" s="1"/>
  <c r="DE56" i="2"/>
  <c r="DE86" i="2"/>
  <c r="CP74" i="2"/>
  <c r="CX74" i="2"/>
  <c r="CQ74" i="2"/>
  <c r="CY74" i="2"/>
  <c r="DX74" i="2" s="1"/>
  <c r="CS74" i="2"/>
  <c r="DA74" i="2"/>
  <c r="CO74" i="2"/>
  <c r="CT74" i="2"/>
  <c r="CW74" i="2"/>
  <c r="CZ74" i="2"/>
  <c r="CR74" i="2"/>
  <c r="CV74" i="2"/>
  <c r="CU74" i="2"/>
  <c r="DT74" i="2" s="1"/>
  <c r="CN58" i="2"/>
  <c r="CQ97" i="2"/>
  <c r="CY97" i="2"/>
  <c r="DX97" i="2" s="1"/>
  <c r="CT97" i="2"/>
  <c r="CU97" i="2"/>
  <c r="DT97" i="2" s="1"/>
  <c r="CV97" i="2"/>
  <c r="CO97" i="2"/>
  <c r="CW97" i="2"/>
  <c r="CP97" i="2"/>
  <c r="CR97" i="2"/>
  <c r="CS97" i="2"/>
  <c r="CX97" i="2"/>
  <c r="CZ97" i="2"/>
  <c r="DA97" i="2"/>
  <c r="ET79" i="2"/>
  <c r="EU79" i="2" s="1"/>
  <c r="EW79" i="2"/>
  <c r="EF122" i="2"/>
  <c r="BO128" i="2"/>
  <c r="EF89" i="2"/>
  <c r="BP76" i="2"/>
  <c r="BQ76" i="2" s="1"/>
  <c r="BR76" i="2"/>
  <c r="BO78" i="2"/>
  <c r="GD56" i="2"/>
  <c r="FW56" i="2"/>
  <c r="GE56" i="2"/>
  <c r="FY56" i="2"/>
  <c r="GG56" i="2"/>
  <c r="GA56" i="2"/>
  <c r="GB56" i="2"/>
  <c r="GC56" i="2"/>
  <c r="HB56" i="2" s="1"/>
  <c r="GF56" i="2"/>
  <c r="HF56" i="2" s="1"/>
  <c r="GH56" i="2"/>
  <c r="FX56" i="2"/>
  <c r="FZ56" i="2"/>
  <c r="GI56" i="2"/>
  <c r="EW72" i="2"/>
  <c r="EF59" i="2"/>
  <c r="EW109" i="2"/>
  <c r="ET48" i="2"/>
  <c r="EU48" i="2" s="1"/>
  <c r="EW48" i="2"/>
  <c r="ET67" i="2"/>
  <c r="EU67" i="2" s="1"/>
  <c r="EW67" i="2"/>
  <c r="BO129" i="2"/>
  <c r="BO85" i="2"/>
  <c r="CT87" i="2"/>
  <c r="CO87" i="2"/>
  <c r="CW87" i="2"/>
  <c r="CX87" i="2"/>
  <c r="CQ87" i="2"/>
  <c r="DA87" i="2"/>
  <c r="CR87" i="2"/>
  <c r="CS87" i="2"/>
  <c r="CU87" i="2"/>
  <c r="DT87" i="2" s="1"/>
  <c r="CV87" i="2"/>
  <c r="CY87" i="2"/>
  <c r="DX87" i="2" s="1"/>
  <c r="CZ87" i="2"/>
  <c r="CP87" i="2"/>
  <c r="BO84" i="2"/>
  <c r="CN132" i="2"/>
  <c r="EF90" i="2"/>
  <c r="CU65" i="2"/>
  <c r="DT65" i="2" s="1"/>
  <c r="CV65" i="2"/>
  <c r="CP65" i="2"/>
  <c r="CX65" i="2"/>
  <c r="CO65" i="2"/>
  <c r="DA65" i="2"/>
  <c r="CR65" i="2"/>
  <c r="CS65" i="2"/>
  <c r="CT65" i="2"/>
  <c r="CY65" i="2"/>
  <c r="DX65" i="2" s="1"/>
  <c r="CQ65" i="2"/>
  <c r="CW65" i="2"/>
  <c r="CZ65" i="2"/>
  <c r="EI73" i="2"/>
  <c r="EQ73" i="2"/>
  <c r="EJ73" i="2"/>
  <c r="ER73" i="2"/>
  <c r="EL73" i="2"/>
  <c r="EN73" i="2"/>
  <c r="EP73" i="2"/>
  <c r="FP73" i="2" s="1"/>
  <c r="ES73" i="2"/>
  <c r="EH73" i="2"/>
  <c r="FV73" i="2"/>
  <c r="EO73" i="2"/>
  <c r="EG73" i="2"/>
  <c r="EK73" i="2"/>
  <c r="EM73" i="2"/>
  <c r="FL73" i="2" s="1"/>
  <c r="FS73" i="2" s="1"/>
  <c r="BO116" i="2"/>
  <c r="CQ71" i="2"/>
  <c r="CY71" i="2"/>
  <c r="DX71" i="2" s="1"/>
  <c r="CR71" i="2"/>
  <c r="CZ71" i="2"/>
  <c r="CT71" i="2"/>
  <c r="CU71" i="2"/>
  <c r="DT71" i="2" s="1"/>
  <c r="DA71" i="2"/>
  <c r="CO71" i="2"/>
  <c r="CP71" i="2"/>
  <c r="CS71" i="2"/>
  <c r="CV71" i="2"/>
  <c r="CW71" i="2"/>
  <c r="CX71" i="2"/>
  <c r="ET69" i="2"/>
  <c r="EU69" i="2" s="1"/>
  <c r="EW69" i="2"/>
  <c r="EF104" i="2"/>
  <c r="EF47" i="2"/>
  <c r="DF67" i="2"/>
  <c r="BO118" i="2"/>
  <c r="CQ63" i="2"/>
  <c r="CY63" i="2"/>
  <c r="DX63" i="2" s="1"/>
  <c r="CR63" i="2"/>
  <c r="CZ63" i="2"/>
  <c r="CU63" i="2"/>
  <c r="DT63" i="2" s="1"/>
  <c r="CV63" i="2"/>
  <c r="CW63" i="2"/>
  <c r="CX63" i="2"/>
  <c r="CT63" i="2"/>
  <c r="CP63" i="2"/>
  <c r="CO63" i="2"/>
  <c r="CS63" i="2"/>
  <c r="DA63" i="2"/>
  <c r="BP72" i="2"/>
  <c r="BQ72" i="2" s="1"/>
  <c r="BR72" i="2"/>
  <c r="CN110" i="2"/>
  <c r="ET126" i="2"/>
  <c r="EU126" i="2" s="1"/>
  <c r="EW126" i="2"/>
  <c r="DE50" i="2"/>
  <c r="CN75" i="2"/>
  <c r="BP120" i="2"/>
  <c r="BQ120" i="2" s="1"/>
  <c r="BR120" i="2"/>
  <c r="EF103" i="2"/>
  <c r="DE117" i="2"/>
  <c r="DB117" i="2"/>
  <c r="DC117" i="2" s="1"/>
  <c r="BP97" i="2"/>
  <c r="BQ97" i="2" s="1"/>
  <c r="BR97" i="2"/>
  <c r="CR94" i="2"/>
  <c r="CZ94" i="2"/>
  <c r="CS94" i="2"/>
  <c r="DA94" i="2"/>
  <c r="CT94" i="2"/>
  <c r="CU94" i="2"/>
  <c r="DT94" i="2" s="1"/>
  <c r="CV94" i="2"/>
  <c r="CO94" i="2"/>
  <c r="CW94" i="2"/>
  <c r="CP94" i="2"/>
  <c r="CX94" i="2"/>
  <c r="CQ94" i="2"/>
  <c r="CY94" i="2"/>
  <c r="DX94" i="2" s="1"/>
  <c r="BO96" i="2"/>
  <c r="BO134" i="2"/>
  <c r="BP101" i="2"/>
  <c r="BR101" i="2"/>
  <c r="EJ53" i="2"/>
  <c r="ER53" i="2"/>
  <c r="EK53" i="2"/>
  <c r="ES53" i="2"/>
  <c r="EL53" i="2"/>
  <c r="EM53" i="2"/>
  <c r="FL53" i="2" s="1"/>
  <c r="FS53" i="2" s="1"/>
  <c r="EN53" i="2"/>
  <c r="EO53" i="2"/>
  <c r="EH53" i="2"/>
  <c r="EG53" i="2"/>
  <c r="EI53" i="2"/>
  <c r="EP53" i="2"/>
  <c r="FP53" i="2" s="1"/>
  <c r="EQ53" i="2"/>
  <c r="EW133" i="2"/>
  <c r="ET133" i="2"/>
  <c r="EU133" i="2" s="1"/>
  <c r="CU89" i="2"/>
  <c r="DT89" i="2" s="1"/>
  <c r="CP89" i="2"/>
  <c r="CX89" i="2"/>
  <c r="CQ89" i="2"/>
  <c r="CY89" i="2"/>
  <c r="DX89" i="2" s="1"/>
  <c r="CR89" i="2"/>
  <c r="CZ89" i="2"/>
  <c r="CS89" i="2"/>
  <c r="DA89" i="2"/>
  <c r="CO89" i="2"/>
  <c r="CT89" i="2"/>
  <c r="CV89" i="2"/>
  <c r="CW89" i="2"/>
  <c r="CR130" i="2"/>
  <c r="CZ130" i="2"/>
  <c r="CU130" i="2"/>
  <c r="DT130" i="2" s="1"/>
  <c r="CQ130" i="2"/>
  <c r="CS130" i="2"/>
  <c r="CT130" i="2"/>
  <c r="CV130" i="2"/>
  <c r="CW130" i="2"/>
  <c r="CX130" i="2"/>
  <c r="CO130" i="2"/>
  <c r="CY130" i="2"/>
  <c r="DX130" i="2" s="1"/>
  <c r="CP130" i="2"/>
  <c r="DA130" i="2"/>
  <c r="BP79" i="2"/>
  <c r="BR79" i="2"/>
  <c r="ET50" i="2"/>
  <c r="EU50" i="2" s="1"/>
  <c r="EW50" i="2"/>
  <c r="EG88" i="2"/>
  <c r="EO88" i="2"/>
  <c r="EJ88" i="2"/>
  <c r="ER88" i="2"/>
  <c r="EN88" i="2"/>
  <c r="EH88" i="2"/>
  <c r="ES88" i="2"/>
  <c r="EI88" i="2"/>
  <c r="EK88" i="2"/>
  <c r="EL88" i="2"/>
  <c r="EM88" i="2"/>
  <c r="FL88" i="2" s="1"/>
  <c r="FS88" i="2" s="1"/>
  <c r="EP88" i="2"/>
  <c r="FP88" i="2" s="1"/>
  <c r="EQ88" i="2"/>
  <c r="FV88" i="2"/>
  <c r="CR90" i="2"/>
  <c r="CZ90" i="2"/>
  <c r="CU90" i="2"/>
  <c r="DT90" i="2" s="1"/>
  <c r="CV90" i="2"/>
  <c r="CO90" i="2"/>
  <c r="CW90" i="2"/>
  <c r="CP90" i="2"/>
  <c r="CX90" i="2"/>
  <c r="DA90" i="2"/>
  <c r="CQ90" i="2"/>
  <c r="CS90" i="2"/>
  <c r="CT90" i="2"/>
  <c r="CY90" i="2"/>
  <c r="DX90" i="2" s="1"/>
  <c r="EK65" i="2"/>
  <c r="ES65" i="2"/>
  <c r="EL65" i="2"/>
  <c r="EN65" i="2"/>
  <c r="EP65" i="2"/>
  <c r="FP65" i="2" s="1"/>
  <c r="EG65" i="2"/>
  <c r="ER65" i="2"/>
  <c r="EH65" i="2"/>
  <c r="FV65" i="2"/>
  <c r="EI65" i="2"/>
  <c r="EM65" i="2"/>
  <c r="FL65" i="2" s="1"/>
  <c r="FS65" i="2" s="1"/>
  <c r="EQ65" i="2"/>
  <c r="EJ65" i="2"/>
  <c r="EO65" i="2"/>
  <c r="CT62" i="2"/>
  <c r="CU62" i="2"/>
  <c r="DT62" i="2" s="1"/>
  <c r="CO62" i="2"/>
  <c r="CW62" i="2"/>
  <c r="CQ62" i="2"/>
  <c r="CR62" i="2"/>
  <c r="CS62" i="2"/>
  <c r="CV62" i="2"/>
  <c r="CP62" i="2"/>
  <c r="CY62" i="2"/>
  <c r="DX62" i="2" s="1"/>
  <c r="CZ62" i="2"/>
  <c r="DA62" i="2"/>
  <c r="CX62" i="2"/>
  <c r="DB88" i="2"/>
  <c r="DC88" i="2" s="1"/>
  <c r="DE88" i="2"/>
  <c r="BO91" i="2"/>
  <c r="CX111" i="2"/>
  <c r="CU111" i="2"/>
  <c r="DT111" i="2" s="1"/>
  <c r="BP109" i="2"/>
  <c r="BQ109" i="2" s="1"/>
  <c r="BR109" i="2"/>
  <c r="EM77" i="2"/>
  <c r="FL77" i="2" s="1"/>
  <c r="FS77" i="2" s="1"/>
  <c r="EN77" i="2"/>
  <c r="EH77" i="2"/>
  <c r="EP77" i="2"/>
  <c r="FP77" i="2" s="1"/>
  <c r="EO77" i="2"/>
  <c r="EI77" i="2"/>
  <c r="EJ77" i="2"/>
  <c r="EK77" i="2"/>
  <c r="EL77" i="2"/>
  <c r="EQ77" i="2"/>
  <c r="FV77" i="2"/>
  <c r="EG77" i="2"/>
  <c r="ER77" i="2"/>
  <c r="ES77" i="2"/>
  <c r="BO110" i="2"/>
  <c r="CR79" i="2"/>
  <c r="CZ79" i="2"/>
  <c r="CT79" i="2"/>
  <c r="CX79" i="2"/>
  <c r="CO79" i="2"/>
  <c r="CY79" i="2"/>
  <c r="DX79" i="2" s="1"/>
  <c r="CQ79" i="2"/>
  <c r="CS79" i="2"/>
  <c r="CP79" i="2"/>
  <c r="CU79" i="2"/>
  <c r="DT79" i="2" s="1"/>
  <c r="CV79" i="2"/>
  <c r="CW79" i="2"/>
  <c r="DA79" i="2"/>
  <c r="EL57" i="2"/>
  <c r="EK57" i="2"/>
  <c r="EM57" i="2"/>
  <c r="FL57" i="2" s="1"/>
  <c r="FS57" i="2" s="1"/>
  <c r="EN57" i="2"/>
  <c r="EO57" i="2"/>
  <c r="EI57" i="2"/>
  <c r="EJ57" i="2"/>
  <c r="FV57" i="2"/>
  <c r="EQ57" i="2"/>
  <c r="EG57" i="2"/>
  <c r="EP57" i="2"/>
  <c r="FP57" i="2" s="1"/>
  <c r="ER57" i="2"/>
  <c r="ES57" i="2"/>
  <c r="EH57" i="2"/>
  <c r="BO75" i="2"/>
  <c r="BP117" i="2"/>
  <c r="BQ117" i="2" s="1"/>
  <c r="BR117" i="2"/>
  <c r="ER124" i="2"/>
  <c r="CN92" i="2"/>
  <c r="EK100" i="2"/>
  <c r="ES100" i="2"/>
  <c r="EL100" i="2"/>
  <c r="EM100" i="2"/>
  <c r="FL100" i="2" s="1"/>
  <c r="FS100" i="2" s="1"/>
  <c r="EN100" i="2"/>
  <c r="EG100" i="2"/>
  <c r="EO100" i="2"/>
  <c r="FV100" i="2"/>
  <c r="EH100" i="2"/>
  <c r="EP100" i="2"/>
  <c r="FP100" i="2" s="1"/>
  <c r="EI100" i="2"/>
  <c r="EQ100" i="2"/>
  <c r="EJ100" i="2"/>
  <c r="ER100" i="2"/>
  <c r="BO58" i="2"/>
  <c r="BQ101" i="2"/>
  <c r="CN122" i="2"/>
  <c r="EG71" i="2"/>
  <c r="EO71" i="2"/>
  <c r="FV71" i="2"/>
  <c r="EH71" i="2"/>
  <c r="EP71" i="2"/>
  <c r="FP71" i="2" s="1"/>
  <c r="EJ71" i="2"/>
  <c r="ER71" i="2"/>
  <c r="EK71" i="2"/>
  <c r="ES71" i="2"/>
  <c r="EI71" i="2"/>
  <c r="EL71" i="2"/>
  <c r="EM71" i="2"/>
  <c r="FL71" i="2" s="1"/>
  <c r="FS71" i="2" s="1"/>
  <c r="EN71" i="2"/>
  <c r="EQ71" i="2"/>
  <c r="EH113" i="2"/>
  <c r="EP113" i="2"/>
  <c r="FP113" i="2" s="1"/>
  <c r="EI113" i="2"/>
  <c r="EQ113" i="2"/>
  <c r="EJ113" i="2"/>
  <c r="ER113" i="2"/>
  <c r="EK113" i="2"/>
  <c r="ES113" i="2"/>
  <c r="EL113" i="2"/>
  <c r="EM113" i="2"/>
  <c r="FL113" i="2" s="1"/>
  <c r="FS113" i="2" s="1"/>
  <c r="EN113" i="2"/>
  <c r="EG113" i="2"/>
  <c r="EO113" i="2"/>
  <c r="CU80" i="2"/>
  <c r="DT80" i="2" s="1"/>
  <c r="CV80" i="2"/>
  <c r="CP80" i="2"/>
  <c r="CX80" i="2"/>
  <c r="CQ80" i="2"/>
  <c r="CY80" i="2"/>
  <c r="DX80" i="2" s="1"/>
  <c r="CZ80" i="2"/>
  <c r="DA80" i="2"/>
  <c r="CO80" i="2"/>
  <c r="CR80" i="2"/>
  <c r="CS80" i="2"/>
  <c r="CT80" i="2"/>
  <c r="CW80" i="2"/>
  <c r="BP69" i="2"/>
  <c r="BQ69" i="2" s="1"/>
  <c r="BR69" i="2"/>
  <c r="EJ70" i="2"/>
  <c r="ER70" i="2"/>
  <c r="EK70" i="2"/>
  <c r="ES70" i="2"/>
  <c r="EM70" i="2"/>
  <c r="FL70" i="2" s="1"/>
  <c r="FS70" i="2" s="1"/>
  <c r="EN70" i="2"/>
  <c r="EI70" i="2"/>
  <c r="EL70" i="2"/>
  <c r="EO70" i="2"/>
  <c r="FV70" i="2"/>
  <c r="EP70" i="2"/>
  <c r="FP70" i="2" s="1"/>
  <c r="EQ70" i="2"/>
  <c r="EG70" i="2"/>
  <c r="EH70" i="2"/>
  <c r="EW56" i="2"/>
  <c r="ET56" i="2"/>
  <c r="EU56" i="2" s="1"/>
  <c r="DB101" i="2"/>
  <c r="DC101" i="2" s="1"/>
  <c r="DE101" i="2"/>
  <c r="BQ79" i="2"/>
  <c r="CN59" i="2"/>
  <c r="DB57" i="2"/>
  <c r="DC57" i="2" s="1"/>
  <c r="DE57" i="2"/>
  <c r="EM131" i="2"/>
  <c r="FL131" i="2" s="1"/>
  <c r="FS131" i="2" s="1"/>
  <c r="EH131" i="2"/>
  <c r="EP131" i="2"/>
  <c r="FP131" i="2" s="1"/>
  <c r="EG131" i="2"/>
  <c r="ER131" i="2"/>
  <c r="EI131" i="2"/>
  <c r="ES131" i="2"/>
  <c r="EJ131" i="2"/>
  <c r="EK131" i="2"/>
  <c r="EL131" i="2"/>
  <c r="EN131" i="2"/>
  <c r="EO131" i="2"/>
  <c r="FV131" i="2"/>
  <c r="EQ131" i="2"/>
  <c r="GC67" i="2"/>
  <c r="HB67" i="2" s="1"/>
  <c r="FW67" i="2"/>
  <c r="GE67" i="2"/>
  <c r="GA67" i="2"/>
  <c r="GD67" i="2"/>
  <c r="GI67" i="2"/>
  <c r="FX67" i="2"/>
  <c r="FY67" i="2"/>
  <c r="FZ67" i="2"/>
  <c r="GB67" i="2"/>
  <c r="GF67" i="2"/>
  <c r="HF67" i="2" s="1"/>
  <c r="GG67" i="2"/>
  <c r="GH67" i="2"/>
  <c r="CP119" i="2"/>
  <c r="CO119" i="2"/>
  <c r="CX119" i="2"/>
  <c r="CQ119" i="2"/>
  <c r="CY119" i="2"/>
  <c r="DX119" i="2" s="1"/>
  <c r="CR119" i="2"/>
  <c r="CZ119" i="2"/>
  <c r="CS119" i="2"/>
  <c r="DA119" i="2"/>
  <c r="CT119" i="2"/>
  <c r="CU119" i="2"/>
  <c r="DT119" i="2" s="1"/>
  <c r="CV119" i="2"/>
  <c r="CW119" i="2"/>
  <c r="EN129" i="2"/>
  <c r="EK129" i="2"/>
  <c r="ES129" i="2"/>
  <c r="EM129" i="2"/>
  <c r="FL129" i="2" s="1"/>
  <c r="FS129" i="2" s="1"/>
  <c r="EG129" i="2"/>
  <c r="EQ129" i="2"/>
  <c r="EH129" i="2"/>
  <c r="EI129" i="2"/>
  <c r="EJ129" i="2"/>
  <c r="EL129" i="2"/>
  <c r="EO129" i="2"/>
  <c r="EP129" i="2"/>
  <c r="FP129" i="2" s="1"/>
  <c r="ER129" i="2"/>
  <c r="FV129" i="2"/>
  <c r="BP63" i="2"/>
  <c r="BQ63" i="2" s="1"/>
  <c r="BR63" i="2"/>
  <c r="DB133" i="2"/>
  <c r="DC133" i="2" s="1"/>
  <c r="DE133" i="2"/>
  <c r="BO90" i="2"/>
  <c r="GA106" i="2"/>
  <c r="GI106" i="2"/>
  <c r="GB106" i="2"/>
  <c r="GD106" i="2"/>
  <c r="GC106" i="2"/>
  <c r="HB106" i="2" s="1"/>
  <c r="GE106" i="2"/>
  <c r="GF106" i="2"/>
  <c r="HF106" i="2" s="1"/>
  <c r="GG106" i="2"/>
  <c r="FW106" i="2"/>
  <c r="GH106" i="2"/>
  <c r="FX106" i="2"/>
  <c r="FY106" i="2"/>
  <c r="FZ106" i="2"/>
  <c r="CN104" i="2"/>
  <c r="BO111" i="2"/>
  <c r="EG63" i="2"/>
  <c r="EO63" i="2"/>
  <c r="FV63" i="2"/>
  <c r="EH63" i="2"/>
  <c r="EP63" i="2"/>
  <c r="FP63" i="2" s="1"/>
  <c r="EM63" i="2"/>
  <c r="FL63" i="2" s="1"/>
  <c r="FS63" i="2" s="1"/>
  <c r="EN63" i="2"/>
  <c r="EQ63" i="2"/>
  <c r="ER63" i="2"/>
  <c r="EL63" i="2"/>
  <c r="EJ63" i="2"/>
  <c r="ES63" i="2"/>
  <c r="EI63" i="2"/>
  <c r="EK63" i="2"/>
  <c r="BP100" i="2"/>
  <c r="BQ100" i="2" s="1"/>
  <c r="BR100" i="2"/>
  <c r="EL64" i="2"/>
  <c r="EM64" i="2"/>
  <c r="FL64" i="2" s="1"/>
  <c r="FS64" i="2" s="1"/>
  <c r="EK64" i="2"/>
  <c r="EN64" i="2"/>
  <c r="EO64" i="2"/>
  <c r="FV64" i="2"/>
  <c r="EP64" i="2"/>
  <c r="FP64" i="2" s="1"/>
  <c r="ER64" i="2"/>
  <c r="EG64" i="2"/>
  <c r="EH64" i="2"/>
  <c r="EJ64" i="2"/>
  <c r="EI64" i="2"/>
  <c r="EQ64" i="2"/>
  <c r="ES64" i="2"/>
  <c r="CS107" i="2"/>
  <c r="DA107" i="2"/>
  <c r="CT107" i="2"/>
  <c r="CV107" i="2"/>
  <c r="CP107" i="2"/>
  <c r="CQ107" i="2"/>
  <c r="CR107" i="2"/>
  <c r="CU107" i="2"/>
  <c r="DT107" i="2" s="1"/>
  <c r="CW107" i="2"/>
  <c r="CX107" i="2"/>
  <c r="CY107" i="2"/>
  <c r="DX107" i="2" s="1"/>
  <c r="CO107" i="2"/>
  <c r="CZ107" i="2"/>
  <c r="BP48" i="2"/>
  <c r="BQ48" i="2" s="1"/>
  <c r="BR48" i="2"/>
  <c r="CN118" i="2"/>
  <c r="FV118" i="2" s="1"/>
  <c r="EM102" i="2"/>
  <c r="FL102" i="2" s="1"/>
  <c r="FS102" i="2" s="1"/>
  <c r="EN102" i="2"/>
  <c r="EG102" i="2"/>
  <c r="EO102" i="2"/>
  <c r="EH102" i="2"/>
  <c r="EP102" i="2"/>
  <c r="FP102" i="2" s="1"/>
  <c r="EI102" i="2"/>
  <c r="EQ102" i="2"/>
  <c r="EJ102" i="2"/>
  <c r="ER102" i="2"/>
  <c r="EK102" i="2"/>
  <c r="ES102" i="2"/>
  <c r="EL102" i="2"/>
  <c r="BS67" i="2"/>
  <c r="BT67" i="2" s="1"/>
  <c r="BP115" i="2"/>
  <c r="BQ115" i="2" s="1"/>
  <c r="BR115" i="2"/>
  <c r="DE100" i="2"/>
  <c r="DB100" i="2"/>
  <c r="DC100" i="2" s="1"/>
  <c r="EO135" i="2"/>
  <c r="EN135" i="2"/>
  <c r="EN74" i="2"/>
  <c r="EG74" i="2"/>
  <c r="EO74" i="2"/>
  <c r="FV74" i="2"/>
  <c r="EI74" i="2"/>
  <c r="EQ74" i="2"/>
  <c r="EP74" i="2"/>
  <c r="FP74" i="2" s="1"/>
  <c r="ER74" i="2"/>
  <c r="EH74" i="2"/>
  <c r="EM74" i="2"/>
  <c r="FL74" i="2" s="1"/>
  <c r="FS74" i="2" s="1"/>
  <c r="ES74" i="2"/>
  <c r="EJ74" i="2"/>
  <c r="EK74" i="2"/>
  <c r="EL74" i="2"/>
  <c r="EK75" i="2"/>
  <c r="ES75" i="2"/>
  <c r="EL75" i="2"/>
  <c r="EN75" i="2"/>
  <c r="EP75" i="2"/>
  <c r="FP75" i="2" s="1"/>
  <c r="EQ75" i="2"/>
  <c r="EH75" i="2"/>
  <c r="FV75" i="2"/>
  <c r="EI75" i="2"/>
  <c r="EJ75" i="2"/>
  <c r="EM75" i="2"/>
  <c r="FL75" i="2" s="1"/>
  <c r="FS75" i="2" s="1"/>
  <c r="EO75" i="2"/>
  <c r="ER75" i="2"/>
  <c r="EG75" i="2"/>
  <c r="CS121" i="2"/>
  <c r="DA121" i="2"/>
  <c r="CT121" i="2"/>
  <c r="CU121" i="2"/>
  <c r="DT121" i="2" s="1"/>
  <c r="CV121" i="2"/>
  <c r="CO121" i="2"/>
  <c r="CW121" i="2"/>
  <c r="CP121" i="2"/>
  <c r="CX121" i="2"/>
  <c r="CY121" i="2"/>
  <c r="DX121" i="2" s="1"/>
  <c r="CZ121" i="2"/>
  <c r="CQ121" i="2"/>
  <c r="CR121" i="2"/>
  <c r="EG127" i="2"/>
  <c r="EO127" i="2"/>
  <c r="FV127" i="2"/>
  <c r="EI127" i="2"/>
  <c r="EQ127" i="2"/>
  <c r="EJ127" i="2"/>
  <c r="ER127" i="2"/>
  <c r="EL127" i="2"/>
  <c r="EM127" i="2"/>
  <c r="FL127" i="2" s="1"/>
  <c r="EK127" i="2"/>
  <c r="EH127" i="2"/>
  <c r="ES127" i="2"/>
  <c r="EN127" i="2"/>
  <c r="EP127" i="2"/>
  <c r="FP127" i="2" s="1"/>
  <c r="BP56" i="2"/>
  <c r="BQ56" i="2" s="1"/>
  <c r="BR56" i="2"/>
  <c r="BP94" i="2"/>
  <c r="BR94" i="2"/>
  <c r="EI107" i="2"/>
  <c r="EQ107" i="2"/>
  <c r="EJ107" i="2"/>
  <c r="ER107" i="2"/>
  <c r="EL107" i="2"/>
  <c r="EP107" i="2"/>
  <c r="FP107" i="2" s="1"/>
  <c r="ES107" i="2"/>
  <c r="EG107" i="2"/>
  <c r="EH107" i="2"/>
  <c r="FV107" i="2"/>
  <c r="EK107" i="2"/>
  <c r="EM107" i="2"/>
  <c r="FL107" i="2" s="1"/>
  <c r="FS107" i="2" s="1"/>
  <c r="EN107" i="2"/>
  <c r="EO107" i="2"/>
  <c r="CT103" i="2"/>
  <c r="CU103" i="2"/>
  <c r="DT103" i="2" s="1"/>
  <c r="CV103" i="2"/>
  <c r="CO103" i="2"/>
  <c r="CW103" i="2"/>
  <c r="CP103" i="2"/>
  <c r="CX103" i="2"/>
  <c r="CQ103" i="2"/>
  <c r="CY103" i="2"/>
  <c r="DX103" i="2" s="1"/>
  <c r="CR103" i="2"/>
  <c r="CZ103" i="2"/>
  <c r="CS103" i="2"/>
  <c r="DA103" i="2"/>
  <c r="BP71" i="2"/>
  <c r="BR71" i="2"/>
  <c r="BP60" i="2"/>
  <c r="BQ60" i="2" s="1"/>
  <c r="BR60" i="2"/>
  <c r="BO92" i="2"/>
  <c r="CN82" i="2"/>
  <c r="CV120" i="2"/>
  <c r="CO120" i="2"/>
  <c r="CW120" i="2"/>
  <c r="CP120" i="2"/>
  <c r="CX120" i="2"/>
  <c r="CQ120" i="2"/>
  <c r="CY120" i="2"/>
  <c r="DX120" i="2" s="1"/>
  <c r="CR120" i="2"/>
  <c r="CZ120" i="2"/>
  <c r="CS120" i="2"/>
  <c r="DA120" i="2"/>
  <c r="CU120" i="2"/>
  <c r="DT120" i="2" s="1"/>
  <c r="CT120" i="2"/>
  <c r="CV134" i="2"/>
  <c r="CQ134" i="2"/>
  <c r="CY134" i="2"/>
  <c r="DX134" i="2" s="1"/>
  <c r="CT134" i="2"/>
  <c r="CU134" i="2"/>
  <c r="DT134" i="2" s="1"/>
  <c r="CW134" i="2"/>
  <c r="CX134" i="2"/>
  <c r="CO134" i="2"/>
  <c r="CZ134" i="2"/>
  <c r="CP134" i="2"/>
  <c r="DA134" i="2"/>
  <c r="CR134" i="2"/>
  <c r="CS134" i="2"/>
  <c r="EI121" i="2"/>
  <c r="EQ121" i="2"/>
  <c r="EJ121" i="2"/>
  <c r="ER121" i="2"/>
  <c r="EK121" i="2"/>
  <c r="ES121" i="2"/>
  <c r="EL121" i="2"/>
  <c r="EM121" i="2"/>
  <c r="FL121" i="2" s="1"/>
  <c r="FS121" i="2" s="1"/>
  <c r="EN121" i="2"/>
  <c r="EG121" i="2"/>
  <c r="EH121" i="2"/>
  <c r="EO121" i="2"/>
  <c r="FV121" i="2"/>
  <c r="EP121" i="2"/>
  <c r="FP121" i="2" s="1"/>
  <c r="BO53" i="2"/>
  <c r="EJ115" i="2"/>
  <c r="ER115" i="2"/>
  <c r="EK115" i="2"/>
  <c r="ES115" i="2"/>
  <c r="EL115" i="2"/>
  <c r="EM115" i="2"/>
  <c r="FL115" i="2" s="1"/>
  <c r="FS115" i="2" s="1"/>
  <c r="EN115" i="2"/>
  <c r="EG115" i="2"/>
  <c r="EO115" i="2"/>
  <c r="FV115" i="2"/>
  <c r="EH115" i="2"/>
  <c r="EP115" i="2"/>
  <c r="FP115" i="2" s="1"/>
  <c r="EI115" i="2"/>
  <c r="EQ115" i="2"/>
  <c r="FY79" i="2"/>
  <c r="GG79" i="2"/>
  <c r="GC79" i="2"/>
  <c r="HB79" i="2" s="1"/>
  <c r="GD79" i="2"/>
  <c r="FW79" i="2"/>
  <c r="GF79" i="2"/>
  <c r="HF79" i="2" s="1"/>
  <c r="FX79" i="2"/>
  <c r="GH79" i="2"/>
  <c r="FZ79" i="2"/>
  <c r="GA79" i="2"/>
  <c r="GB79" i="2"/>
  <c r="GE79" i="2"/>
  <c r="GI79" i="2"/>
  <c r="BO122" i="2"/>
  <c r="EG54" i="2"/>
  <c r="EO54" i="2"/>
  <c r="EH54" i="2"/>
  <c r="EP54" i="2"/>
  <c r="FP54" i="2" s="1"/>
  <c r="EI54" i="2"/>
  <c r="ES54" i="2"/>
  <c r="EJ54" i="2"/>
  <c r="EK54" i="2"/>
  <c r="FV54" i="2"/>
  <c r="EL54" i="2"/>
  <c r="EQ54" i="2"/>
  <c r="EN54" i="2"/>
  <c r="ER54" i="2"/>
  <c r="EM54" i="2"/>
  <c r="FL54" i="2" s="1"/>
  <c r="FS54" i="2" s="1"/>
  <c r="BP131" i="2"/>
  <c r="BQ131" i="2" s="1"/>
  <c r="BR131" i="2"/>
  <c r="EF78" i="2"/>
  <c r="EH130" i="2"/>
  <c r="EP130" i="2"/>
  <c r="FP130" i="2" s="1"/>
  <c r="EK130" i="2"/>
  <c r="ES130" i="2"/>
  <c r="EJ130" i="2"/>
  <c r="EL130" i="2"/>
  <c r="EM130" i="2"/>
  <c r="FL130" i="2" s="1"/>
  <c r="FS130" i="2" s="1"/>
  <c r="EN130" i="2"/>
  <c r="EO130" i="2"/>
  <c r="FV130" i="2"/>
  <c r="EQ130" i="2"/>
  <c r="EG130" i="2"/>
  <c r="ER130" i="2"/>
  <c r="EI130" i="2"/>
  <c r="ET86" i="2"/>
  <c r="EU86" i="2" s="1"/>
  <c r="EW86" i="2"/>
  <c r="GA109" i="2"/>
  <c r="GI109" i="2"/>
  <c r="GC109" i="2"/>
  <c r="HB109" i="2" s="1"/>
  <c r="FY109" i="2"/>
  <c r="FZ109" i="2"/>
  <c r="GB109" i="2"/>
  <c r="GD109" i="2"/>
  <c r="GE109" i="2"/>
  <c r="GF109" i="2"/>
  <c r="HF109" i="2" s="1"/>
  <c r="FW109" i="2"/>
  <c r="GG109" i="2"/>
  <c r="FX109" i="2"/>
  <c r="GH109" i="2"/>
  <c r="CO69" i="2"/>
  <c r="CW69" i="2"/>
  <c r="CP69" i="2"/>
  <c r="CX69" i="2"/>
  <c r="CR69" i="2"/>
  <c r="CZ69" i="2"/>
  <c r="CS69" i="2"/>
  <c r="DA69" i="2"/>
  <c r="CQ69" i="2"/>
  <c r="CT69" i="2"/>
  <c r="CU69" i="2"/>
  <c r="DT69" i="2" s="1"/>
  <c r="CV69" i="2"/>
  <c r="CY69" i="2"/>
  <c r="DX69" i="2" s="1"/>
  <c r="EF85" i="2"/>
  <c r="DB109" i="2"/>
  <c r="DC109" i="2" s="1"/>
  <c r="DE109" i="2"/>
  <c r="EF84" i="2"/>
  <c r="FW76" i="2"/>
  <c r="GE76" i="2"/>
  <c r="FX76" i="2"/>
  <c r="GF76" i="2"/>
  <c r="HF76" i="2" s="1"/>
  <c r="FZ76" i="2"/>
  <c r="GH76" i="2"/>
  <c r="GC76" i="2"/>
  <c r="HB76" i="2" s="1"/>
  <c r="GD76" i="2"/>
  <c r="GI76" i="2"/>
  <c r="FY76" i="2"/>
  <c r="GA76" i="2"/>
  <c r="GB76" i="2"/>
  <c r="GG76" i="2"/>
  <c r="EH101" i="2"/>
  <c r="EP101" i="2"/>
  <c r="FP101" i="2" s="1"/>
  <c r="EI101" i="2"/>
  <c r="EQ101" i="2"/>
  <c r="EJ101" i="2"/>
  <c r="ER101" i="2"/>
  <c r="EK101" i="2"/>
  <c r="ES101" i="2"/>
  <c r="EL101" i="2"/>
  <c r="EM101" i="2"/>
  <c r="FL101" i="2" s="1"/>
  <c r="FS101" i="2" s="1"/>
  <c r="EN101" i="2"/>
  <c r="EG101" i="2"/>
  <c r="EO101" i="2"/>
  <c r="FV101" i="2"/>
  <c r="EL120" i="2"/>
  <c r="EM120" i="2"/>
  <c r="FL120" i="2" s="1"/>
  <c r="FS120" i="2" s="1"/>
  <c r="EN120" i="2"/>
  <c r="EG120" i="2"/>
  <c r="EO120" i="2"/>
  <c r="FV120" i="2"/>
  <c r="EH120" i="2"/>
  <c r="EP120" i="2"/>
  <c r="FP120" i="2" s="1"/>
  <c r="EI120" i="2"/>
  <c r="EQ120" i="2"/>
  <c r="EJ120" i="2"/>
  <c r="EK120" i="2"/>
  <c r="ER120" i="2"/>
  <c r="ES120" i="2"/>
  <c r="EM125" i="2"/>
  <c r="FL125" i="2" s="1"/>
  <c r="FS125" i="2" s="1"/>
  <c r="EN125" i="2"/>
  <c r="EG125" i="2"/>
  <c r="EO125" i="2"/>
  <c r="FV125" i="2"/>
  <c r="EH125" i="2"/>
  <c r="EP125" i="2"/>
  <c r="FP125" i="2" s="1"/>
  <c r="EI125" i="2"/>
  <c r="EQ125" i="2"/>
  <c r="EJ125" i="2"/>
  <c r="ER125" i="2"/>
  <c r="EK125" i="2"/>
  <c r="EL125" i="2"/>
  <c r="ES125" i="2"/>
  <c r="BP80" i="2"/>
  <c r="BQ80" i="2" s="1"/>
  <c r="BR80" i="2"/>
  <c r="FV69" i="2"/>
  <c r="EF61" i="2"/>
  <c r="CN47" i="2"/>
  <c r="BP86" i="2"/>
  <c r="BR86" i="2"/>
  <c r="DB99" i="2"/>
  <c r="DC99" i="2" s="1"/>
  <c r="DE99" i="2"/>
  <c r="GD49" i="2"/>
  <c r="FW49" i="2"/>
  <c r="GE49" i="2"/>
  <c r="GA49" i="2"/>
  <c r="GB49" i="2"/>
  <c r="GC49" i="2"/>
  <c r="HB49" i="2" s="1"/>
  <c r="GF49" i="2"/>
  <c r="HF49" i="2" s="1"/>
  <c r="GG49" i="2"/>
  <c r="GI49" i="2"/>
  <c r="FX49" i="2"/>
  <c r="GH49" i="2"/>
  <c r="FY49" i="2"/>
  <c r="FZ49" i="2"/>
  <c r="EI118" i="2"/>
  <c r="EQ118" i="2"/>
  <c r="EM118" i="2"/>
  <c r="FL118" i="2" s="1"/>
  <c r="FS118" i="2" s="1"/>
  <c r="EN118" i="2"/>
  <c r="EO118" i="2"/>
  <c r="EP118" i="2"/>
  <c r="FP118" i="2" s="1"/>
  <c r="EG118" i="2"/>
  <c r="ER118" i="2"/>
  <c r="EH118" i="2"/>
  <c r="ES118" i="2"/>
  <c r="EJ118" i="2"/>
  <c r="EK118" i="2"/>
  <c r="EL118" i="2"/>
  <c r="EM60" i="2"/>
  <c r="FL60" i="2" s="1"/>
  <c r="FS60" i="2" s="1"/>
  <c r="EN60" i="2"/>
  <c r="EG60" i="2"/>
  <c r="EO60" i="2"/>
  <c r="FV60" i="2"/>
  <c r="EK60" i="2"/>
  <c r="EL60" i="2"/>
  <c r="EQ60" i="2"/>
  <c r="EI60" i="2"/>
  <c r="EH60" i="2"/>
  <c r="EJ60" i="2"/>
  <c r="EP60" i="2"/>
  <c r="FP60" i="2" s="1"/>
  <c r="ER60" i="2"/>
  <c r="ES60" i="2"/>
  <c r="CP108" i="2"/>
  <c r="CX108" i="2"/>
  <c r="CQ108" i="2"/>
  <c r="CY108" i="2"/>
  <c r="DX108" i="2" s="1"/>
  <c r="CS108" i="2"/>
  <c r="DA108" i="2"/>
  <c r="CO108" i="2"/>
  <c r="CR108" i="2"/>
  <c r="CT108" i="2"/>
  <c r="CU108" i="2"/>
  <c r="DT108" i="2" s="1"/>
  <c r="CV108" i="2"/>
  <c r="CW108" i="2"/>
  <c r="CZ108" i="2"/>
  <c r="BO77" i="2"/>
  <c r="CV64" i="2"/>
  <c r="CO64" i="2"/>
  <c r="CW64" i="2"/>
  <c r="CS64" i="2"/>
  <c r="CT64" i="2"/>
  <c r="CU64" i="2"/>
  <c r="DT64" i="2" s="1"/>
  <c r="CX64" i="2"/>
  <c r="CZ64" i="2"/>
  <c r="CP64" i="2"/>
  <c r="CR64" i="2"/>
  <c r="CQ64" i="2"/>
  <c r="CY64" i="2"/>
  <c r="DX64" i="2" s="1"/>
  <c r="DA64" i="2"/>
  <c r="CN124" i="2"/>
  <c r="CU93" i="2"/>
  <c r="DT93" i="2" s="1"/>
  <c r="CV93" i="2"/>
  <c r="CO93" i="2"/>
  <c r="CW93" i="2"/>
  <c r="CP93" i="2"/>
  <c r="CX93" i="2"/>
  <c r="CQ93" i="2"/>
  <c r="CY93" i="2"/>
  <c r="DX93" i="2" s="1"/>
  <c r="CR93" i="2"/>
  <c r="CZ93" i="2"/>
  <c r="CS93" i="2"/>
  <c r="DA93" i="2"/>
  <c r="CT93" i="2"/>
  <c r="BQ94" i="2"/>
  <c r="BO103" i="2"/>
  <c r="BQ71" i="2"/>
  <c r="FY55" i="2"/>
  <c r="GG55" i="2"/>
  <c r="FZ55" i="2"/>
  <c r="GH55" i="2"/>
  <c r="GA55" i="2"/>
  <c r="GI55" i="2"/>
  <c r="GB55" i="2"/>
  <c r="FW55" i="2"/>
  <c r="GE55" i="2"/>
  <c r="GF55" i="2"/>
  <c r="HF55" i="2" s="1"/>
  <c r="GC55" i="2"/>
  <c r="HB55" i="2" s="1"/>
  <c r="FX55" i="2"/>
  <c r="GD55" i="2"/>
  <c r="EK93" i="2"/>
  <c r="ES93" i="2"/>
  <c r="EL93" i="2"/>
  <c r="EM93" i="2"/>
  <c r="FL93" i="2" s="1"/>
  <c r="FS93" i="2" s="1"/>
  <c r="EN93" i="2"/>
  <c r="EG93" i="2"/>
  <c r="EO93" i="2"/>
  <c r="FV93" i="2"/>
  <c r="EH93" i="2"/>
  <c r="EP93" i="2"/>
  <c r="FP93" i="2" s="1"/>
  <c r="EI93" i="2"/>
  <c r="EQ93" i="2"/>
  <c r="EJ93" i="2"/>
  <c r="ER93" i="2"/>
  <c r="BO82" i="2"/>
  <c r="BQ57" i="2"/>
  <c r="EF134" i="2"/>
  <c r="CN53" i="2"/>
  <c r="FV53" i="2" s="1"/>
  <c r="BP50" i="2"/>
  <c r="BQ50" i="2" s="1"/>
  <c r="BR50" i="2"/>
  <c r="BO89" i="2"/>
  <c r="CN113" i="2"/>
  <c r="BP108" i="2"/>
  <c r="BQ108" i="2" s="1"/>
  <c r="BR108" i="2"/>
  <c r="CU68" i="2"/>
  <c r="DT68" i="2" s="1"/>
  <c r="CT68" i="2"/>
  <c r="CV68" i="2"/>
  <c r="CW68" i="2"/>
  <c r="CO68" i="2"/>
  <c r="CX68" i="2"/>
  <c r="CP68" i="2"/>
  <c r="CY68" i="2"/>
  <c r="DX68" i="2" s="1"/>
  <c r="CQ68" i="2"/>
  <c r="CR68" i="2"/>
  <c r="CS68" i="2"/>
  <c r="CZ68" i="2"/>
  <c r="DA68" i="2"/>
  <c r="GA86" i="2"/>
  <c r="BO59" i="2"/>
  <c r="BP126" i="2"/>
  <c r="BQ126" i="2" s="1"/>
  <c r="BR126" i="2"/>
  <c r="ET52" i="2"/>
  <c r="EU52" i="2" s="1"/>
  <c r="EW52" i="2"/>
  <c r="DF49" i="2"/>
  <c r="EG105" i="2"/>
  <c r="EO105" i="2"/>
  <c r="FV105" i="2"/>
  <c r="EH105" i="2"/>
  <c r="EP105" i="2"/>
  <c r="FP105" i="2" s="1"/>
  <c r="EJ105" i="2"/>
  <c r="ER105" i="2"/>
  <c r="EQ105" i="2"/>
  <c r="ES105" i="2"/>
  <c r="EI105" i="2"/>
  <c r="EK105" i="2"/>
  <c r="EL105" i="2"/>
  <c r="EM105" i="2"/>
  <c r="FL105" i="2" s="1"/>
  <c r="FS105" i="2" s="1"/>
  <c r="EN105" i="2"/>
  <c r="DB126" i="2"/>
  <c r="DC126" i="2" s="1"/>
  <c r="DE126" i="2"/>
  <c r="CN84" i="2"/>
  <c r="BO132" i="2"/>
  <c r="EW106" i="2"/>
  <c r="EW76" i="2"/>
  <c r="EK68" i="2"/>
  <c r="ES68" i="2"/>
  <c r="EG68" i="2"/>
  <c r="EP68" i="2"/>
  <c r="FP68" i="2" s="1"/>
  <c r="EH68" i="2"/>
  <c r="EQ68" i="2"/>
  <c r="EJ68" i="2"/>
  <c r="FV68" i="2"/>
  <c r="EL68" i="2"/>
  <c r="EI68" i="2"/>
  <c r="EM68" i="2"/>
  <c r="FL68" i="2" s="1"/>
  <c r="FS68" i="2" s="1"/>
  <c r="EN68" i="2"/>
  <c r="EO68" i="2"/>
  <c r="ER68" i="2"/>
  <c r="EK123" i="2"/>
  <c r="ES123" i="2"/>
  <c r="EL123" i="2"/>
  <c r="EM123" i="2"/>
  <c r="FL123" i="2" s="1"/>
  <c r="FS123" i="2" s="1"/>
  <c r="EN123" i="2"/>
  <c r="EG123" i="2"/>
  <c r="EO123" i="2"/>
  <c r="FV123" i="2"/>
  <c r="EH123" i="2"/>
  <c r="EP123" i="2"/>
  <c r="FP123" i="2" s="1"/>
  <c r="EI123" i="2"/>
  <c r="EJ123" i="2"/>
  <c r="EQ123" i="2"/>
  <c r="ER123" i="2"/>
  <c r="EF95" i="2"/>
  <c r="BO62" i="2"/>
  <c r="EN108" i="2"/>
  <c r="EG108" i="2"/>
  <c r="EO108" i="2"/>
  <c r="FV108" i="2"/>
  <c r="EI108" i="2"/>
  <c r="EQ108" i="2"/>
  <c r="EP108" i="2"/>
  <c r="FP108" i="2" s="1"/>
  <c r="ER108" i="2"/>
  <c r="ES108" i="2"/>
  <c r="EH108" i="2"/>
  <c r="EJ108" i="2"/>
  <c r="EK108" i="2"/>
  <c r="EL108" i="2"/>
  <c r="EM108" i="2"/>
  <c r="FL108" i="2" s="1"/>
  <c r="FS108" i="2" s="1"/>
  <c r="CN91" i="2"/>
  <c r="BO47" i="2"/>
  <c r="BQ86" i="2"/>
  <c r="DE123" i="2"/>
  <c r="DB123" i="2"/>
  <c r="DC123" i="2" s="1"/>
  <c r="BQ121" i="2"/>
  <c r="CN102" i="2"/>
  <c r="EF114" i="2"/>
  <c r="CN135" i="2"/>
  <c r="EF51" i="2"/>
  <c r="BP112" i="2"/>
  <c r="BQ112" i="2" s="1"/>
  <c r="BR112" i="2"/>
  <c r="BO124" i="2"/>
  <c r="CV98" i="2"/>
  <c r="CR98" i="2"/>
  <c r="CZ98" i="2"/>
  <c r="CU98" i="2"/>
  <c r="DT98" i="2" s="1"/>
  <c r="CW98" i="2"/>
  <c r="CX98" i="2"/>
  <c r="CO98" i="2"/>
  <c r="CY98" i="2"/>
  <c r="DX98" i="2" s="1"/>
  <c r="CP98" i="2"/>
  <c r="DA98" i="2"/>
  <c r="CQ98" i="2"/>
  <c r="CS98" i="2"/>
  <c r="CT98" i="2"/>
  <c r="CX28" i="2"/>
  <c r="CN6" i="2"/>
  <c r="EF6" i="2"/>
  <c r="EG24" i="4"/>
  <c r="EG6" i="4"/>
  <c r="CQ38" i="4"/>
  <c r="CU33" i="4"/>
  <c r="DT33" i="4" s="1"/>
  <c r="CP12" i="4"/>
  <c r="EI26" i="4"/>
  <c r="EN6" i="4"/>
  <c r="EO24" i="4"/>
  <c r="EJ6" i="4"/>
  <c r="EK24" i="4"/>
  <c r="EQ24" i="4"/>
  <c r="EJ24" i="4"/>
  <c r="EM24" i="4"/>
  <c r="FL24" i="4" s="1"/>
  <c r="EN24" i="4"/>
  <c r="EM33" i="4"/>
  <c r="FL33" i="4" s="1"/>
  <c r="CT8" i="4"/>
  <c r="EO33" i="4"/>
  <c r="FV23" i="4"/>
  <c r="CU38" i="4"/>
  <c r="DT38" i="4" s="1"/>
  <c r="DA31" i="4"/>
  <c r="EN23" i="4"/>
  <c r="EN38" i="4"/>
  <c r="EM22" i="4"/>
  <c r="FL22" i="4" s="1"/>
  <c r="EO6" i="4"/>
  <c r="CU8" i="4"/>
  <c r="DT8" i="4" s="1"/>
  <c r="ES24" i="4"/>
  <c r="EH24" i="4"/>
  <c r="EH23" i="4"/>
  <c r="CO8" i="4"/>
  <c r="DE8" i="4" s="1"/>
  <c r="EP23" i="4"/>
  <c r="FP23" i="4" s="1"/>
  <c r="EG38" i="4"/>
  <c r="EG22" i="4"/>
  <c r="EW22" i="4" s="1"/>
  <c r="ER6" i="4"/>
  <c r="CW8" i="4"/>
  <c r="ER24" i="4"/>
  <c r="EI23" i="4"/>
  <c r="FV38" i="4"/>
  <c r="FZ38" i="4" s="1"/>
  <c r="CS8" i="4"/>
  <c r="CW9" i="4"/>
  <c r="EK23" i="4"/>
  <c r="CZ8" i="4"/>
  <c r="DA8" i="4"/>
  <c r="ES23" i="4"/>
  <c r="CQ8" i="4"/>
  <c r="EL23" i="4"/>
  <c r="CR8" i="4"/>
  <c r="EJ33" i="4"/>
  <c r="CU31" i="4"/>
  <c r="DT31" i="4" s="1"/>
  <c r="ER26" i="4"/>
  <c r="CX38" i="4"/>
  <c r="CS38" i="4"/>
  <c r="CW12" i="4"/>
  <c r="ER33" i="4"/>
  <c r="CP31" i="4"/>
  <c r="EG23" i="4"/>
  <c r="EW23" i="4" s="1"/>
  <c r="EQ23" i="4"/>
  <c r="EJ38" i="4"/>
  <c r="EQ22" i="4"/>
  <c r="EO22" i="4"/>
  <c r="EM26" i="4"/>
  <c r="FL26" i="4" s="1"/>
  <c r="CV8" i="4"/>
  <c r="CP38" i="4"/>
  <c r="CX9" i="4"/>
  <c r="EK33" i="4"/>
  <c r="CY31" i="4"/>
  <c r="DX31" i="4" s="1"/>
  <c r="EM23" i="4"/>
  <c r="FL23" i="4" s="1"/>
  <c r="EJ23" i="4"/>
  <c r="ES38" i="4"/>
  <c r="ES22" i="4"/>
  <c r="EH22" i="4"/>
  <c r="EO26" i="4"/>
  <c r="CX8" i="4"/>
  <c r="CT38" i="4"/>
  <c r="CZ9" i="4"/>
  <c r="ES33" i="4"/>
  <c r="EO23" i="4"/>
  <c r="EL38" i="4"/>
  <c r="EJ22" i="4"/>
  <c r="EH26" i="4"/>
  <c r="CP8" i="4"/>
  <c r="CZ38" i="4"/>
  <c r="CY12" i="4"/>
  <c r="DX12" i="4" s="1"/>
  <c r="CY9" i="4"/>
  <c r="DX9" i="4" s="1"/>
  <c r="EG33" i="4"/>
  <c r="EW33" i="4" s="1"/>
  <c r="CZ31" i="4"/>
  <c r="ES26" i="4"/>
  <c r="CW38" i="4"/>
  <c r="CQ12" i="4"/>
  <c r="EP33" i="4"/>
  <c r="FP33" i="4" s="1"/>
  <c r="CT31" i="4"/>
  <c r="EJ26" i="4"/>
  <c r="CY38" i="4"/>
  <c r="DX38" i="4" s="1"/>
  <c r="CU12" i="4"/>
  <c r="DT12" i="4" s="1"/>
  <c r="FV8" i="4"/>
  <c r="GI8" i="4" s="1"/>
  <c r="CX33" i="4"/>
  <c r="CZ33" i="4"/>
  <c r="CP33" i="4"/>
  <c r="CO33" i="4"/>
  <c r="DE33" i="4" s="1"/>
  <c r="CQ33" i="4"/>
  <c r="EI7" i="4"/>
  <c r="DA33" i="4"/>
  <c r="FV33" i="4"/>
  <c r="GG33" i="4" s="1"/>
  <c r="CT33" i="4"/>
  <c r="EH33" i="4"/>
  <c r="CR31" i="4"/>
  <c r="CV31" i="4"/>
  <c r="CW33" i="4"/>
  <c r="EH38" i="4"/>
  <c r="EO38" i="4"/>
  <c r="EL26" i="4"/>
  <c r="EN7" i="4"/>
  <c r="CR38" i="4"/>
  <c r="DA38" i="4"/>
  <c r="DA12" i="4"/>
  <c r="CP9" i="4"/>
  <c r="CS9" i="4"/>
  <c r="CR12" i="4"/>
  <c r="CR9" i="4"/>
  <c r="DA9" i="4"/>
  <c r="EN33" i="4"/>
  <c r="EI33" i="4"/>
  <c r="CO31" i="4"/>
  <c r="CX31" i="4"/>
  <c r="CR33" i="4"/>
  <c r="CY33" i="4"/>
  <c r="DX33" i="4" s="1"/>
  <c r="EK38" i="4"/>
  <c r="EI38" i="4"/>
  <c r="EK26" i="4"/>
  <c r="EN26" i="4"/>
  <c r="CV38" i="4"/>
  <c r="CS12" i="4"/>
  <c r="CU9" i="4"/>
  <c r="DT9" i="4" s="1"/>
  <c r="CT9" i="4"/>
  <c r="EL33" i="4"/>
  <c r="CS31" i="4"/>
  <c r="CV33" i="4"/>
  <c r="EP38" i="4"/>
  <c r="FP38" i="4" s="1"/>
  <c r="EQ26" i="4"/>
  <c r="CX12" i="4"/>
  <c r="CT12" i="4"/>
  <c r="CV9" i="4"/>
  <c r="CO9" i="4"/>
  <c r="DE9" i="4" s="1"/>
  <c r="FV26" i="4"/>
  <c r="GF26" i="4" s="1"/>
  <c r="HF26" i="4" s="1"/>
  <c r="EJ8" i="4"/>
  <c r="CZ12" i="4"/>
  <c r="EH8" i="4"/>
  <c r="EP8" i="4"/>
  <c r="FP8" i="4" s="1"/>
  <c r="EH7" i="4"/>
  <c r="EL7" i="4"/>
  <c r="ES8" i="4"/>
  <c r="EG8" i="4"/>
  <c r="EW8" i="4" s="1"/>
  <c r="EP7" i="4"/>
  <c r="FP7" i="4" s="1"/>
  <c r="EM7" i="4"/>
  <c r="FL7" i="4" s="1"/>
  <c r="EK8" i="4"/>
  <c r="EM8" i="4"/>
  <c r="FL8" i="4" s="1"/>
  <c r="EQ7" i="4"/>
  <c r="EL8" i="4"/>
  <c r="EI8" i="4"/>
  <c r="EJ7" i="4"/>
  <c r="EN8" i="4"/>
  <c r="EQ8" i="4"/>
  <c r="ER7" i="4"/>
  <c r="EO8" i="4"/>
  <c r="EG7" i="4"/>
  <c r="EW7" i="4" s="1"/>
  <c r="EK7" i="4"/>
  <c r="CN15" i="4"/>
  <c r="DA15" i="4" s="1"/>
  <c r="EO7" i="4"/>
  <c r="CN16" i="4"/>
  <c r="CU16" i="4" s="1"/>
  <c r="DT16" i="4" s="1"/>
  <c r="FV7" i="4"/>
  <c r="GC7" i="4" s="1"/>
  <c r="HB7" i="4" s="1"/>
  <c r="CN43" i="4"/>
  <c r="CS43" i="4" s="1"/>
  <c r="EF19" i="4"/>
  <c r="EL19" i="4" s="1"/>
  <c r="EF42" i="4"/>
  <c r="EQ42" i="4" s="1"/>
  <c r="EF35" i="4"/>
  <c r="EL35" i="4" s="1"/>
  <c r="CN28" i="4"/>
  <c r="CR28" i="4" s="1"/>
  <c r="CS25" i="4"/>
  <c r="CV24" i="4"/>
  <c r="CZ24" i="4"/>
  <c r="CO24" i="4"/>
  <c r="CN14" i="4"/>
  <c r="CT14" i="4" s="1"/>
  <c r="CN18" i="4"/>
  <c r="CO18" i="4" s="1"/>
  <c r="CQ25" i="4"/>
  <c r="DA25" i="4"/>
  <c r="CW24" i="4"/>
  <c r="CN17" i="4"/>
  <c r="CT17" i="4" s="1"/>
  <c r="CN34" i="4"/>
  <c r="CP34" i="4" s="1"/>
  <c r="CN13" i="4"/>
  <c r="CQ13" i="4" s="1"/>
  <c r="EF32" i="4"/>
  <c r="EK32" i="4" s="1"/>
  <c r="CP24" i="4"/>
  <c r="FV6" i="4"/>
  <c r="FY6" i="4" s="1"/>
  <c r="EF27" i="4"/>
  <c r="EQ27" i="4" s="1"/>
  <c r="CY25" i="4"/>
  <c r="DX25" i="4" s="1"/>
  <c r="CU25" i="4"/>
  <c r="DT25" i="4" s="1"/>
  <c r="DA24" i="4"/>
  <c r="CX24" i="4"/>
  <c r="EK6" i="4"/>
  <c r="EH6" i="4"/>
  <c r="EF15" i="4"/>
  <c r="EO15" i="4" s="1"/>
  <c r="CP25" i="4"/>
  <c r="CV25" i="4"/>
  <c r="CS24" i="4"/>
  <c r="CQ24" i="4"/>
  <c r="ES6" i="4"/>
  <c r="EP6" i="4"/>
  <c r="FP6" i="4" s="1"/>
  <c r="FV24" i="4"/>
  <c r="GI24" i="4" s="1"/>
  <c r="EF10" i="4"/>
  <c r="EP10" i="4" s="1"/>
  <c r="FP10" i="4" s="1"/>
  <c r="CX25" i="4"/>
  <c r="CU24" i="4"/>
  <c r="DT24" i="4" s="1"/>
  <c r="CY24" i="4"/>
  <c r="DX24" i="4" s="1"/>
  <c r="EL6" i="4"/>
  <c r="EI6" i="4"/>
  <c r="CR25" i="4"/>
  <c r="CN41" i="4"/>
  <c r="CV41" i="4" s="1"/>
  <c r="CT24" i="4"/>
  <c r="EM6" i="4"/>
  <c r="FL6" i="4" s="1"/>
  <c r="CN45" i="4"/>
  <c r="DA45" i="4" s="1"/>
  <c r="CN27" i="4"/>
  <c r="CV27" i="4" s="1"/>
  <c r="CN32" i="4"/>
  <c r="CY32" i="4" s="1"/>
  <c r="DX32" i="4" s="1"/>
  <c r="BP12" i="4"/>
  <c r="BQ12" i="4" s="1"/>
  <c r="BR12" i="4"/>
  <c r="GA38" i="4"/>
  <c r="DE24" i="4"/>
  <c r="EF20" i="4"/>
  <c r="BO16" i="4"/>
  <c r="DE38" i="4"/>
  <c r="BO45" i="4"/>
  <c r="EF37" i="4"/>
  <c r="EM9" i="4"/>
  <c r="FL9" i="4" s="1"/>
  <c r="EL9" i="4"/>
  <c r="ER9" i="4"/>
  <c r="EJ9" i="4"/>
  <c r="EQ9" i="4"/>
  <c r="EI9" i="4"/>
  <c r="EP9" i="4"/>
  <c r="FP9" i="4" s="1"/>
  <c r="EH9" i="4"/>
  <c r="FV9" i="4"/>
  <c r="EO9" i="4"/>
  <c r="EG9" i="4"/>
  <c r="ES9" i="4"/>
  <c r="EN9" i="4"/>
  <c r="EK9" i="4"/>
  <c r="EF14" i="4"/>
  <c r="BP23" i="4"/>
  <c r="BQ23" i="4" s="1"/>
  <c r="BR23" i="4"/>
  <c r="BP6" i="4"/>
  <c r="BQ6" i="4" s="1"/>
  <c r="BR6" i="4"/>
  <c r="BO18" i="4"/>
  <c r="EF11" i="4"/>
  <c r="CZ26" i="4"/>
  <c r="CR26" i="4"/>
  <c r="CY26" i="4"/>
  <c r="DX26" i="4" s="1"/>
  <c r="CQ26" i="4"/>
  <c r="CX26" i="4"/>
  <c r="CP26" i="4"/>
  <c r="CW26" i="4"/>
  <c r="CO26" i="4"/>
  <c r="CV26" i="4"/>
  <c r="CT26" i="4"/>
  <c r="DA26" i="4"/>
  <c r="CU26" i="4"/>
  <c r="DT26" i="4" s="1"/>
  <c r="CS26" i="4"/>
  <c r="CN35" i="4"/>
  <c r="EF28" i="4"/>
  <c r="BO32" i="4"/>
  <c r="BO41" i="4"/>
  <c r="EW6" i="4"/>
  <c r="CX16" i="4"/>
  <c r="EL15" i="4"/>
  <c r="DE12" i="4"/>
  <c r="CN29" i="4"/>
  <c r="EL25" i="4"/>
  <c r="ES25" i="4"/>
  <c r="EK25" i="4"/>
  <c r="ER25" i="4"/>
  <c r="EJ25" i="4"/>
  <c r="EQ25" i="4"/>
  <c r="EI25" i="4"/>
  <c r="EP25" i="4"/>
  <c r="FP25" i="4" s="1"/>
  <c r="EH25" i="4"/>
  <c r="EN25" i="4"/>
  <c r="EG25" i="4"/>
  <c r="FV25" i="4"/>
  <c r="EO25" i="4"/>
  <c r="EM25" i="4"/>
  <c r="FL25" i="4" s="1"/>
  <c r="BO5" i="4"/>
  <c r="CV21" i="4"/>
  <c r="DA21" i="4"/>
  <c r="CS21" i="4"/>
  <c r="CZ21" i="4"/>
  <c r="CR21" i="4"/>
  <c r="CX21" i="4"/>
  <c r="CP21" i="4"/>
  <c r="CO21" i="4"/>
  <c r="CY21" i="4"/>
  <c r="DX21" i="4" s="1"/>
  <c r="CW21" i="4"/>
  <c r="CU21" i="4"/>
  <c r="DT21" i="4" s="1"/>
  <c r="CT21" i="4"/>
  <c r="CQ21" i="4"/>
  <c r="BP9" i="4"/>
  <c r="BQ9" i="4" s="1"/>
  <c r="BR9" i="4"/>
  <c r="GI23" i="4"/>
  <c r="GA23" i="4"/>
  <c r="GH23" i="4"/>
  <c r="FZ23" i="4"/>
  <c r="GG23" i="4"/>
  <c r="FY23" i="4"/>
  <c r="GF23" i="4"/>
  <c r="HF23" i="4" s="1"/>
  <c r="FX23" i="4"/>
  <c r="GE23" i="4"/>
  <c r="FW23" i="4"/>
  <c r="GC23" i="4"/>
  <c r="HB23" i="4" s="1"/>
  <c r="GD23" i="4"/>
  <c r="GB23" i="4"/>
  <c r="BP31" i="4"/>
  <c r="BQ31" i="4" s="1"/>
  <c r="BR31" i="4"/>
  <c r="EW26" i="4"/>
  <c r="EF16" i="4"/>
  <c r="BP33" i="4"/>
  <c r="BQ33" i="4" s="1"/>
  <c r="BR33" i="4"/>
  <c r="BP8" i="4"/>
  <c r="BQ8" i="4" s="1"/>
  <c r="BR8" i="4"/>
  <c r="CZ22" i="4"/>
  <c r="CR22" i="4"/>
  <c r="CY22" i="4"/>
  <c r="DX22" i="4" s="1"/>
  <c r="CQ22" i="4"/>
  <c r="CX22" i="4"/>
  <c r="CP22" i="4"/>
  <c r="CW22" i="4"/>
  <c r="CO22" i="4"/>
  <c r="CV22" i="4"/>
  <c r="CT22" i="4"/>
  <c r="CS22" i="4"/>
  <c r="DA22" i="4"/>
  <c r="CU22" i="4"/>
  <c r="DT22" i="4" s="1"/>
  <c r="BO29" i="4"/>
  <c r="CN5" i="4"/>
  <c r="BP22" i="4"/>
  <c r="BQ22" i="4" s="1"/>
  <c r="BR22" i="4"/>
  <c r="BO30" i="4"/>
  <c r="FV12" i="4"/>
  <c r="EO12" i="4"/>
  <c r="EG12" i="4"/>
  <c r="EM12" i="4"/>
  <c r="FL12" i="4" s="1"/>
  <c r="ES12" i="4"/>
  <c r="EK12" i="4"/>
  <c r="EQ12" i="4"/>
  <c r="EP12" i="4"/>
  <c r="FP12" i="4" s="1"/>
  <c r="EN12" i="4"/>
  <c r="EL12" i="4"/>
  <c r="EJ12" i="4"/>
  <c r="EI12" i="4"/>
  <c r="EH12" i="4"/>
  <c r="ER12" i="4"/>
  <c r="BO19" i="4"/>
  <c r="BO17" i="4"/>
  <c r="BO36" i="4"/>
  <c r="BO42" i="4"/>
  <c r="BO34" i="4"/>
  <c r="BO13" i="4"/>
  <c r="EF41" i="4"/>
  <c r="EW46" i="4"/>
  <c r="ET46" i="4"/>
  <c r="EU46" i="4" s="1"/>
  <c r="BO39" i="4"/>
  <c r="EF45" i="4"/>
  <c r="EF40" i="4"/>
  <c r="EF44" i="4"/>
  <c r="CV23" i="4"/>
  <c r="CU23" i="4"/>
  <c r="DT23" i="4" s="1"/>
  <c r="CT23" i="4"/>
  <c r="DA23" i="4"/>
  <c r="CS23" i="4"/>
  <c r="CZ23" i="4"/>
  <c r="CR23" i="4"/>
  <c r="CX23" i="4"/>
  <c r="CP23" i="4"/>
  <c r="CW23" i="4"/>
  <c r="CQ23" i="4"/>
  <c r="CO23" i="4"/>
  <c r="CY23" i="4"/>
  <c r="DX23" i="4" s="1"/>
  <c r="CY46" i="4"/>
  <c r="DX46" i="4" s="1"/>
  <c r="CQ46" i="4"/>
  <c r="CX46" i="4"/>
  <c r="CP46" i="4"/>
  <c r="CW46" i="4"/>
  <c r="CO46" i="4"/>
  <c r="CV46" i="4"/>
  <c r="CU46" i="4"/>
  <c r="DT46" i="4" s="1"/>
  <c r="CT46" i="4"/>
  <c r="DA46" i="4"/>
  <c r="CS46" i="4"/>
  <c r="CR46" i="4"/>
  <c r="CZ46" i="4"/>
  <c r="EF18" i="4"/>
  <c r="EW24" i="4"/>
  <c r="CN11" i="4"/>
  <c r="BO10" i="4"/>
  <c r="CN19" i="4"/>
  <c r="FV19" i="4" s="1"/>
  <c r="CN42" i="4"/>
  <c r="BO28" i="4"/>
  <c r="DE25" i="4"/>
  <c r="GA26" i="4"/>
  <c r="GB26" i="4"/>
  <c r="GH26" i="4"/>
  <c r="GG26" i="4"/>
  <c r="CN39" i="4"/>
  <c r="CN37" i="4"/>
  <c r="CN44" i="4"/>
  <c r="BP38" i="4"/>
  <c r="BQ38" i="4" s="1"/>
  <c r="BR38" i="4"/>
  <c r="BO15" i="4"/>
  <c r="BO27" i="4"/>
  <c r="EF29" i="4"/>
  <c r="EF5" i="4"/>
  <c r="FV31" i="4"/>
  <c r="EO31" i="4"/>
  <c r="EG31" i="4"/>
  <c r="EN31" i="4"/>
  <c r="EL31" i="4"/>
  <c r="ES31" i="4"/>
  <c r="EK31" i="4"/>
  <c r="ER31" i="4"/>
  <c r="EJ31" i="4"/>
  <c r="EQ31" i="4"/>
  <c r="EM31" i="4"/>
  <c r="FL31" i="4" s="1"/>
  <c r="EH31" i="4"/>
  <c r="EP31" i="4"/>
  <c r="FP31" i="4" s="1"/>
  <c r="EI31" i="4"/>
  <c r="CN10" i="4"/>
  <c r="CN30" i="4"/>
  <c r="CN36" i="4"/>
  <c r="EF34" i="4"/>
  <c r="EF13" i="4"/>
  <c r="BP25" i="4"/>
  <c r="BQ25" i="4" s="1"/>
  <c r="BR25" i="4"/>
  <c r="GD46" i="4"/>
  <c r="GC46" i="4"/>
  <c r="HB46" i="4" s="1"/>
  <c r="GB46" i="4"/>
  <c r="GI46" i="4"/>
  <c r="GA46" i="4"/>
  <c r="GH46" i="4"/>
  <c r="FZ46" i="4"/>
  <c r="GG46" i="4"/>
  <c r="FY46" i="4"/>
  <c r="GF46" i="4"/>
  <c r="HF46" i="4" s="1"/>
  <c r="FX46" i="4"/>
  <c r="FW46" i="4"/>
  <c r="GE46" i="4"/>
  <c r="BO14" i="4"/>
  <c r="BO43" i="4"/>
  <c r="CX27" i="4"/>
  <c r="CS27" i="4"/>
  <c r="CU27" i="4"/>
  <c r="DT27" i="4" s="1"/>
  <c r="BP7" i="4"/>
  <c r="BQ7" i="4" s="1"/>
  <c r="BR7" i="4"/>
  <c r="EM19" i="4"/>
  <c r="FL19" i="4" s="1"/>
  <c r="ES19" i="4"/>
  <c r="EK19" i="4"/>
  <c r="ER19" i="4"/>
  <c r="EQ19" i="4"/>
  <c r="EI19" i="4"/>
  <c r="EP19" i="4"/>
  <c r="FP19" i="4" s="1"/>
  <c r="EO19" i="4"/>
  <c r="EG19" i="4"/>
  <c r="EN19" i="4"/>
  <c r="CO17" i="4"/>
  <c r="DA17" i="4"/>
  <c r="CP17" i="4"/>
  <c r="EM35" i="4"/>
  <c r="FL35" i="4" s="1"/>
  <c r="CX13" i="4"/>
  <c r="CW13" i="4"/>
  <c r="CP13" i="4"/>
  <c r="ES32" i="4"/>
  <c r="ER32" i="4"/>
  <c r="EJ32" i="4"/>
  <c r="EP32" i="4"/>
  <c r="FP32" i="4" s="1"/>
  <c r="EO32" i="4"/>
  <c r="EG32" i="4"/>
  <c r="EN32" i="4"/>
  <c r="EM32" i="4"/>
  <c r="FL32" i="4" s="1"/>
  <c r="EI32" i="4"/>
  <c r="EL32" i="4"/>
  <c r="EW38" i="4"/>
  <c r="GE22" i="4"/>
  <c r="FW22" i="4"/>
  <c r="GD22" i="4"/>
  <c r="GC22" i="4"/>
  <c r="HB22" i="4" s="1"/>
  <c r="GB22" i="4"/>
  <c r="GI22" i="4"/>
  <c r="GA22" i="4"/>
  <c r="GG22" i="4"/>
  <c r="FY22" i="4"/>
  <c r="GH22" i="4"/>
  <c r="GF22" i="4"/>
  <c r="HF22" i="4" s="1"/>
  <c r="FZ22" i="4"/>
  <c r="FX22" i="4"/>
  <c r="BO20" i="4"/>
  <c r="BP24" i="4"/>
  <c r="BQ24" i="4" s="1"/>
  <c r="BR24" i="4"/>
  <c r="EF39" i="4"/>
  <c r="BP21" i="4"/>
  <c r="BQ21" i="4" s="1"/>
  <c r="BR21" i="4"/>
  <c r="BO40" i="4"/>
  <c r="CY14" i="4"/>
  <c r="DX14" i="4" s="1"/>
  <c r="CQ14" i="4"/>
  <c r="CO14" i="4"/>
  <c r="CU14" i="4"/>
  <c r="DT14" i="4" s="1"/>
  <c r="CV14" i="4"/>
  <c r="CS14" i="4"/>
  <c r="CR14" i="4"/>
  <c r="CP14" i="4"/>
  <c r="CZ14" i="4"/>
  <c r="CX14" i="4"/>
  <c r="CX7" i="4"/>
  <c r="CP7" i="4"/>
  <c r="CW7" i="4"/>
  <c r="CO7" i="4"/>
  <c r="CV7" i="4"/>
  <c r="CU7" i="4"/>
  <c r="DT7" i="4" s="1"/>
  <c r="CT7" i="4"/>
  <c r="DA7" i="4"/>
  <c r="CS7" i="4"/>
  <c r="CZ7" i="4"/>
  <c r="CR7" i="4"/>
  <c r="CY7" i="4"/>
  <c r="DX7" i="4" s="1"/>
  <c r="CQ7" i="4"/>
  <c r="DA43" i="4"/>
  <c r="CR43" i="4"/>
  <c r="CY43" i="4"/>
  <c r="DX43" i="4" s="1"/>
  <c r="CW43" i="4"/>
  <c r="CV43" i="4"/>
  <c r="CU43" i="4"/>
  <c r="DT43" i="4" s="1"/>
  <c r="BP46" i="4"/>
  <c r="BQ46" i="4" s="1"/>
  <c r="BR46" i="4"/>
  <c r="EF36" i="4"/>
  <c r="EL21" i="4"/>
  <c r="EQ21" i="4"/>
  <c r="EI21" i="4"/>
  <c r="EP21" i="4"/>
  <c r="FP21" i="4" s="1"/>
  <c r="EH21" i="4"/>
  <c r="EN21" i="4"/>
  <c r="EM21" i="4"/>
  <c r="FL21" i="4" s="1"/>
  <c r="EK21" i="4"/>
  <c r="EJ21" i="4"/>
  <c r="EG21" i="4"/>
  <c r="ES21" i="4"/>
  <c r="ER21" i="4"/>
  <c r="EO21" i="4"/>
  <c r="FV21" i="4"/>
  <c r="CN20" i="4"/>
  <c r="BO37" i="4"/>
  <c r="CN40" i="4"/>
  <c r="BO44" i="4"/>
  <c r="EF43" i="4"/>
  <c r="CT6" i="4"/>
  <c r="DA6" i="4"/>
  <c r="CS6" i="4"/>
  <c r="CZ6" i="4"/>
  <c r="CR6" i="4"/>
  <c r="CY6" i="4"/>
  <c r="DX6" i="4" s="1"/>
  <c r="CQ6" i="4"/>
  <c r="CX6" i="4"/>
  <c r="CP6" i="4"/>
  <c r="CW6" i="4"/>
  <c r="CO6" i="4"/>
  <c r="CV6" i="4"/>
  <c r="CU6" i="4"/>
  <c r="DT6" i="4" s="1"/>
  <c r="BO11" i="4"/>
  <c r="BP26" i="4"/>
  <c r="BQ26" i="4" s="1"/>
  <c r="BR26" i="4"/>
  <c r="EF30" i="4"/>
  <c r="EF17" i="4"/>
  <c r="BO35" i="4"/>
  <c r="CO28" i="2"/>
  <c r="DE28" i="2" s="1"/>
  <c r="CN8" i="2"/>
  <c r="CY8" i="2" s="1"/>
  <c r="DX8" i="2" s="1"/>
  <c r="CS29" i="2"/>
  <c r="ER43" i="2"/>
  <c r="EL43" i="2"/>
  <c r="CT28" i="2"/>
  <c r="ES43" i="2"/>
  <c r="CP28" i="2"/>
  <c r="DA28" i="2"/>
  <c r="CT19" i="2"/>
  <c r="CU28" i="2"/>
  <c r="DT28" i="2" s="1"/>
  <c r="CR28" i="2"/>
  <c r="CT29" i="2"/>
  <c r="CS28" i="2"/>
  <c r="CZ28" i="2"/>
  <c r="CZ19" i="2"/>
  <c r="CY28" i="2"/>
  <c r="DX28" i="2" s="1"/>
  <c r="CQ28" i="2"/>
  <c r="CU29" i="2"/>
  <c r="DT29" i="2" s="1"/>
  <c r="CW19" i="2"/>
  <c r="CR19" i="2"/>
  <c r="CW28" i="2"/>
  <c r="CQ29" i="2"/>
  <c r="CN23" i="2"/>
  <c r="CP23" i="2" s="1"/>
  <c r="EO43" i="2"/>
  <c r="EK43" i="2"/>
  <c r="FV43" i="2"/>
  <c r="FX43" i="2" s="1"/>
  <c r="EN43" i="2"/>
  <c r="EJ43" i="2"/>
  <c r="EQ43" i="2"/>
  <c r="CN30" i="2"/>
  <c r="CV30" i="2" s="1"/>
  <c r="CN41" i="2"/>
  <c r="CS41" i="2" s="1"/>
  <c r="CP29" i="2"/>
  <c r="EP43" i="2"/>
  <c r="FP43" i="2" s="1"/>
  <c r="EI43" i="2"/>
  <c r="CN7" i="2"/>
  <c r="CO7" i="2" s="1"/>
  <c r="EH43" i="2"/>
  <c r="CV29" i="2"/>
  <c r="CO6" i="2"/>
  <c r="ER42" i="2"/>
  <c r="FV42" i="2"/>
  <c r="GB42" i="2" s="1"/>
  <c r="ES27" i="2"/>
  <c r="EO27" i="2"/>
  <c r="ET27" i="2" s="1"/>
  <c r="EU27" i="2" s="1"/>
  <c r="CY19" i="2"/>
  <c r="DX19" i="2" s="1"/>
  <c r="CN11" i="2"/>
  <c r="CO11" i="2" s="1"/>
  <c r="EF24" i="2"/>
  <c r="EM24" i="2" s="1"/>
  <c r="FL24" i="2" s="1"/>
  <c r="CZ29" i="2"/>
  <c r="EF23" i="2"/>
  <c r="EH23" i="2" s="1"/>
  <c r="CN20" i="2"/>
  <c r="CO20" i="2" s="1"/>
  <c r="EN42" i="2"/>
  <c r="EO42" i="2"/>
  <c r="ER27" i="2"/>
  <c r="EG27" i="2"/>
  <c r="EW27" i="2" s="1"/>
  <c r="CU19" i="2"/>
  <c r="DT19" i="2" s="1"/>
  <c r="EF22" i="2"/>
  <c r="EH22" i="2" s="1"/>
  <c r="CO29" i="2"/>
  <c r="EF7" i="2"/>
  <c r="CX29" i="2"/>
  <c r="EF9" i="2"/>
  <c r="EL9" i="2" s="1"/>
  <c r="CX19" i="2"/>
  <c r="CR29" i="2"/>
  <c r="CW29" i="2"/>
  <c r="CN38" i="2"/>
  <c r="CO38" i="2" s="1"/>
  <c r="CN36" i="2"/>
  <c r="CQ36" i="2" s="1"/>
  <c r="CN13" i="2"/>
  <c r="CS13" i="2" s="1"/>
  <c r="DA29" i="2"/>
  <c r="BP42" i="2"/>
  <c r="BQ42" i="2" s="1"/>
  <c r="BR42" i="2"/>
  <c r="EF31" i="2"/>
  <c r="EJ28" i="2"/>
  <c r="ER28" i="2"/>
  <c r="EK28" i="2"/>
  <c r="ES28" i="2"/>
  <c r="EM28" i="2"/>
  <c r="FL28" i="2" s="1"/>
  <c r="EH28" i="2"/>
  <c r="EP28" i="2"/>
  <c r="FP28" i="2" s="1"/>
  <c r="EG28" i="2"/>
  <c r="EI28" i="2"/>
  <c r="EL28" i="2"/>
  <c r="EN28" i="2"/>
  <c r="EO28" i="2"/>
  <c r="FV28" i="2"/>
  <c r="EQ28" i="2"/>
  <c r="BP45" i="2"/>
  <c r="BQ45" i="2" s="1"/>
  <c r="BR45" i="2"/>
  <c r="BO30" i="2"/>
  <c r="CN10" i="2"/>
  <c r="BO17" i="2"/>
  <c r="CN46" i="2"/>
  <c r="BO35" i="2"/>
  <c r="EK32" i="2"/>
  <c r="ES32" i="2"/>
  <c r="EL32" i="2"/>
  <c r="EM32" i="2"/>
  <c r="FL32" i="2" s="1"/>
  <c r="EN32" i="2"/>
  <c r="EG32" i="2"/>
  <c r="EO32" i="2"/>
  <c r="FV32" i="2"/>
  <c r="EH32" i="2"/>
  <c r="EI32" i="2"/>
  <c r="EJ32" i="2"/>
  <c r="EP32" i="2"/>
  <c r="FP32" i="2" s="1"/>
  <c r="ER32" i="2"/>
  <c r="EQ32" i="2"/>
  <c r="EK26" i="2"/>
  <c r="ES26" i="2"/>
  <c r="EL26" i="2"/>
  <c r="EN26" i="2"/>
  <c r="EO26" i="2"/>
  <c r="FV26" i="2"/>
  <c r="EG26" i="2"/>
  <c r="EQ26" i="2"/>
  <c r="EJ26" i="2"/>
  <c r="EH26" i="2"/>
  <c r="EI26" i="2"/>
  <c r="EM26" i="2"/>
  <c r="FL26" i="2" s="1"/>
  <c r="ER26" i="2"/>
  <c r="EP26" i="2"/>
  <c r="FP26" i="2" s="1"/>
  <c r="BO40" i="2"/>
  <c r="BP15" i="2"/>
  <c r="BQ15" i="2" s="1"/>
  <c r="BR15" i="2"/>
  <c r="EF37" i="2"/>
  <c r="BO10" i="2"/>
  <c r="EF39" i="2"/>
  <c r="BO21" i="2"/>
  <c r="EF17" i="2"/>
  <c r="CN22" i="2"/>
  <c r="EH19" i="2"/>
  <c r="EP19" i="2"/>
  <c r="FP19" i="2" s="1"/>
  <c r="EI19" i="2"/>
  <c r="EQ19" i="2"/>
  <c r="EJ19" i="2"/>
  <c r="ER19" i="2"/>
  <c r="EK19" i="2"/>
  <c r="ES19" i="2"/>
  <c r="EG19" i="2"/>
  <c r="EL19" i="2"/>
  <c r="EM19" i="2"/>
  <c r="FL19" i="2" s="1"/>
  <c r="EN19" i="2"/>
  <c r="EO19" i="2"/>
  <c r="FV19" i="2"/>
  <c r="EF35" i="2"/>
  <c r="BO38" i="2"/>
  <c r="EF13" i="2"/>
  <c r="EF18" i="2"/>
  <c r="EN15" i="2"/>
  <c r="EH15" i="2"/>
  <c r="EP15" i="2"/>
  <c r="FP15" i="2" s="1"/>
  <c r="EI15" i="2"/>
  <c r="EQ15" i="2"/>
  <c r="EG15" i="2"/>
  <c r="EJ15" i="2"/>
  <c r="EK15" i="2"/>
  <c r="FV15" i="2"/>
  <c r="EM15" i="2"/>
  <c r="FL15" i="2" s="1"/>
  <c r="EO15" i="2"/>
  <c r="ER15" i="2"/>
  <c r="ES15" i="2"/>
  <c r="EL15" i="2"/>
  <c r="CS16" i="2"/>
  <c r="DA16" i="2"/>
  <c r="CT16" i="2"/>
  <c r="CU16" i="2"/>
  <c r="DT16" i="2" s="1"/>
  <c r="CO16" i="2"/>
  <c r="CW16" i="2"/>
  <c r="CR16" i="2"/>
  <c r="CV16" i="2"/>
  <c r="CX16" i="2"/>
  <c r="CQ16" i="2"/>
  <c r="CY16" i="2"/>
  <c r="DX16" i="2" s="1"/>
  <c r="CZ16" i="2"/>
  <c r="CP16" i="2"/>
  <c r="CN31" i="2"/>
  <c r="EF20" i="2"/>
  <c r="BP26" i="2"/>
  <c r="BQ26" i="2" s="1"/>
  <c r="BR26" i="2"/>
  <c r="CN40" i="2"/>
  <c r="BP19" i="2"/>
  <c r="BQ19" i="2" s="1"/>
  <c r="BR19" i="2"/>
  <c r="BP28" i="2"/>
  <c r="BQ28" i="2" s="1"/>
  <c r="BR28" i="2"/>
  <c r="BO44" i="2"/>
  <c r="FW27" i="2"/>
  <c r="GE27" i="2"/>
  <c r="GA27" i="2"/>
  <c r="GB27" i="2"/>
  <c r="GD27" i="2"/>
  <c r="FY27" i="2"/>
  <c r="GH27" i="2"/>
  <c r="GI27" i="2"/>
  <c r="FX27" i="2"/>
  <c r="FZ27" i="2"/>
  <c r="GF27" i="2"/>
  <c r="HF27" i="2" s="1"/>
  <c r="GC27" i="2"/>
  <c r="HB27" i="2" s="1"/>
  <c r="GG27" i="2"/>
  <c r="DE19" i="2"/>
  <c r="EG25" i="2"/>
  <c r="EO25" i="2"/>
  <c r="FV25" i="2"/>
  <c r="EH25" i="2"/>
  <c r="EP25" i="2"/>
  <c r="FP25" i="2" s="1"/>
  <c r="EN25" i="2"/>
  <c r="EQ25" i="2"/>
  <c r="EI25" i="2"/>
  <c r="ES25" i="2"/>
  <c r="EL25" i="2"/>
  <c r="EJ25" i="2"/>
  <c r="EK25" i="2"/>
  <c r="ER25" i="2"/>
  <c r="EM25" i="2"/>
  <c r="FL25" i="2" s="1"/>
  <c r="EF11" i="2"/>
  <c r="CQ25" i="2"/>
  <c r="CY25" i="2"/>
  <c r="DX25" i="2" s="1"/>
  <c r="CR25" i="2"/>
  <c r="CZ25" i="2"/>
  <c r="CV25" i="2"/>
  <c r="CW25" i="2"/>
  <c r="CO25" i="2"/>
  <c r="DA25" i="2"/>
  <c r="CT25" i="2"/>
  <c r="CP25" i="2"/>
  <c r="CS25" i="2"/>
  <c r="CX25" i="2"/>
  <c r="CU25" i="2"/>
  <c r="DT25" i="2" s="1"/>
  <c r="BO22" i="2"/>
  <c r="BP43" i="2"/>
  <c r="BQ43" i="2" s="1"/>
  <c r="BR43" i="2"/>
  <c r="BO13" i="2"/>
  <c r="CU43" i="2"/>
  <c r="DT43" i="2" s="1"/>
  <c r="CV43" i="2"/>
  <c r="CO43" i="2"/>
  <c r="CW43" i="2"/>
  <c r="CS43" i="2"/>
  <c r="DA43" i="2"/>
  <c r="CP43" i="2"/>
  <c r="CQ43" i="2"/>
  <c r="CT43" i="2"/>
  <c r="CX43" i="2"/>
  <c r="CZ43" i="2"/>
  <c r="CY43" i="2"/>
  <c r="DX43" i="2" s="1"/>
  <c r="CR43" i="2"/>
  <c r="GE42" i="2"/>
  <c r="EF40" i="2"/>
  <c r="EF30" i="2"/>
  <c r="CU26" i="2"/>
  <c r="DT26" i="2" s="1"/>
  <c r="CV26" i="2"/>
  <c r="CT26" i="2"/>
  <c r="CW26" i="2"/>
  <c r="CO26" i="2"/>
  <c r="CY26" i="2"/>
  <c r="DX26" i="2" s="1"/>
  <c r="CR26" i="2"/>
  <c r="CP26" i="2"/>
  <c r="CQ26" i="2"/>
  <c r="CS26" i="2"/>
  <c r="CZ26" i="2"/>
  <c r="CX26" i="2"/>
  <c r="DA26" i="2"/>
  <c r="CN44" i="2"/>
  <c r="CU32" i="2"/>
  <c r="DT32" i="2" s="1"/>
  <c r="CV32" i="2"/>
  <c r="CO32" i="2"/>
  <c r="CW32" i="2"/>
  <c r="CP32" i="2"/>
  <c r="CX32" i="2"/>
  <c r="CQ32" i="2"/>
  <c r="CY32" i="2"/>
  <c r="DX32" i="2" s="1"/>
  <c r="CS32" i="2"/>
  <c r="CR32" i="2"/>
  <c r="CT32" i="2"/>
  <c r="DA32" i="2"/>
  <c r="CZ32" i="2"/>
  <c r="DE42" i="2"/>
  <c r="DB42" i="2"/>
  <c r="DC42" i="2" s="1"/>
  <c r="BO46" i="2"/>
  <c r="CN35" i="2"/>
  <c r="CN33" i="2"/>
  <c r="BO18" i="2"/>
  <c r="ET14" i="2"/>
  <c r="EU14" i="2" s="1"/>
  <c r="EW14" i="2"/>
  <c r="EW43" i="2"/>
  <c r="BP25" i="2"/>
  <c r="BQ25" i="2" s="1"/>
  <c r="BR25" i="2"/>
  <c r="EF10" i="2"/>
  <c r="EK45" i="2"/>
  <c r="ES45" i="2"/>
  <c r="EM45" i="2"/>
  <c r="FL45" i="2" s="1"/>
  <c r="EN45" i="2"/>
  <c r="EO45" i="2"/>
  <c r="FV45" i="2"/>
  <c r="EP45" i="2"/>
  <c r="FP45" i="2" s="1"/>
  <c r="EH45" i="2"/>
  <c r="ER45" i="2"/>
  <c r="EI45" i="2"/>
  <c r="EL45" i="2"/>
  <c r="EJ45" i="2"/>
  <c r="EG45" i="2"/>
  <c r="EQ45" i="2"/>
  <c r="BP34" i="2"/>
  <c r="BQ34" i="2" s="1"/>
  <c r="BR34" i="2"/>
  <c r="CR11" i="2"/>
  <c r="CZ11" i="2"/>
  <c r="CV11" i="2"/>
  <c r="CQ11" i="2"/>
  <c r="EK24" i="2"/>
  <c r="CP15" i="2"/>
  <c r="CX15" i="2"/>
  <c r="CR15" i="2"/>
  <c r="CZ15" i="2"/>
  <c r="CS15" i="2"/>
  <c r="DA15" i="2"/>
  <c r="CT15" i="2"/>
  <c r="CU15" i="2"/>
  <c r="DT15" i="2" s="1"/>
  <c r="CV15" i="2"/>
  <c r="CY15" i="2"/>
  <c r="DX15" i="2" s="1"/>
  <c r="CO15" i="2"/>
  <c r="CQ15" i="2"/>
  <c r="CW15" i="2"/>
  <c r="BP16" i="2"/>
  <c r="BQ16" i="2" s="1"/>
  <c r="BR16" i="2"/>
  <c r="CN39" i="2"/>
  <c r="EF46" i="2"/>
  <c r="EF12" i="2"/>
  <c r="EF33" i="2"/>
  <c r="BP27" i="2"/>
  <c r="BQ27" i="2" s="1"/>
  <c r="BR27" i="2"/>
  <c r="EF38" i="2"/>
  <c r="EF36" i="2"/>
  <c r="BO23" i="2"/>
  <c r="BO31" i="2"/>
  <c r="BO20" i="2"/>
  <c r="EW42" i="2"/>
  <c r="CN37" i="2"/>
  <c r="EF41" i="2"/>
  <c r="BO11" i="2"/>
  <c r="EG29" i="2"/>
  <c r="EO29" i="2"/>
  <c r="FV29" i="2"/>
  <c r="EL29" i="2"/>
  <c r="EN29" i="2"/>
  <c r="EP29" i="2"/>
  <c r="FP29" i="2" s="1"/>
  <c r="EQ29" i="2"/>
  <c r="EH29" i="2"/>
  <c r="ER29" i="2"/>
  <c r="EI29" i="2"/>
  <c r="ES29" i="2"/>
  <c r="EK29" i="2"/>
  <c r="EM29" i="2"/>
  <c r="FL29" i="2" s="1"/>
  <c r="EJ29" i="2"/>
  <c r="CN24" i="2"/>
  <c r="CU34" i="2"/>
  <c r="DT34" i="2" s="1"/>
  <c r="CV34" i="2"/>
  <c r="CO34" i="2"/>
  <c r="CW34" i="2"/>
  <c r="CP34" i="2"/>
  <c r="CX34" i="2"/>
  <c r="CR34" i="2"/>
  <c r="CZ34" i="2"/>
  <c r="CT34" i="2"/>
  <c r="CY34" i="2"/>
  <c r="DX34" i="2" s="1"/>
  <c r="DA34" i="2"/>
  <c r="CQ34" i="2"/>
  <c r="CS34" i="2"/>
  <c r="BO39" i="2"/>
  <c r="EF21" i="2"/>
  <c r="CN17" i="2"/>
  <c r="CN12" i="2"/>
  <c r="BO33" i="2"/>
  <c r="CN18" i="2"/>
  <c r="FY14" i="2"/>
  <c r="GG14" i="2"/>
  <c r="FZ14" i="2"/>
  <c r="GH14" i="2"/>
  <c r="GA14" i="2"/>
  <c r="GI14" i="2"/>
  <c r="GB14" i="2"/>
  <c r="FW14" i="2"/>
  <c r="GE14" i="2"/>
  <c r="GF14" i="2"/>
  <c r="HF14" i="2" s="1"/>
  <c r="GC14" i="2"/>
  <c r="HB14" i="2" s="1"/>
  <c r="FX14" i="2"/>
  <c r="GD14" i="2"/>
  <c r="GB43" i="2"/>
  <c r="DB27" i="2"/>
  <c r="DC27" i="2" s="1"/>
  <c r="DE27" i="2"/>
  <c r="EI16" i="2"/>
  <c r="EQ16" i="2"/>
  <c r="EJ16" i="2"/>
  <c r="ER16" i="2"/>
  <c r="EK16" i="2"/>
  <c r="ES16" i="2"/>
  <c r="EM16" i="2"/>
  <c r="FL16" i="2" s="1"/>
  <c r="EP16" i="2"/>
  <c r="FP16" i="2" s="1"/>
  <c r="FV16" i="2"/>
  <c r="EL16" i="2"/>
  <c r="EG16" i="2"/>
  <c r="EH16" i="2"/>
  <c r="EN16" i="2"/>
  <c r="EO16" i="2"/>
  <c r="BO37" i="2"/>
  <c r="CS30" i="2"/>
  <c r="CT30" i="2"/>
  <c r="CU30" i="2"/>
  <c r="DT30" i="2" s="1"/>
  <c r="BP32" i="2"/>
  <c r="BQ32" i="2" s="1"/>
  <c r="BR32" i="2"/>
  <c r="BO24" i="2"/>
  <c r="CU45" i="2"/>
  <c r="DT45" i="2" s="1"/>
  <c r="CO45" i="2"/>
  <c r="CW45" i="2"/>
  <c r="CT45" i="2"/>
  <c r="CX45" i="2"/>
  <c r="CV45" i="2"/>
  <c r="CP45" i="2"/>
  <c r="CZ45" i="2"/>
  <c r="CQ45" i="2"/>
  <c r="DA45" i="2"/>
  <c r="CS45" i="2"/>
  <c r="CR45" i="2"/>
  <c r="CY45" i="2"/>
  <c r="DX45" i="2" s="1"/>
  <c r="CN21" i="2"/>
  <c r="BO12" i="2"/>
  <c r="EK34" i="2"/>
  <c r="ES34" i="2"/>
  <c r="EL34" i="2"/>
  <c r="EM34" i="2"/>
  <c r="FL34" i="2" s="1"/>
  <c r="EN34" i="2"/>
  <c r="EH34" i="2"/>
  <c r="EP34" i="2"/>
  <c r="FP34" i="2" s="1"/>
  <c r="EO34" i="2"/>
  <c r="EQ34" i="2"/>
  <c r="ER34" i="2"/>
  <c r="FV34" i="2"/>
  <c r="EI34" i="2"/>
  <c r="EG34" i="2"/>
  <c r="EJ34" i="2"/>
  <c r="CQ38" i="2"/>
  <c r="CZ38" i="2"/>
  <c r="CV38" i="2"/>
  <c r="CT13" i="2"/>
  <c r="BP29" i="2"/>
  <c r="BQ29" i="2" s="1"/>
  <c r="BR29" i="2"/>
  <c r="EF44" i="2"/>
  <c r="BO41" i="2"/>
  <c r="BP14" i="2"/>
  <c r="BQ14" i="2" s="1"/>
  <c r="BR14" i="2"/>
  <c r="EM22" i="2"/>
  <c r="FL22" i="2" s="1"/>
  <c r="EG22" i="2"/>
  <c r="EQ22" i="2"/>
  <c r="BO36" i="2"/>
  <c r="CT14" i="2"/>
  <c r="CU14" i="2"/>
  <c r="DT14" i="2" s="1"/>
  <c r="CV14" i="2"/>
  <c r="CO14" i="2"/>
  <c r="CW14" i="2"/>
  <c r="CR14" i="2"/>
  <c r="CZ14" i="2"/>
  <c r="CX14" i="2"/>
  <c r="CY14" i="2"/>
  <c r="DX14" i="2" s="1"/>
  <c r="DA14" i="2"/>
  <c r="CQ14" i="2"/>
  <c r="CP14" i="2"/>
  <c r="CS14" i="2"/>
  <c r="BO7" i="2"/>
  <c r="CN9" i="2"/>
  <c r="CR6" i="2"/>
  <c r="CQ7" i="2"/>
  <c r="CS7" i="2"/>
  <c r="CP7" i="2"/>
  <c r="EF8" i="2"/>
  <c r="EM9" i="2"/>
  <c r="FL9" i="2" s="1"/>
  <c r="EK7" i="2"/>
  <c r="EL7" i="2"/>
  <c r="ER7" i="2"/>
  <c r="EQ7" i="2"/>
  <c r="ET5" i="2"/>
  <c r="EU5" i="2" s="1"/>
  <c r="GF5" i="2"/>
  <c r="HF5" i="2" s="1"/>
  <c r="FX5" i="2"/>
  <c r="GE5" i="2"/>
  <c r="GB5" i="2"/>
  <c r="FZ5" i="2"/>
  <c r="FY5" i="2"/>
  <c r="FW5" i="2"/>
  <c r="GM5" i="2" s="1"/>
  <c r="GA5" i="2"/>
  <c r="GC5" i="2"/>
  <c r="HB5" i="2" s="1"/>
  <c r="GH5" i="2"/>
  <c r="GD5" i="2"/>
  <c r="GG5" i="2"/>
  <c r="GI5" i="2"/>
  <c r="BO6" i="2"/>
  <c r="BO9" i="2"/>
  <c r="CX5" i="2"/>
  <c r="CP5" i="2"/>
  <c r="CW5" i="2"/>
  <c r="CT5" i="2"/>
  <c r="CR5" i="2"/>
  <c r="CQ5" i="2"/>
  <c r="CU5" i="2"/>
  <c r="DT5" i="2" s="1"/>
  <c r="CZ5" i="2"/>
  <c r="CV5" i="2"/>
  <c r="CO5" i="2"/>
  <c r="CS5" i="2"/>
  <c r="CY5" i="2"/>
  <c r="DX5" i="2" s="1"/>
  <c r="DA5" i="2"/>
  <c r="BO8" i="2"/>
  <c r="BP5" i="2"/>
  <c r="BQ5" i="2" s="1"/>
  <c r="BR5" i="2"/>
  <c r="EK9" i="2" l="1"/>
  <c r="GI43" i="2"/>
  <c r="EM135" i="2"/>
  <c r="FL135" i="2" s="1"/>
  <c r="FS135" i="2" s="1"/>
  <c r="EG135" i="2"/>
  <c r="EG124" i="2"/>
  <c r="EJ124" i="2"/>
  <c r="CT111" i="2"/>
  <c r="CP111" i="2"/>
  <c r="GE72" i="2"/>
  <c r="CO66" i="2"/>
  <c r="EG9" i="2"/>
  <c r="FW43" i="2"/>
  <c r="GA43" i="2"/>
  <c r="ER135" i="2"/>
  <c r="EL135" i="2"/>
  <c r="EN124" i="2"/>
  <c r="EQ124" i="2"/>
  <c r="DA111" i="2"/>
  <c r="GC72" i="2"/>
  <c r="HB72" i="2" s="1"/>
  <c r="CY66" i="2"/>
  <c r="DX66" i="2" s="1"/>
  <c r="CU66" i="2"/>
  <c r="DT66" i="2" s="1"/>
  <c r="DB86" i="2"/>
  <c r="DC86" i="2" s="1"/>
  <c r="DB50" i="2"/>
  <c r="DC50" i="2" s="1"/>
  <c r="ER9" i="2"/>
  <c r="EI9" i="2"/>
  <c r="GE43" i="2"/>
  <c r="GH43" i="2"/>
  <c r="EJ135" i="2"/>
  <c r="ES135" i="2"/>
  <c r="EO124" i="2"/>
  <c r="EI124" i="2"/>
  <c r="CS111" i="2"/>
  <c r="FZ72" i="2"/>
  <c r="FY72" i="2"/>
  <c r="CW66" i="2"/>
  <c r="DA66" i="2"/>
  <c r="EP9" i="2"/>
  <c r="FP9" i="2" s="1"/>
  <c r="GD43" i="2"/>
  <c r="FZ43" i="2"/>
  <c r="DE127" i="2"/>
  <c r="DF127" i="2" s="1"/>
  <c r="EQ135" i="2"/>
  <c r="EK135" i="2"/>
  <c r="EM124" i="2"/>
  <c r="FL124" i="2" s="1"/>
  <c r="FS124" i="2" s="1"/>
  <c r="EP124" i="2"/>
  <c r="FP124" i="2" s="1"/>
  <c r="CZ111" i="2"/>
  <c r="EQ9" i="2"/>
  <c r="GC43" i="2"/>
  <c r="HB43" i="2" s="1"/>
  <c r="EI135" i="2"/>
  <c r="ET135" i="2" s="1"/>
  <c r="EU135" i="2" s="1"/>
  <c r="EL124" i="2"/>
  <c r="EH124" i="2"/>
  <c r="CW111" i="2"/>
  <c r="CR111" i="2"/>
  <c r="FX72" i="2"/>
  <c r="GB72" i="2"/>
  <c r="CP66" i="2"/>
  <c r="CZ66" i="2"/>
  <c r="ES9" i="2"/>
  <c r="FY43" i="2"/>
  <c r="EP135" i="2"/>
  <c r="FP135" i="2" s="1"/>
  <c r="ES124" i="2"/>
  <c r="CO111" i="2"/>
  <c r="CY111" i="2"/>
  <c r="DX111" i="2" s="1"/>
  <c r="FW72" i="2"/>
  <c r="GM72" i="2" s="1"/>
  <c r="CX66" i="2"/>
  <c r="DB66" i="2" s="1"/>
  <c r="DC66" i="2" s="1"/>
  <c r="EO9" i="2"/>
  <c r="GF43" i="2"/>
  <c r="HF43" i="2" s="1"/>
  <c r="CV111" i="2"/>
  <c r="GD86" i="2"/>
  <c r="GB86" i="2"/>
  <c r="GE112" i="2"/>
  <c r="FZ112" i="2"/>
  <c r="GC86" i="2"/>
  <c r="HB86" i="2" s="1"/>
  <c r="FW112" i="2"/>
  <c r="GM112" i="2" s="1"/>
  <c r="CP41" i="2"/>
  <c r="FZ86" i="2"/>
  <c r="GC112" i="2"/>
  <c r="HB112" i="2" s="1"/>
  <c r="CW41" i="2"/>
  <c r="GH86" i="2"/>
  <c r="GI86" i="2"/>
  <c r="DB112" i="2"/>
  <c r="DC112" i="2" s="1"/>
  <c r="DD112" i="2" s="1"/>
  <c r="GG112" i="2"/>
  <c r="GB112" i="2"/>
  <c r="GD112" i="2"/>
  <c r="FX86" i="2"/>
  <c r="FY86" i="2"/>
  <c r="FY112" i="2"/>
  <c r="GI112" i="2"/>
  <c r="DA23" i="2"/>
  <c r="GG86" i="2"/>
  <c r="GE86" i="2"/>
  <c r="GF112" i="2"/>
  <c r="HF112" i="2" s="1"/>
  <c r="GA112" i="2"/>
  <c r="CS8" i="2"/>
  <c r="CP36" i="2"/>
  <c r="GF86" i="2"/>
  <c r="HF86" i="2" s="1"/>
  <c r="FX112" i="2"/>
  <c r="FY53" i="2"/>
  <c r="GG53" i="2"/>
  <c r="FZ53" i="2"/>
  <c r="GH53" i="2"/>
  <c r="GC53" i="2"/>
  <c r="HB53" i="2" s="1"/>
  <c r="GD53" i="2"/>
  <c r="GE53" i="2"/>
  <c r="GF53" i="2"/>
  <c r="HF53" i="2" s="1"/>
  <c r="GA53" i="2"/>
  <c r="FW53" i="2"/>
  <c r="FX53" i="2"/>
  <c r="GB53" i="2"/>
  <c r="GI53" i="2"/>
  <c r="FX118" i="2"/>
  <c r="GF118" i="2"/>
  <c r="HF118" i="2" s="1"/>
  <c r="GB118" i="2"/>
  <c r="GE118" i="2"/>
  <c r="GG118" i="2"/>
  <c r="FW118" i="2"/>
  <c r="GH118" i="2"/>
  <c r="FY118" i="2"/>
  <c r="GI118" i="2"/>
  <c r="FZ118" i="2"/>
  <c r="GA118" i="2"/>
  <c r="GC118" i="2"/>
  <c r="HB118" i="2" s="1"/>
  <c r="GD118" i="2"/>
  <c r="DF123" i="2"/>
  <c r="EM114" i="2"/>
  <c r="FL114" i="2" s="1"/>
  <c r="FS114" i="2" s="1"/>
  <c r="EN114" i="2"/>
  <c r="EG114" i="2"/>
  <c r="EO114" i="2"/>
  <c r="FV114" i="2"/>
  <c r="EH114" i="2"/>
  <c r="EP114" i="2"/>
  <c r="FP114" i="2" s="1"/>
  <c r="EI114" i="2"/>
  <c r="EQ114" i="2"/>
  <c r="EJ114" i="2"/>
  <c r="ER114" i="2"/>
  <c r="EK114" i="2"/>
  <c r="ES114" i="2"/>
  <c r="EL114" i="2"/>
  <c r="EW108" i="2"/>
  <c r="ET108" i="2"/>
  <c r="EU108" i="2" s="1"/>
  <c r="EX106" i="2"/>
  <c r="DD126" i="2"/>
  <c r="DL126" i="2"/>
  <c r="EW105" i="2"/>
  <c r="ET105" i="2"/>
  <c r="EU105" i="2" s="1"/>
  <c r="DG49" i="2"/>
  <c r="DH49" i="2" s="1"/>
  <c r="DI49" i="2"/>
  <c r="BP59" i="2"/>
  <c r="BQ59" i="2" s="1"/>
  <c r="BR59" i="2"/>
  <c r="CR124" i="2"/>
  <c r="CZ124" i="2"/>
  <c r="CS124" i="2"/>
  <c r="DA124" i="2"/>
  <c r="CT124" i="2"/>
  <c r="CU124" i="2"/>
  <c r="DT124" i="2" s="1"/>
  <c r="CV124" i="2"/>
  <c r="CO124" i="2"/>
  <c r="CW124" i="2"/>
  <c r="CQ124" i="2"/>
  <c r="CX124" i="2"/>
  <c r="CP124" i="2"/>
  <c r="CY124" i="2"/>
  <c r="DX124" i="2" s="1"/>
  <c r="DF109" i="2"/>
  <c r="CO82" i="2"/>
  <c r="CW82" i="2"/>
  <c r="CP82" i="2"/>
  <c r="CX82" i="2"/>
  <c r="CR82" i="2"/>
  <c r="CZ82" i="2"/>
  <c r="CS82" i="2"/>
  <c r="DA82" i="2"/>
  <c r="CU82" i="2"/>
  <c r="DT82" i="2" s="1"/>
  <c r="CY82" i="2"/>
  <c r="DX82" i="2" s="1"/>
  <c r="CQ82" i="2"/>
  <c r="CT82" i="2"/>
  <c r="CV82" i="2"/>
  <c r="FX107" i="2"/>
  <c r="GF107" i="2"/>
  <c r="HF107" i="2" s="1"/>
  <c r="FY107" i="2"/>
  <c r="GG107" i="2"/>
  <c r="GA107" i="2"/>
  <c r="GI107" i="2"/>
  <c r="GD107" i="2"/>
  <c r="GE107" i="2"/>
  <c r="GH107" i="2"/>
  <c r="FW107" i="2"/>
  <c r="FZ107" i="2"/>
  <c r="GB107" i="2"/>
  <c r="GC107" i="2"/>
  <c r="HB107" i="2" s="1"/>
  <c r="DF100" i="2"/>
  <c r="EW102" i="2"/>
  <c r="ET102" i="2"/>
  <c r="EU102" i="2" s="1"/>
  <c r="DB107" i="2"/>
  <c r="DC107" i="2" s="1"/>
  <c r="DE107" i="2"/>
  <c r="DL133" i="2"/>
  <c r="DD133" i="2"/>
  <c r="EW71" i="2"/>
  <c r="ET71" i="2"/>
  <c r="EU71" i="2" s="1"/>
  <c r="BP58" i="2"/>
  <c r="BQ58" i="2" s="1"/>
  <c r="BR58" i="2"/>
  <c r="FZ100" i="2"/>
  <c r="GH100" i="2"/>
  <c r="GA100" i="2"/>
  <c r="GI100" i="2"/>
  <c r="GB100" i="2"/>
  <c r="GC100" i="2"/>
  <c r="HB100" i="2" s="1"/>
  <c r="GD100" i="2"/>
  <c r="FW100" i="2"/>
  <c r="GE100" i="2"/>
  <c r="FX100" i="2"/>
  <c r="GF100" i="2"/>
  <c r="HF100" i="2" s="1"/>
  <c r="FY100" i="2"/>
  <c r="GG100" i="2"/>
  <c r="EW77" i="2"/>
  <c r="ET77" i="2"/>
  <c r="EU77" i="2" s="1"/>
  <c r="BP91" i="2"/>
  <c r="BQ91" i="2" s="1"/>
  <c r="BR91" i="2"/>
  <c r="ET65" i="2"/>
  <c r="EU65" i="2" s="1"/>
  <c r="EW65" i="2"/>
  <c r="BP134" i="2"/>
  <c r="BQ134" i="2" s="1"/>
  <c r="BR134" i="2"/>
  <c r="BS120" i="2"/>
  <c r="DD50" i="2"/>
  <c r="DL50" i="2"/>
  <c r="CS110" i="2"/>
  <c r="DA110" i="2"/>
  <c r="CT110" i="2"/>
  <c r="CU110" i="2"/>
  <c r="DT110" i="2" s="1"/>
  <c r="CV110" i="2"/>
  <c r="CO110" i="2"/>
  <c r="CW110" i="2"/>
  <c r="CP110" i="2"/>
  <c r="CX110" i="2"/>
  <c r="CQ110" i="2"/>
  <c r="CY110" i="2"/>
  <c r="DX110" i="2" s="1"/>
  <c r="CR110" i="2"/>
  <c r="CZ110" i="2"/>
  <c r="DE65" i="2"/>
  <c r="DB65" i="2"/>
  <c r="DC65" i="2" s="1"/>
  <c r="EK89" i="2"/>
  <c r="ES89" i="2"/>
  <c r="EN89" i="2"/>
  <c r="EG89" i="2"/>
  <c r="EO89" i="2"/>
  <c r="FV89" i="2"/>
  <c r="EH89" i="2"/>
  <c r="EP89" i="2"/>
  <c r="FP89" i="2" s="1"/>
  <c r="EI89" i="2"/>
  <c r="EQ89" i="2"/>
  <c r="EJ89" i="2"/>
  <c r="EL89" i="2"/>
  <c r="EM89" i="2"/>
  <c r="FL89" i="2" s="1"/>
  <c r="FS89" i="2" s="1"/>
  <c r="ER89" i="2"/>
  <c r="EX79" i="2"/>
  <c r="DF86" i="2"/>
  <c r="CQ116" i="2"/>
  <c r="CY116" i="2"/>
  <c r="DX116" i="2" s="1"/>
  <c r="CR116" i="2"/>
  <c r="CZ116" i="2"/>
  <c r="CS116" i="2"/>
  <c r="DA116" i="2"/>
  <c r="CT116" i="2"/>
  <c r="CU116" i="2"/>
  <c r="DT116" i="2" s="1"/>
  <c r="CV116" i="2"/>
  <c r="CO116" i="2"/>
  <c r="CW116" i="2"/>
  <c r="CX116" i="2"/>
  <c r="CP116" i="2"/>
  <c r="DB76" i="2"/>
  <c r="DC76" i="2" s="1"/>
  <c r="DE76" i="2"/>
  <c r="BP70" i="2"/>
  <c r="BQ70" i="2" s="1"/>
  <c r="BR70" i="2"/>
  <c r="DB115" i="2"/>
  <c r="DC115" i="2" s="1"/>
  <c r="DE115" i="2"/>
  <c r="GJ126" i="2"/>
  <c r="GK126" i="2" s="1"/>
  <c r="GT126" i="2" s="1"/>
  <c r="GM126" i="2"/>
  <c r="EI110" i="2"/>
  <c r="EQ110" i="2"/>
  <c r="EJ110" i="2"/>
  <c r="ER110" i="2"/>
  <c r="EK110" i="2"/>
  <c r="ES110" i="2"/>
  <c r="EL110" i="2"/>
  <c r="EM110" i="2"/>
  <c r="FL110" i="2" s="1"/>
  <c r="FS110" i="2" s="1"/>
  <c r="EN110" i="2"/>
  <c r="EG110" i="2"/>
  <c r="EO110" i="2"/>
  <c r="FV110" i="2"/>
  <c r="EH110" i="2"/>
  <c r="EP110" i="2"/>
  <c r="FP110" i="2" s="1"/>
  <c r="BS105" i="2"/>
  <c r="BT105" i="2" s="1"/>
  <c r="BS98" i="2"/>
  <c r="BT98" i="2" s="1"/>
  <c r="EW99" i="2"/>
  <c r="ET99" i="2"/>
  <c r="EU99" i="2" s="1"/>
  <c r="DD55" i="2"/>
  <c r="DL55" i="2"/>
  <c r="BS55" i="2"/>
  <c r="BP87" i="2"/>
  <c r="BQ87" i="2" s="1"/>
  <c r="BR87" i="2"/>
  <c r="GJ50" i="2"/>
  <c r="GK50" i="2" s="1"/>
  <c r="GT50" i="2" s="1"/>
  <c r="GM50" i="2"/>
  <c r="CT78" i="2"/>
  <c r="CU78" i="2"/>
  <c r="DT78" i="2" s="1"/>
  <c r="CO78" i="2"/>
  <c r="CW78" i="2"/>
  <c r="CZ78" i="2"/>
  <c r="CP78" i="2"/>
  <c r="DA78" i="2"/>
  <c r="CQ78" i="2"/>
  <c r="CR78" i="2"/>
  <c r="CS78" i="2"/>
  <c r="CV78" i="2"/>
  <c r="CX78" i="2"/>
  <c r="CY78" i="2"/>
  <c r="DX78" i="2" s="1"/>
  <c r="BP124" i="2"/>
  <c r="BQ124" i="2" s="1"/>
  <c r="BR124" i="2"/>
  <c r="CU135" i="2"/>
  <c r="DT135" i="2" s="1"/>
  <c r="CV135" i="2"/>
  <c r="CO135" i="2"/>
  <c r="CW135" i="2"/>
  <c r="CP135" i="2"/>
  <c r="CX135" i="2"/>
  <c r="CQ135" i="2"/>
  <c r="CY135" i="2"/>
  <c r="DX135" i="2" s="1"/>
  <c r="CR135" i="2"/>
  <c r="CZ135" i="2"/>
  <c r="CS135" i="2"/>
  <c r="DA135" i="2"/>
  <c r="CT135" i="2"/>
  <c r="CO102" i="2"/>
  <c r="CW102" i="2"/>
  <c r="CP102" i="2"/>
  <c r="CX102" i="2"/>
  <c r="CQ102" i="2"/>
  <c r="CY102" i="2"/>
  <c r="DX102" i="2" s="1"/>
  <c r="CR102" i="2"/>
  <c r="CZ102" i="2"/>
  <c r="CS102" i="2"/>
  <c r="DA102" i="2"/>
  <c r="CT102" i="2"/>
  <c r="CU102" i="2"/>
  <c r="DT102" i="2" s="1"/>
  <c r="CV102" i="2"/>
  <c r="CO91" i="2"/>
  <c r="CW91" i="2"/>
  <c r="CT91" i="2"/>
  <c r="CY91" i="2"/>
  <c r="DX91" i="2" s="1"/>
  <c r="CP91" i="2"/>
  <c r="CZ91" i="2"/>
  <c r="CQ91" i="2"/>
  <c r="DA91" i="2"/>
  <c r="CR91" i="2"/>
  <c r="CS91" i="2"/>
  <c r="CU91" i="2"/>
  <c r="DT91" i="2" s="1"/>
  <c r="CV91" i="2"/>
  <c r="CX91" i="2"/>
  <c r="ET68" i="2"/>
  <c r="EU68" i="2" s="1"/>
  <c r="EW68" i="2"/>
  <c r="FD106" i="2"/>
  <c r="EV106" i="2"/>
  <c r="CR113" i="2"/>
  <c r="CZ113" i="2"/>
  <c r="CS113" i="2"/>
  <c r="DA113" i="2"/>
  <c r="CT113" i="2"/>
  <c r="CU113" i="2"/>
  <c r="DT113" i="2" s="1"/>
  <c r="CV113" i="2"/>
  <c r="CO113" i="2"/>
  <c r="CW113" i="2"/>
  <c r="CP113" i="2"/>
  <c r="CX113" i="2"/>
  <c r="CQ113" i="2"/>
  <c r="CY113" i="2"/>
  <c r="DX113" i="2" s="1"/>
  <c r="FZ93" i="2"/>
  <c r="GH93" i="2"/>
  <c r="GA93" i="2"/>
  <c r="GI93" i="2"/>
  <c r="GB93" i="2"/>
  <c r="GC93" i="2"/>
  <c r="HB93" i="2" s="1"/>
  <c r="GD93" i="2"/>
  <c r="FW93" i="2"/>
  <c r="GE93" i="2"/>
  <c r="FX93" i="2"/>
  <c r="GF93" i="2"/>
  <c r="HF93" i="2" s="1"/>
  <c r="FY93" i="2"/>
  <c r="GG93" i="2"/>
  <c r="DF112" i="2"/>
  <c r="GM49" i="2"/>
  <c r="GJ49" i="2"/>
  <c r="GK49" i="2" s="1"/>
  <c r="GT49" i="2" s="1"/>
  <c r="CO47" i="2"/>
  <c r="CW47" i="2"/>
  <c r="CP47" i="2"/>
  <c r="CX47" i="2"/>
  <c r="CR47" i="2"/>
  <c r="CZ47" i="2"/>
  <c r="CV47" i="2"/>
  <c r="CY47" i="2"/>
  <c r="DX47" i="2" s="1"/>
  <c r="DA47" i="2"/>
  <c r="CT47" i="2"/>
  <c r="CS47" i="2"/>
  <c r="CU47" i="2"/>
  <c r="DT47" i="2" s="1"/>
  <c r="CQ47" i="2"/>
  <c r="GB125" i="2"/>
  <c r="GC125" i="2"/>
  <c r="HB125" i="2" s="1"/>
  <c r="GD125" i="2"/>
  <c r="FW125" i="2"/>
  <c r="GE125" i="2"/>
  <c r="FX125" i="2"/>
  <c r="FY125" i="2"/>
  <c r="GG125" i="2"/>
  <c r="GF125" i="2"/>
  <c r="HF125" i="2" s="1"/>
  <c r="GH125" i="2"/>
  <c r="FZ125" i="2"/>
  <c r="GA125" i="2"/>
  <c r="GI125" i="2"/>
  <c r="DD109" i="2"/>
  <c r="DL109" i="2"/>
  <c r="ET115" i="2"/>
  <c r="EU115" i="2" s="1"/>
  <c r="EW115" i="2"/>
  <c r="BP53" i="2"/>
  <c r="BQ53" i="2" s="1"/>
  <c r="BR53" i="2"/>
  <c r="DE134" i="2"/>
  <c r="DB134" i="2"/>
  <c r="DC134" i="2" s="1"/>
  <c r="EW135" i="2"/>
  <c r="ET64" i="2"/>
  <c r="EU64" i="2" s="1"/>
  <c r="EW64" i="2"/>
  <c r="EW63" i="2"/>
  <c r="ET63" i="2"/>
  <c r="EU63" i="2" s="1"/>
  <c r="CR104" i="2"/>
  <c r="CZ104" i="2"/>
  <c r="CT104" i="2"/>
  <c r="CU104" i="2"/>
  <c r="DT104" i="2" s="1"/>
  <c r="CO104" i="2"/>
  <c r="CW104" i="2"/>
  <c r="CS104" i="2"/>
  <c r="CV104" i="2"/>
  <c r="CX104" i="2"/>
  <c r="CY104" i="2"/>
  <c r="DX104" i="2" s="1"/>
  <c r="DA104" i="2"/>
  <c r="CP104" i="2"/>
  <c r="CQ104" i="2"/>
  <c r="GC129" i="2"/>
  <c r="HB129" i="2" s="1"/>
  <c r="GD129" i="2"/>
  <c r="FX129" i="2"/>
  <c r="GG129" i="2"/>
  <c r="FY129" i="2"/>
  <c r="FZ129" i="2"/>
  <c r="GA129" i="2"/>
  <c r="GB129" i="2"/>
  <c r="GE129" i="2"/>
  <c r="GF129" i="2"/>
  <c r="HF129" i="2" s="1"/>
  <c r="GH129" i="2"/>
  <c r="FW129" i="2"/>
  <c r="GI129" i="2"/>
  <c r="DF57" i="2"/>
  <c r="CR59" i="2"/>
  <c r="CZ59" i="2"/>
  <c r="CS59" i="2"/>
  <c r="DA59" i="2"/>
  <c r="CT59" i="2"/>
  <c r="CY59" i="2"/>
  <c r="DX59" i="2" s="1"/>
  <c r="CO59" i="2"/>
  <c r="CQ59" i="2"/>
  <c r="CW59" i="2"/>
  <c r="CX59" i="2"/>
  <c r="CU59" i="2"/>
  <c r="DT59" i="2" s="1"/>
  <c r="CP59" i="2"/>
  <c r="CV59" i="2"/>
  <c r="GB77" i="2"/>
  <c r="GC77" i="2"/>
  <c r="HB77" i="2" s="1"/>
  <c r="FW77" i="2"/>
  <c r="GE77" i="2"/>
  <c r="GA77" i="2"/>
  <c r="FZ77" i="2"/>
  <c r="GD77" i="2"/>
  <c r="GF77" i="2"/>
  <c r="HF77" i="2" s="1"/>
  <c r="GG77" i="2"/>
  <c r="GH77" i="2"/>
  <c r="FX77" i="2"/>
  <c r="FY77" i="2"/>
  <c r="GI77" i="2"/>
  <c r="GC88" i="2"/>
  <c r="HB88" i="2" s="1"/>
  <c r="FX88" i="2"/>
  <c r="GF88" i="2"/>
  <c r="HF88" i="2" s="1"/>
  <c r="FY88" i="2"/>
  <c r="GG88" i="2"/>
  <c r="FZ88" i="2"/>
  <c r="GH88" i="2"/>
  <c r="GA88" i="2"/>
  <c r="GI88" i="2"/>
  <c r="FW88" i="2"/>
  <c r="GB88" i="2"/>
  <c r="GD88" i="2"/>
  <c r="GE88" i="2"/>
  <c r="BS97" i="2"/>
  <c r="BT97" i="2" s="1"/>
  <c r="DF50" i="2"/>
  <c r="BP118" i="2"/>
  <c r="BQ118" i="2" s="1"/>
  <c r="BR118" i="2"/>
  <c r="DG67" i="2"/>
  <c r="DH67" i="2" s="1"/>
  <c r="DI67" i="2"/>
  <c r="EX109" i="2"/>
  <c r="EH59" i="2"/>
  <c r="EP59" i="2"/>
  <c r="FP59" i="2" s="1"/>
  <c r="EI59" i="2"/>
  <c r="EQ59" i="2"/>
  <c r="EJ59" i="2"/>
  <c r="ER59" i="2"/>
  <c r="EN59" i="2"/>
  <c r="EO59" i="2"/>
  <c r="EL59" i="2"/>
  <c r="EG59" i="2"/>
  <c r="EK59" i="2"/>
  <c r="EM59" i="2"/>
  <c r="FL59" i="2" s="1"/>
  <c r="FS59" i="2" s="1"/>
  <c r="FV59" i="2"/>
  <c r="ES59" i="2"/>
  <c r="GM56" i="2"/>
  <c r="GJ56" i="2"/>
  <c r="GK56" i="2" s="1"/>
  <c r="GT56" i="2" s="1"/>
  <c r="FD79" i="2"/>
  <c r="EV79" i="2"/>
  <c r="EM91" i="2"/>
  <c r="FL91" i="2" s="1"/>
  <c r="FS91" i="2" s="1"/>
  <c r="EJ91" i="2"/>
  <c r="ER91" i="2"/>
  <c r="EG91" i="2"/>
  <c r="EQ91" i="2"/>
  <c r="EH91" i="2"/>
  <c r="ES91" i="2"/>
  <c r="EI91" i="2"/>
  <c r="EK91" i="2"/>
  <c r="EL91" i="2"/>
  <c r="EN91" i="2"/>
  <c r="EO91" i="2"/>
  <c r="FV91" i="2"/>
  <c r="EP91" i="2"/>
  <c r="FP91" i="2" s="1"/>
  <c r="EW119" i="2"/>
  <c r="ET119" i="2"/>
  <c r="EU119" i="2" s="1"/>
  <c r="EX94" i="2"/>
  <c r="DF73" i="2"/>
  <c r="DB48" i="2"/>
  <c r="DC48" i="2" s="1"/>
  <c r="DE48" i="2"/>
  <c r="BS133" i="2"/>
  <c r="BT133" i="2"/>
  <c r="BV133" i="2" s="1"/>
  <c r="BZ133" i="2" s="1"/>
  <c r="BS74" i="2"/>
  <c r="GD97" i="2"/>
  <c r="FY97" i="2"/>
  <c r="GG97" i="2"/>
  <c r="FZ97" i="2"/>
  <c r="GH97" i="2"/>
  <c r="GA97" i="2"/>
  <c r="GI97" i="2"/>
  <c r="GB97" i="2"/>
  <c r="FW97" i="2"/>
  <c r="FX97" i="2"/>
  <c r="GC97" i="2"/>
  <c r="HB97" i="2" s="1"/>
  <c r="GE97" i="2"/>
  <c r="GF97" i="2"/>
  <c r="HF97" i="2" s="1"/>
  <c r="BS54" i="2"/>
  <c r="BT54" i="2" s="1"/>
  <c r="BV54" i="2" s="1"/>
  <c r="GJ72" i="2"/>
  <c r="GK72" i="2" s="1"/>
  <c r="GT72" i="2" s="1"/>
  <c r="FD49" i="2"/>
  <c r="EV49" i="2"/>
  <c r="EG116" i="2"/>
  <c r="EO116" i="2"/>
  <c r="FV116" i="2"/>
  <c r="EH116" i="2"/>
  <c r="EP116" i="2"/>
  <c r="FP116" i="2" s="1"/>
  <c r="EI116" i="2"/>
  <c r="EQ116" i="2"/>
  <c r="EJ116" i="2"/>
  <c r="ER116" i="2"/>
  <c r="EK116" i="2"/>
  <c r="ES116" i="2"/>
  <c r="EL116" i="2"/>
  <c r="EM116" i="2"/>
  <c r="FL116" i="2" s="1"/>
  <c r="FS116" i="2" s="1"/>
  <c r="EN116" i="2"/>
  <c r="DE66" i="2"/>
  <c r="CP128" i="2"/>
  <c r="CX128" i="2"/>
  <c r="CS128" i="2"/>
  <c r="DA128" i="2"/>
  <c r="CO128" i="2"/>
  <c r="CZ128" i="2"/>
  <c r="CU128" i="2"/>
  <c r="DT128" i="2" s="1"/>
  <c r="CV128" i="2"/>
  <c r="CT128" i="2"/>
  <c r="CR128" i="2"/>
  <c r="CW128" i="2"/>
  <c r="CY128" i="2"/>
  <c r="DX128" i="2" s="1"/>
  <c r="CQ128" i="2"/>
  <c r="DB98" i="2"/>
  <c r="DC98" i="2" s="1"/>
  <c r="DE98" i="2"/>
  <c r="EG51" i="2"/>
  <c r="EO51" i="2"/>
  <c r="FV51" i="2"/>
  <c r="EI51" i="2"/>
  <c r="ER51" i="2"/>
  <c r="EK51" i="2"/>
  <c r="EL51" i="2"/>
  <c r="EM51" i="2"/>
  <c r="FL51" i="2" s="1"/>
  <c r="FS51" i="2" s="1"/>
  <c r="EH51" i="2"/>
  <c r="EJ51" i="2"/>
  <c r="EN51" i="2"/>
  <c r="EP51" i="2"/>
  <c r="FP51" i="2" s="1"/>
  <c r="EQ51" i="2"/>
  <c r="ES51" i="2"/>
  <c r="EX52" i="2"/>
  <c r="DE64" i="2"/>
  <c r="DB64" i="2"/>
  <c r="DC64" i="2" s="1"/>
  <c r="DF99" i="2"/>
  <c r="EK61" i="2"/>
  <c r="ES61" i="2"/>
  <c r="EL61" i="2"/>
  <c r="EM61" i="2"/>
  <c r="FL61" i="2" s="1"/>
  <c r="FS61" i="2" s="1"/>
  <c r="EN61" i="2"/>
  <c r="EP61" i="2"/>
  <c r="FP61" i="2" s="1"/>
  <c r="EI61" i="2"/>
  <c r="ER61" i="2"/>
  <c r="FV61" i="2"/>
  <c r="EG61" i="2"/>
  <c r="EH61" i="2"/>
  <c r="EO61" i="2"/>
  <c r="EQ61" i="2"/>
  <c r="EJ61" i="2"/>
  <c r="DD127" i="2"/>
  <c r="DL127" i="2"/>
  <c r="FW101" i="2"/>
  <c r="GE101" i="2"/>
  <c r="FX101" i="2"/>
  <c r="GF101" i="2"/>
  <c r="HF101" i="2" s="1"/>
  <c r="FY101" i="2"/>
  <c r="GG101" i="2"/>
  <c r="FZ101" i="2"/>
  <c r="GH101" i="2"/>
  <c r="GA101" i="2"/>
  <c r="GI101" i="2"/>
  <c r="GB101" i="2"/>
  <c r="GC101" i="2"/>
  <c r="HB101" i="2" s="1"/>
  <c r="GD101" i="2"/>
  <c r="GJ109" i="2"/>
  <c r="GK109" i="2" s="1"/>
  <c r="GT109" i="2" s="1"/>
  <c r="GM109" i="2"/>
  <c r="BT60" i="2"/>
  <c r="BS60" i="2"/>
  <c r="ET107" i="2"/>
  <c r="EU107" i="2" s="1"/>
  <c r="EW107" i="2"/>
  <c r="BS94" i="2"/>
  <c r="BT94" i="2" s="1"/>
  <c r="GD127" i="2"/>
  <c r="FX127" i="2"/>
  <c r="GF127" i="2"/>
  <c r="HF127" i="2" s="1"/>
  <c r="FY127" i="2"/>
  <c r="GA127" i="2"/>
  <c r="GI127" i="2"/>
  <c r="GH127" i="2"/>
  <c r="GB127" i="2"/>
  <c r="GC127" i="2"/>
  <c r="HB127" i="2" s="1"/>
  <c r="GG127" i="2"/>
  <c r="FZ127" i="2"/>
  <c r="FW127" i="2"/>
  <c r="GE127" i="2"/>
  <c r="BS115" i="2"/>
  <c r="BV67" i="2"/>
  <c r="BZ67" i="2" s="1"/>
  <c r="BS63" i="2"/>
  <c r="EW129" i="2"/>
  <c r="ET129" i="2"/>
  <c r="EU129" i="2" s="1"/>
  <c r="DB119" i="2"/>
  <c r="DC119" i="2" s="1"/>
  <c r="DE119" i="2"/>
  <c r="GB131" i="2"/>
  <c r="FW131" i="2"/>
  <c r="GE131" i="2"/>
  <c r="FY131" i="2"/>
  <c r="GI131" i="2"/>
  <c r="FZ131" i="2"/>
  <c r="GA131" i="2"/>
  <c r="GC131" i="2"/>
  <c r="HB131" i="2" s="1"/>
  <c r="GD131" i="2"/>
  <c r="GF131" i="2"/>
  <c r="HF131" i="2" s="1"/>
  <c r="GG131" i="2"/>
  <c r="FX131" i="2"/>
  <c r="GH131" i="2"/>
  <c r="DD57" i="2"/>
  <c r="DL57" i="2"/>
  <c r="DF101" i="2"/>
  <c r="FD56" i="2"/>
  <c r="EV56" i="2"/>
  <c r="FY70" i="2"/>
  <c r="GG70" i="2"/>
  <c r="FZ70" i="2"/>
  <c r="GH70" i="2"/>
  <c r="GB70" i="2"/>
  <c r="GC70" i="2"/>
  <c r="HB70" i="2" s="1"/>
  <c r="GF70" i="2"/>
  <c r="HF70" i="2" s="1"/>
  <c r="GI70" i="2"/>
  <c r="FW70" i="2"/>
  <c r="FX70" i="2"/>
  <c r="GA70" i="2"/>
  <c r="GD70" i="2"/>
  <c r="GE70" i="2"/>
  <c r="ET100" i="2"/>
  <c r="EU100" i="2" s="1"/>
  <c r="EW100" i="2"/>
  <c r="BS117" i="2"/>
  <c r="FD133" i="2"/>
  <c r="EV133" i="2"/>
  <c r="BS101" i="2"/>
  <c r="BP96" i="2"/>
  <c r="BQ96" i="2" s="1"/>
  <c r="BR96" i="2"/>
  <c r="EJ103" i="2"/>
  <c r="ER103" i="2"/>
  <c r="EK103" i="2"/>
  <c r="ES103" i="2"/>
  <c r="EL103" i="2"/>
  <c r="EM103" i="2"/>
  <c r="FL103" i="2" s="1"/>
  <c r="FS103" i="2" s="1"/>
  <c r="EN103" i="2"/>
  <c r="EG103" i="2"/>
  <c r="EO103" i="2"/>
  <c r="FV103" i="2"/>
  <c r="EH103" i="2"/>
  <c r="EP103" i="2"/>
  <c r="FP103" i="2" s="1"/>
  <c r="EI103" i="2"/>
  <c r="EQ103" i="2"/>
  <c r="EH90" i="2"/>
  <c r="EP90" i="2"/>
  <c r="FP90" i="2" s="1"/>
  <c r="EK90" i="2"/>
  <c r="ES90" i="2"/>
  <c r="EL90" i="2"/>
  <c r="EM90" i="2"/>
  <c r="FL90" i="2" s="1"/>
  <c r="FS90" i="2" s="1"/>
  <c r="EN90" i="2"/>
  <c r="ER90" i="2"/>
  <c r="FV90" i="2"/>
  <c r="EG90" i="2"/>
  <c r="EI90" i="2"/>
  <c r="EJ90" i="2"/>
  <c r="EO90" i="2"/>
  <c r="EQ90" i="2"/>
  <c r="BP129" i="2"/>
  <c r="BQ129" i="2" s="1"/>
  <c r="BR129" i="2"/>
  <c r="EV109" i="2"/>
  <c r="FD109" i="2"/>
  <c r="EX72" i="2"/>
  <c r="DF56" i="2"/>
  <c r="BS68" i="2"/>
  <c r="BT68" i="2" s="1"/>
  <c r="EN111" i="2"/>
  <c r="EG111" i="2"/>
  <c r="EO111" i="2"/>
  <c r="FV111" i="2"/>
  <c r="EH111" i="2"/>
  <c r="EP111" i="2"/>
  <c r="FP111" i="2" s="1"/>
  <c r="EI111" i="2"/>
  <c r="EQ111" i="2"/>
  <c r="EJ111" i="2"/>
  <c r="ER111" i="2"/>
  <c r="EK111" i="2"/>
  <c r="ES111" i="2"/>
  <c r="EL111" i="2"/>
  <c r="EM111" i="2"/>
  <c r="FL111" i="2" s="1"/>
  <c r="FS111" i="2" s="1"/>
  <c r="EV94" i="2"/>
  <c r="FD94" i="2"/>
  <c r="DD73" i="2"/>
  <c r="DL73" i="2"/>
  <c r="EN128" i="2"/>
  <c r="EI128" i="2"/>
  <c r="EQ128" i="2"/>
  <c r="EH128" i="2"/>
  <c r="ES128" i="2"/>
  <c r="EO128" i="2"/>
  <c r="FV128" i="2"/>
  <c r="EL128" i="2"/>
  <c r="ER128" i="2"/>
  <c r="EK128" i="2"/>
  <c r="EM128" i="2"/>
  <c r="FL128" i="2" s="1"/>
  <c r="FS128" i="2" s="1"/>
  <c r="EP128" i="2"/>
  <c r="FP128" i="2" s="1"/>
  <c r="EG128" i="2"/>
  <c r="EJ128" i="2"/>
  <c r="CT70" i="2"/>
  <c r="CU70" i="2"/>
  <c r="DT70" i="2" s="1"/>
  <c r="CO70" i="2"/>
  <c r="CW70" i="2"/>
  <c r="CP70" i="2"/>
  <c r="CX70" i="2"/>
  <c r="DA70" i="2"/>
  <c r="CQ70" i="2"/>
  <c r="CR70" i="2"/>
  <c r="CS70" i="2"/>
  <c r="CV70" i="2"/>
  <c r="CY70" i="2"/>
  <c r="DX70" i="2" s="1"/>
  <c r="CZ70" i="2"/>
  <c r="CO77" i="2"/>
  <c r="CW77" i="2"/>
  <c r="CP77" i="2"/>
  <c r="CX77" i="2"/>
  <c r="CR77" i="2"/>
  <c r="CZ77" i="2"/>
  <c r="DA77" i="2"/>
  <c r="CQ77" i="2"/>
  <c r="CS77" i="2"/>
  <c r="CT77" i="2"/>
  <c r="CU77" i="2"/>
  <c r="DT77" i="2" s="1"/>
  <c r="CV77" i="2"/>
  <c r="CY77" i="2"/>
  <c r="DX77" i="2" s="1"/>
  <c r="EX49" i="2"/>
  <c r="DF81" i="2"/>
  <c r="CO125" i="2"/>
  <c r="CW125" i="2"/>
  <c r="CP125" i="2"/>
  <c r="CX125" i="2"/>
  <c r="CQ125" i="2"/>
  <c r="CY125" i="2"/>
  <c r="DX125" i="2" s="1"/>
  <c r="CR125" i="2"/>
  <c r="CZ125" i="2"/>
  <c r="CS125" i="2"/>
  <c r="DA125" i="2"/>
  <c r="CT125" i="2"/>
  <c r="CU125" i="2"/>
  <c r="DT125" i="2" s="1"/>
  <c r="CV125" i="2"/>
  <c r="DE85" i="2"/>
  <c r="DB85" i="2"/>
  <c r="DC85" i="2" s="1"/>
  <c r="EK83" i="2"/>
  <c r="ES83" i="2"/>
  <c r="EJ83" i="2"/>
  <c r="FV83" i="2"/>
  <c r="EM83" i="2"/>
  <c r="FL83" i="2" s="1"/>
  <c r="FS83" i="2" s="1"/>
  <c r="EN83" i="2"/>
  <c r="EO83" i="2"/>
  <c r="EH83" i="2"/>
  <c r="EQ83" i="2"/>
  <c r="EP83" i="2"/>
  <c r="FP83" i="2" s="1"/>
  <c r="ER83" i="2"/>
  <c r="EG83" i="2"/>
  <c r="EI83" i="2"/>
  <c r="EL83" i="2"/>
  <c r="FZ123" i="2"/>
  <c r="GH123" i="2"/>
  <c r="GA123" i="2"/>
  <c r="GI123" i="2"/>
  <c r="GB123" i="2"/>
  <c r="GC123" i="2"/>
  <c r="HB123" i="2" s="1"/>
  <c r="GD123" i="2"/>
  <c r="FW123" i="2"/>
  <c r="GE123" i="2"/>
  <c r="FX123" i="2"/>
  <c r="FY123" i="2"/>
  <c r="GF123" i="2"/>
  <c r="HF123" i="2" s="1"/>
  <c r="GG123" i="2"/>
  <c r="BP47" i="2"/>
  <c r="BQ47" i="2" s="1"/>
  <c r="BR47" i="2"/>
  <c r="BP62" i="2"/>
  <c r="BQ62" i="2" s="1"/>
  <c r="BR62" i="2"/>
  <c r="EV52" i="2"/>
  <c r="FD52" i="2"/>
  <c r="EL134" i="2"/>
  <c r="EG134" i="2"/>
  <c r="EO134" i="2"/>
  <c r="FV134" i="2"/>
  <c r="EM134" i="2"/>
  <c r="FL134" i="2" s="1"/>
  <c r="FS134" i="2" s="1"/>
  <c r="EN134" i="2"/>
  <c r="EP134" i="2"/>
  <c r="FP134" i="2" s="1"/>
  <c r="EQ134" i="2"/>
  <c r="EH134" i="2"/>
  <c r="ER134" i="2"/>
  <c r="EI134" i="2"/>
  <c r="ES134" i="2"/>
  <c r="EJ134" i="2"/>
  <c r="EK134" i="2"/>
  <c r="ET93" i="2"/>
  <c r="EU93" i="2" s="1"/>
  <c r="EW93" i="2"/>
  <c r="GB60" i="2"/>
  <c r="GC60" i="2"/>
  <c r="HB60" i="2" s="1"/>
  <c r="GD60" i="2"/>
  <c r="FY60" i="2"/>
  <c r="FZ60" i="2"/>
  <c r="GE60" i="2"/>
  <c r="FW60" i="2"/>
  <c r="GH60" i="2"/>
  <c r="GG60" i="2"/>
  <c r="GI60" i="2"/>
  <c r="GA60" i="2"/>
  <c r="FX60" i="2"/>
  <c r="GF60" i="2"/>
  <c r="HF60" i="2" s="1"/>
  <c r="DD99" i="2"/>
  <c r="DL99" i="2"/>
  <c r="EW125" i="2"/>
  <c r="ET125" i="2"/>
  <c r="EU125" i="2" s="1"/>
  <c r="GA120" i="2"/>
  <c r="GI120" i="2"/>
  <c r="GB120" i="2"/>
  <c r="GC120" i="2"/>
  <c r="HB120" i="2" s="1"/>
  <c r="GD120" i="2"/>
  <c r="FW120" i="2"/>
  <c r="GE120" i="2"/>
  <c r="FX120" i="2"/>
  <c r="GF120" i="2"/>
  <c r="HF120" i="2" s="1"/>
  <c r="FY120" i="2"/>
  <c r="FZ120" i="2"/>
  <c r="GG120" i="2"/>
  <c r="GH120" i="2"/>
  <c r="GC74" i="2"/>
  <c r="HB74" i="2" s="1"/>
  <c r="GD74" i="2"/>
  <c r="FX74" i="2"/>
  <c r="GF74" i="2"/>
  <c r="HF74" i="2" s="1"/>
  <c r="GB74" i="2"/>
  <c r="GE74" i="2"/>
  <c r="GH74" i="2"/>
  <c r="GG74" i="2"/>
  <c r="GI74" i="2"/>
  <c r="FW74" i="2"/>
  <c r="FY74" i="2"/>
  <c r="GA74" i="2"/>
  <c r="FZ74" i="2"/>
  <c r="BP111" i="2"/>
  <c r="BQ111" i="2" s="1"/>
  <c r="BR111" i="2"/>
  <c r="ET131" i="2"/>
  <c r="EU131" i="2" s="1"/>
  <c r="EW131" i="2"/>
  <c r="DD101" i="2"/>
  <c r="DL101" i="2"/>
  <c r="EX56" i="2"/>
  <c r="BS109" i="2"/>
  <c r="BT109" i="2" s="1"/>
  <c r="DF88" i="2"/>
  <c r="EX133" i="2"/>
  <c r="EM47" i="2"/>
  <c r="FL47" i="2" s="1"/>
  <c r="FS47" i="2" s="1"/>
  <c r="EN47" i="2"/>
  <c r="EH47" i="2"/>
  <c r="EP47" i="2"/>
  <c r="FP47" i="2" s="1"/>
  <c r="EK47" i="2"/>
  <c r="EL47" i="2"/>
  <c r="EO47" i="2"/>
  <c r="EQ47" i="2"/>
  <c r="FV47" i="2"/>
  <c r="EG47" i="2"/>
  <c r="EI47" i="2"/>
  <c r="ES47" i="2"/>
  <c r="EJ47" i="2"/>
  <c r="ER47" i="2"/>
  <c r="ET73" i="2"/>
  <c r="EU73" i="2" s="1"/>
  <c r="EW73" i="2"/>
  <c r="DB87" i="2"/>
  <c r="DC87" i="2" s="1"/>
  <c r="DE87" i="2"/>
  <c r="FD72" i="2"/>
  <c r="EV72" i="2"/>
  <c r="DL56" i="2"/>
  <c r="DD56" i="2"/>
  <c r="BS88" i="2"/>
  <c r="BT88" i="2" s="1"/>
  <c r="BV88" i="2" s="1"/>
  <c r="BZ88" i="2" s="1"/>
  <c r="DB105" i="2"/>
  <c r="DC105" i="2" s="1"/>
  <c r="DE105" i="2"/>
  <c r="CQ51" i="2"/>
  <c r="CY51" i="2"/>
  <c r="DX51" i="2" s="1"/>
  <c r="CV51" i="2"/>
  <c r="CO51" i="2"/>
  <c r="CX51" i="2"/>
  <c r="CP51" i="2"/>
  <c r="CZ51" i="2"/>
  <c r="CR51" i="2"/>
  <c r="DA51" i="2"/>
  <c r="CS51" i="2"/>
  <c r="CT51" i="2"/>
  <c r="CU51" i="2"/>
  <c r="DT51" i="2" s="1"/>
  <c r="CW51" i="2"/>
  <c r="ET98" i="2"/>
  <c r="EU98" i="2" s="1"/>
  <c r="EW98" i="2"/>
  <c r="CU129" i="2"/>
  <c r="DT129" i="2" s="1"/>
  <c r="CP129" i="2"/>
  <c r="CX129" i="2"/>
  <c r="CY129" i="2"/>
  <c r="DX129" i="2" s="1"/>
  <c r="CT129" i="2"/>
  <c r="CW129" i="2"/>
  <c r="CO129" i="2"/>
  <c r="CS129" i="2"/>
  <c r="CV129" i="2"/>
  <c r="CZ129" i="2"/>
  <c r="DA129" i="2"/>
  <c r="CQ129" i="2"/>
  <c r="CR129" i="2"/>
  <c r="EX112" i="2"/>
  <c r="GM133" i="2"/>
  <c r="GJ133" i="2"/>
  <c r="GK133" i="2" s="1"/>
  <c r="GT133" i="2" s="1"/>
  <c r="DL52" i="2"/>
  <c r="DD52" i="2"/>
  <c r="CO95" i="2"/>
  <c r="CW95" i="2"/>
  <c r="CP95" i="2"/>
  <c r="CX95" i="2"/>
  <c r="CQ95" i="2"/>
  <c r="CY95" i="2"/>
  <c r="DX95" i="2" s="1"/>
  <c r="CR95" i="2"/>
  <c r="CZ95" i="2"/>
  <c r="CS95" i="2"/>
  <c r="DA95" i="2"/>
  <c r="CT95" i="2"/>
  <c r="CU95" i="2"/>
  <c r="DT95" i="2" s="1"/>
  <c r="CV95" i="2"/>
  <c r="BS123" i="2"/>
  <c r="BT123" i="2" s="1"/>
  <c r="EW97" i="2"/>
  <c r="ET97" i="2"/>
  <c r="EU97" i="2" s="1"/>
  <c r="DD81" i="2"/>
  <c r="DL81" i="2"/>
  <c r="BW49" i="2"/>
  <c r="CA49" i="2" s="1"/>
  <c r="DE131" i="2"/>
  <c r="DB131" i="2"/>
  <c r="DC131" i="2" s="1"/>
  <c r="ET81" i="2"/>
  <c r="EU81" i="2" s="1"/>
  <c r="EW81" i="2"/>
  <c r="DD123" i="2"/>
  <c r="DL123" i="2"/>
  <c r="FZ68" i="2"/>
  <c r="GH68" i="2"/>
  <c r="GB68" i="2"/>
  <c r="GC68" i="2"/>
  <c r="HB68" i="2" s="1"/>
  <c r="GE68" i="2"/>
  <c r="FW68" i="2"/>
  <c r="GF68" i="2"/>
  <c r="HF68" i="2" s="1"/>
  <c r="FX68" i="2"/>
  <c r="FY68" i="2"/>
  <c r="GA68" i="2"/>
  <c r="GD68" i="2"/>
  <c r="GG68" i="2"/>
  <c r="GI68" i="2"/>
  <c r="BP132" i="2"/>
  <c r="BQ132" i="2" s="1"/>
  <c r="BR132" i="2"/>
  <c r="BP89" i="2"/>
  <c r="BQ89" i="2" s="1"/>
  <c r="BR89" i="2"/>
  <c r="CT53" i="2"/>
  <c r="CU53" i="2"/>
  <c r="DT53" i="2" s="1"/>
  <c r="CR53" i="2"/>
  <c r="CS53" i="2"/>
  <c r="CV53" i="2"/>
  <c r="CW53" i="2"/>
  <c r="CP53" i="2"/>
  <c r="CZ53" i="2"/>
  <c r="DA53" i="2"/>
  <c r="CQ53" i="2"/>
  <c r="CX53" i="2"/>
  <c r="CO53" i="2"/>
  <c r="CY53" i="2"/>
  <c r="DX53" i="2" s="1"/>
  <c r="GB69" i="2"/>
  <c r="GC69" i="2"/>
  <c r="HB69" i="2" s="1"/>
  <c r="FW69" i="2"/>
  <c r="GE69" i="2"/>
  <c r="FX69" i="2"/>
  <c r="GF69" i="2"/>
  <c r="HF69" i="2" s="1"/>
  <c r="GH69" i="2"/>
  <c r="GI69" i="2"/>
  <c r="FY69" i="2"/>
  <c r="FZ69" i="2"/>
  <c r="GA69" i="2"/>
  <c r="GG69" i="2"/>
  <c r="GD69" i="2"/>
  <c r="ET101" i="2"/>
  <c r="EU101" i="2" s="1"/>
  <c r="EW101" i="2"/>
  <c r="GJ76" i="2"/>
  <c r="GK76" i="2" s="1"/>
  <c r="GT76" i="2" s="1"/>
  <c r="GM76" i="2"/>
  <c r="EH85" i="2"/>
  <c r="EP85" i="2"/>
  <c r="FP85" i="2" s="1"/>
  <c r="EK85" i="2"/>
  <c r="ES85" i="2"/>
  <c r="EN85" i="2"/>
  <c r="EG85" i="2"/>
  <c r="EI85" i="2"/>
  <c r="FV85" i="2"/>
  <c r="EJ85" i="2"/>
  <c r="EL85" i="2"/>
  <c r="EM85" i="2"/>
  <c r="FL85" i="2" s="1"/>
  <c r="FS85" i="2" s="1"/>
  <c r="EO85" i="2"/>
  <c r="EQ85" i="2"/>
  <c r="ER85" i="2"/>
  <c r="EW130" i="2"/>
  <c r="ET130" i="2"/>
  <c r="EU130" i="2" s="1"/>
  <c r="GM79" i="2"/>
  <c r="GJ79" i="2"/>
  <c r="GK79" i="2" s="1"/>
  <c r="GT79" i="2" s="1"/>
  <c r="FX121" i="2"/>
  <c r="GF121" i="2"/>
  <c r="HF121" i="2" s="1"/>
  <c r="FY121" i="2"/>
  <c r="GG121" i="2"/>
  <c r="FZ121" i="2"/>
  <c r="GH121" i="2"/>
  <c r="GA121" i="2"/>
  <c r="GI121" i="2"/>
  <c r="GB121" i="2"/>
  <c r="GC121" i="2"/>
  <c r="HB121" i="2" s="1"/>
  <c r="FW121" i="2"/>
  <c r="GD121" i="2"/>
  <c r="GE121" i="2"/>
  <c r="BS71" i="2"/>
  <c r="BT71" i="2"/>
  <c r="EW127" i="2"/>
  <c r="ET127" i="2"/>
  <c r="EU127" i="2" s="1"/>
  <c r="DB121" i="2"/>
  <c r="DC121" i="2" s="1"/>
  <c r="DE121" i="2"/>
  <c r="CS118" i="2"/>
  <c r="DA118" i="2"/>
  <c r="CT118" i="2"/>
  <c r="CO118" i="2"/>
  <c r="CW118" i="2"/>
  <c r="CP118" i="2"/>
  <c r="CQ118" i="2"/>
  <c r="CR118" i="2"/>
  <c r="CU118" i="2"/>
  <c r="DT118" i="2" s="1"/>
  <c r="CV118" i="2"/>
  <c r="CX118" i="2"/>
  <c r="CY118" i="2"/>
  <c r="DX118" i="2" s="1"/>
  <c r="CZ118" i="2"/>
  <c r="GA64" i="2"/>
  <c r="GI64" i="2"/>
  <c r="GB64" i="2"/>
  <c r="GD64" i="2"/>
  <c r="GE64" i="2"/>
  <c r="GF64" i="2"/>
  <c r="HF64" i="2" s="1"/>
  <c r="FW64" i="2"/>
  <c r="GG64" i="2"/>
  <c r="FX64" i="2"/>
  <c r="FY64" i="2"/>
  <c r="GC64" i="2"/>
  <c r="HB64" i="2" s="1"/>
  <c r="FZ64" i="2"/>
  <c r="GH64" i="2"/>
  <c r="GJ106" i="2"/>
  <c r="GK106" i="2" s="1"/>
  <c r="GT106" i="2" s="1"/>
  <c r="GM106" i="2"/>
  <c r="BS69" i="2"/>
  <c r="BT69" i="2" s="1"/>
  <c r="BV69" i="2" s="1"/>
  <c r="BZ69" i="2" s="1"/>
  <c r="DB80" i="2"/>
  <c r="DC80" i="2" s="1"/>
  <c r="DE80" i="2"/>
  <c r="ET57" i="2"/>
  <c r="EU57" i="2" s="1"/>
  <c r="EW57" i="2"/>
  <c r="BP110" i="2"/>
  <c r="BQ110" i="2" s="1"/>
  <c r="BR110" i="2"/>
  <c r="DL88" i="2"/>
  <c r="DD88" i="2"/>
  <c r="EX50" i="2"/>
  <c r="DB89" i="2"/>
  <c r="DC89" i="2" s="1"/>
  <c r="DE89" i="2"/>
  <c r="EX55" i="2"/>
  <c r="EX126" i="2"/>
  <c r="DE63" i="2"/>
  <c r="DB63" i="2"/>
  <c r="DC63" i="2" s="1"/>
  <c r="EH104" i="2"/>
  <c r="EP104" i="2"/>
  <c r="FP104" i="2" s="1"/>
  <c r="EJ104" i="2"/>
  <c r="ER104" i="2"/>
  <c r="EK104" i="2"/>
  <c r="ES104" i="2"/>
  <c r="EM104" i="2"/>
  <c r="FL104" i="2" s="1"/>
  <c r="FS104" i="2" s="1"/>
  <c r="EQ104" i="2"/>
  <c r="EG104" i="2"/>
  <c r="EI104" i="2"/>
  <c r="EL104" i="2"/>
  <c r="EN104" i="2"/>
  <c r="EO104" i="2"/>
  <c r="FV104" i="2"/>
  <c r="EX67" i="2"/>
  <c r="EN92" i="2"/>
  <c r="EG92" i="2"/>
  <c r="EO92" i="2"/>
  <c r="FV92" i="2"/>
  <c r="EH92" i="2"/>
  <c r="EP92" i="2"/>
  <c r="FP92" i="2" s="1"/>
  <c r="EI92" i="2"/>
  <c r="EQ92" i="2"/>
  <c r="EJ92" i="2"/>
  <c r="ER92" i="2"/>
  <c r="EK92" i="2"/>
  <c r="ES92" i="2"/>
  <c r="EL92" i="2"/>
  <c r="EM92" i="2"/>
  <c r="FL92" i="2" s="1"/>
  <c r="FS92" i="2" s="1"/>
  <c r="BP114" i="2"/>
  <c r="BQ114" i="2" s="1"/>
  <c r="BR114" i="2"/>
  <c r="BT64" i="2"/>
  <c r="BS64" i="2"/>
  <c r="BP130" i="2"/>
  <c r="BQ130" i="2" s="1"/>
  <c r="BR130" i="2"/>
  <c r="EV112" i="2"/>
  <c r="FD112" i="2"/>
  <c r="BT52" i="2"/>
  <c r="BV52" i="2" s="1"/>
  <c r="BZ52" i="2" s="1"/>
  <c r="BS52" i="2"/>
  <c r="EM82" i="2"/>
  <c r="FL82" i="2" s="1"/>
  <c r="FS82" i="2" s="1"/>
  <c r="EN82" i="2"/>
  <c r="EI82" i="2"/>
  <c r="EQ82" i="2"/>
  <c r="EP82" i="2"/>
  <c r="FP82" i="2" s="1"/>
  <c r="EG82" i="2"/>
  <c r="ES82" i="2"/>
  <c r="EH82" i="2"/>
  <c r="EJ82" i="2"/>
  <c r="EK82" i="2"/>
  <c r="EL82" i="2"/>
  <c r="FV82" i="2"/>
  <c r="ER82" i="2"/>
  <c r="EO82" i="2"/>
  <c r="DE72" i="2"/>
  <c r="DB72" i="2"/>
  <c r="DC72" i="2" s="1"/>
  <c r="DF52" i="2"/>
  <c r="BP102" i="2"/>
  <c r="BQ102" i="2" s="1"/>
  <c r="BR102" i="2"/>
  <c r="BS81" i="2"/>
  <c r="EJ132" i="2"/>
  <c r="ER132" i="2"/>
  <c r="EM132" i="2"/>
  <c r="FL132" i="2" s="1"/>
  <c r="FS132" i="2" s="1"/>
  <c r="EP132" i="2"/>
  <c r="FP132" i="2" s="1"/>
  <c r="EG132" i="2"/>
  <c r="EQ132" i="2"/>
  <c r="EH132" i="2"/>
  <c r="ES132" i="2"/>
  <c r="EI132" i="2"/>
  <c r="EK132" i="2"/>
  <c r="EL132" i="2"/>
  <c r="EN132" i="2"/>
  <c r="EO132" i="2"/>
  <c r="FV132" i="2"/>
  <c r="GJ48" i="2"/>
  <c r="GK48" i="2" s="1"/>
  <c r="GT48" i="2" s="1"/>
  <c r="GM48" i="2"/>
  <c r="EJ96" i="2"/>
  <c r="ER96" i="2"/>
  <c r="EK96" i="2"/>
  <c r="ES96" i="2"/>
  <c r="EM96" i="2"/>
  <c r="FL96" i="2" s="1"/>
  <c r="FS96" i="2" s="1"/>
  <c r="EN96" i="2"/>
  <c r="EG96" i="2"/>
  <c r="EO96" i="2"/>
  <c r="FV96" i="2"/>
  <c r="EH96" i="2"/>
  <c r="EP96" i="2"/>
  <c r="FP96" i="2" s="1"/>
  <c r="EI96" i="2"/>
  <c r="EL96" i="2"/>
  <c r="EQ96" i="2"/>
  <c r="EM95" i="2"/>
  <c r="FL95" i="2" s="1"/>
  <c r="FS95" i="2" s="1"/>
  <c r="EN95" i="2"/>
  <c r="EG95" i="2"/>
  <c r="EO95" i="2"/>
  <c r="FV95" i="2"/>
  <c r="EH95" i="2"/>
  <c r="EP95" i="2"/>
  <c r="FP95" i="2" s="1"/>
  <c r="EI95" i="2"/>
  <c r="EQ95" i="2"/>
  <c r="EJ95" i="2"/>
  <c r="ER95" i="2"/>
  <c r="EK95" i="2"/>
  <c r="ES95" i="2"/>
  <c r="EL95" i="2"/>
  <c r="CU84" i="2"/>
  <c r="DT84" i="2" s="1"/>
  <c r="CP84" i="2"/>
  <c r="CX84" i="2"/>
  <c r="CQ84" i="2"/>
  <c r="CY84" i="2"/>
  <c r="DX84" i="2" s="1"/>
  <c r="CS84" i="2"/>
  <c r="DA84" i="2"/>
  <c r="CR84" i="2"/>
  <c r="CT84" i="2"/>
  <c r="CV84" i="2"/>
  <c r="CW84" i="2"/>
  <c r="CZ84" i="2"/>
  <c r="CO84" i="2"/>
  <c r="GM86" i="2"/>
  <c r="DE93" i="2"/>
  <c r="DB93" i="2"/>
  <c r="DC93" i="2" s="1"/>
  <c r="EW60" i="2"/>
  <c r="ET60" i="2"/>
  <c r="EU60" i="2" s="1"/>
  <c r="BS80" i="2"/>
  <c r="ET120" i="2"/>
  <c r="EU120" i="2" s="1"/>
  <c r="EW120" i="2"/>
  <c r="DE120" i="2"/>
  <c r="DB120" i="2"/>
  <c r="DC120" i="2" s="1"/>
  <c r="BS56" i="2"/>
  <c r="BT56" i="2" s="1"/>
  <c r="FZ75" i="2"/>
  <c r="GH75" i="2"/>
  <c r="GA75" i="2"/>
  <c r="GI75" i="2"/>
  <c r="GC75" i="2"/>
  <c r="HB75" i="2" s="1"/>
  <c r="GD75" i="2"/>
  <c r="GE75" i="2"/>
  <c r="GG75" i="2"/>
  <c r="FX75" i="2"/>
  <c r="FY75" i="2"/>
  <c r="GB75" i="2"/>
  <c r="GF75" i="2"/>
  <c r="HF75" i="2" s="1"/>
  <c r="FW75" i="2"/>
  <c r="EW74" i="2"/>
  <c r="ET74" i="2"/>
  <c r="EU74" i="2" s="1"/>
  <c r="BS48" i="2"/>
  <c r="BP90" i="2"/>
  <c r="BR90" i="2"/>
  <c r="ET124" i="2"/>
  <c r="EU124" i="2" s="1"/>
  <c r="EW124" i="2"/>
  <c r="FZ65" i="2"/>
  <c r="GH65" i="2"/>
  <c r="GA65" i="2"/>
  <c r="GI65" i="2"/>
  <c r="GC65" i="2"/>
  <c r="HB65" i="2" s="1"/>
  <c r="GD65" i="2"/>
  <c r="GF65" i="2"/>
  <c r="HF65" i="2" s="1"/>
  <c r="GG65" i="2"/>
  <c r="FW65" i="2"/>
  <c r="FY65" i="2"/>
  <c r="GB65" i="2"/>
  <c r="GE65" i="2"/>
  <c r="FX65" i="2"/>
  <c r="FD50" i="2"/>
  <c r="EV50" i="2"/>
  <c r="EV55" i="2"/>
  <c r="FD55" i="2"/>
  <c r="CU75" i="2"/>
  <c r="DT75" i="2" s="1"/>
  <c r="CV75" i="2"/>
  <c r="CP75" i="2"/>
  <c r="CX75" i="2"/>
  <c r="CO75" i="2"/>
  <c r="DA75" i="2"/>
  <c r="CQ75" i="2"/>
  <c r="CS75" i="2"/>
  <c r="CR75" i="2"/>
  <c r="CT75" i="2"/>
  <c r="CW75" i="2"/>
  <c r="CY75" i="2"/>
  <c r="DX75" i="2" s="1"/>
  <c r="CZ75" i="2"/>
  <c r="EV126" i="2"/>
  <c r="FD126" i="2"/>
  <c r="FX73" i="2"/>
  <c r="GF73" i="2"/>
  <c r="HF73" i="2" s="1"/>
  <c r="FY73" i="2"/>
  <c r="GG73" i="2"/>
  <c r="GA73" i="2"/>
  <c r="GI73" i="2"/>
  <c r="GB73" i="2"/>
  <c r="GD73" i="2"/>
  <c r="GE73" i="2"/>
  <c r="FW73" i="2"/>
  <c r="FZ73" i="2"/>
  <c r="GC73" i="2"/>
  <c r="HB73" i="2" s="1"/>
  <c r="GH73" i="2"/>
  <c r="CT132" i="2"/>
  <c r="CO132" i="2"/>
  <c r="CW132" i="2"/>
  <c r="CX132" i="2"/>
  <c r="CY132" i="2"/>
  <c r="DX132" i="2" s="1"/>
  <c r="CP132" i="2"/>
  <c r="CZ132" i="2"/>
  <c r="CQ132" i="2"/>
  <c r="DA132" i="2"/>
  <c r="CR132" i="2"/>
  <c r="CS132" i="2"/>
  <c r="CU132" i="2"/>
  <c r="DT132" i="2" s="1"/>
  <c r="CV132" i="2"/>
  <c r="BP85" i="2"/>
  <c r="BQ85" i="2" s="1"/>
  <c r="BR85" i="2"/>
  <c r="EV67" i="2"/>
  <c r="FD67" i="2"/>
  <c r="BP78" i="2"/>
  <c r="BQ78" i="2" s="1"/>
  <c r="BR78" i="2"/>
  <c r="BP128" i="2"/>
  <c r="BQ128" i="2" s="1"/>
  <c r="BR128" i="2"/>
  <c r="DB97" i="2"/>
  <c r="DC97" i="2" s="1"/>
  <c r="DE97" i="2"/>
  <c r="EJ62" i="2"/>
  <c r="ER62" i="2"/>
  <c r="EK62" i="2"/>
  <c r="ES62" i="2"/>
  <c r="EP62" i="2"/>
  <c r="FP62" i="2" s="1"/>
  <c r="EG62" i="2"/>
  <c r="EQ62" i="2"/>
  <c r="EH62" i="2"/>
  <c r="EI62" i="2"/>
  <c r="EO62" i="2"/>
  <c r="FV62" i="2"/>
  <c r="EM62" i="2"/>
  <c r="FL62" i="2" s="1"/>
  <c r="FS62" i="2" s="1"/>
  <c r="EL62" i="2"/>
  <c r="EN62" i="2"/>
  <c r="GA98" i="2"/>
  <c r="GI98" i="2"/>
  <c r="FW98" i="2"/>
  <c r="GE98" i="2"/>
  <c r="GF98" i="2"/>
  <c r="HF98" i="2" s="1"/>
  <c r="GG98" i="2"/>
  <c r="FX98" i="2"/>
  <c r="GH98" i="2"/>
  <c r="FY98" i="2"/>
  <c r="FZ98" i="2"/>
  <c r="GB98" i="2"/>
  <c r="GC98" i="2"/>
  <c r="HB98" i="2" s="1"/>
  <c r="GD98" i="2"/>
  <c r="BS127" i="2"/>
  <c r="GA117" i="2"/>
  <c r="GI117" i="2"/>
  <c r="GB117" i="2"/>
  <c r="FW117" i="2"/>
  <c r="GE117" i="2"/>
  <c r="GH117" i="2"/>
  <c r="FX117" i="2"/>
  <c r="FY117" i="2"/>
  <c r="FZ117" i="2"/>
  <c r="GC117" i="2"/>
  <c r="HB117" i="2" s="1"/>
  <c r="GD117" i="2"/>
  <c r="GF117" i="2"/>
  <c r="HF117" i="2" s="1"/>
  <c r="GG117" i="2"/>
  <c r="DE60" i="2"/>
  <c r="DB60" i="2"/>
  <c r="DC60" i="2" s="1"/>
  <c r="BS73" i="2"/>
  <c r="BT73" i="2" s="1"/>
  <c r="BV73" i="2" s="1"/>
  <c r="BZ73" i="2" s="1"/>
  <c r="BP125" i="2"/>
  <c r="BQ125" i="2" s="1"/>
  <c r="BR125" i="2"/>
  <c r="FZ80" i="2"/>
  <c r="GH80" i="2"/>
  <c r="GA80" i="2"/>
  <c r="GI80" i="2"/>
  <c r="GC80" i="2"/>
  <c r="HB80" i="2" s="1"/>
  <c r="GD80" i="2"/>
  <c r="GE80" i="2"/>
  <c r="GF80" i="2"/>
  <c r="HF80" i="2" s="1"/>
  <c r="GG80" i="2"/>
  <c r="FW80" i="2"/>
  <c r="FX80" i="2"/>
  <c r="FY80" i="2"/>
  <c r="GB80" i="2"/>
  <c r="BP65" i="2"/>
  <c r="BQ65" i="2" s="1"/>
  <c r="BR65" i="2"/>
  <c r="BS119" i="2"/>
  <c r="BT119" i="2" s="1"/>
  <c r="BV119" i="2" s="1"/>
  <c r="BZ119" i="2" s="1"/>
  <c r="BS121" i="2"/>
  <c r="BT121" i="2" s="1"/>
  <c r="BS99" i="2"/>
  <c r="BS57" i="2"/>
  <c r="BT57" i="2" s="1"/>
  <c r="GJ94" i="2"/>
  <c r="GK94" i="2" s="1"/>
  <c r="GT94" i="2" s="1"/>
  <c r="GM94" i="2"/>
  <c r="GC108" i="2"/>
  <c r="HB108" i="2" s="1"/>
  <c r="GD108" i="2"/>
  <c r="FX108" i="2"/>
  <c r="GF108" i="2"/>
  <c r="HF108" i="2" s="1"/>
  <c r="GB108" i="2"/>
  <c r="GE108" i="2"/>
  <c r="GG108" i="2"/>
  <c r="GH108" i="2"/>
  <c r="FW108" i="2"/>
  <c r="GI108" i="2"/>
  <c r="FY108" i="2"/>
  <c r="FZ108" i="2"/>
  <c r="GA108" i="2"/>
  <c r="EX76" i="2"/>
  <c r="GD105" i="2"/>
  <c r="FW105" i="2"/>
  <c r="GE105" i="2"/>
  <c r="FY105" i="2"/>
  <c r="GG105" i="2"/>
  <c r="GC105" i="2"/>
  <c r="HB105" i="2" s="1"/>
  <c r="GF105" i="2"/>
  <c r="HF105" i="2" s="1"/>
  <c r="GH105" i="2"/>
  <c r="GI105" i="2"/>
  <c r="FX105" i="2"/>
  <c r="FZ105" i="2"/>
  <c r="GA105" i="2"/>
  <c r="GB105" i="2"/>
  <c r="BS126" i="2"/>
  <c r="BT126" i="2" s="1"/>
  <c r="BS108" i="2"/>
  <c r="BT108" i="2" s="1"/>
  <c r="BV108" i="2" s="1"/>
  <c r="BZ108" i="2" s="1"/>
  <c r="GJ55" i="2"/>
  <c r="GK55" i="2" s="1"/>
  <c r="GT55" i="2" s="1"/>
  <c r="GM55" i="2"/>
  <c r="BP103" i="2"/>
  <c r="BQ103" i="2" s="1"/>
  <c r="BR103" i="2"/>
  <c r="DB108" i="2"/>
  <c r="DC108" i="2" s="1"/>
  <c r="DE108" i="2"/>
  <c r="ET118" i="2"/>
  <c r="EU118" i="2" s="1"/>
  <c r="EW118" i="2"/>
  <c r="DE69" i="2"/>
  <c r="DB69" i="2"/>
  <c r="DC69" i="2" s="1"/>
  <c r="EX86" i="2"/>
  <c r="FW130" i="2"/>
  <c r="GE130" i="2"/>
  <c r="FZ130" i="2"/>
  <c r="GH130" i="2"/>
  <c r="GB130" i="2"/>
  <c r="GC130" i="2"/>
  <c r="HB130" i="2" s="1"/>
  <c r="GD130" i="2"/>
  <c r="GF130" i="2"/>
  <c r="HF130" i="2" s="1"/>
  <c r="GG130" i="2"/>
  <c r="FX130" i="2"/>
  <c r="GI130" i="2"/>
  <c r="FY130" i="2"/>
  <c r="GA130" i="2"/>
  <c r="EJ78" i="2"/>
  <c r="ER78" i="2"/>
  <c r="EK78" i="2"/>
  <c r="ES78" i="2"/>
  <c r="EM78" i="2"/>
  <c r="FL78" i="2" s="1"/>
  <c r="FS78" i="2" s="1"/>
  <c r="EO78" i="2"/>
  <c r="EP78" i="2"/>
  <c r="FP78" i="2" s="1"/>
  <c r="EQ78" i="2"/>
  <c r="EG78" i="2"/>
  <c r="EH78" i="2"/>
  <c r="FV78" i="2"/>
  <c r="EI78" i="2"/>
  <c r="EL78" i="2"/>
  <c r="EN78" i="2"/>
  <c r="GB54" i="2"/>
  <c r="GC54" i="2"/>
  <c r="HB54" i="2" s="1"/>
  <c r="GD54" i="2"/>
  <c r="FW54" i="2"/>
  <c r="GE54" i="2"/>
  <c r="FZ54" i="2"/>
  <c r="GH54" i="2"/>
  <c r="GI54" i="2"/>
  <c r="FX54" i="2"/>
  <c r="GA54" i="2"/>
  <c r="GF54" i="2"/>
  <c r="HF54" i="2" s="1"/>
  <c r="FY54" i="2"/>
  <c r="GG54" i="2"/>
  <c r="EW54" i="2"/>
  <c r="ET54" i="2"/>
  <c r="EU54" i="2" s="1"/>
  <c r="FV102" i="2"/>
  <c r="BS100" i="2"/>
  <c r="BQ90" i="2"/>
  <c r="ET113" i="2"/>
  <c r="EU113" i="2" s="1"/>
  <c r="EW113" i="2"/>
  <c r="GD71" i="2"/>
  <c r="FW71" i="2"/>
  <c r="GE71" i="2"/>
  <c r="FY71" i="2"/>
  <c r="GG71" i="2"/>
  <c r="GA71" i="2"/>
  <c r="GB71" i="2"/>
  <c r="GC71" i="2"/>
  <c r="HB71" i="2" s="1"/>
  <c r="GF71" i="2"/>
  <c r="HF71" i="2" s="1"/>
  <c r="GH71" i="2"/>
  <c r="GI71" i="2"/>
  <c r="FZ71" i="2"/>
  <c r="FX71" i="2"/>
  <c r="CP122" i="2"/>
  <c r="CX122" i="2"/>
  <c r="CQ122" i="2"/>
  <c r="CY122" i="2"/>
  <c r="DX122" i="2" s="1"/>
  <c r="CR122" i="2"/>
  <c r="CZ122" i="2"/>
  <c r="CS122" i="2"/>
  <c r="DA122" i="2"/>
  <c r="CT122" i="2"/>
  <c r="CU122" i="2"/>
  <c r="DT122" i="2" s="1"/>
  <c r="CV122" i="2"/>
  <c r="CW122" i="2"/>
  <c r="CO122" i="2"/>
  <c r="BP75" i="2"/>
  <c r="BQ75" i="2" s="1"/>
  <c r="BR75" i="2"/>
  <c r="GA57" i="2"/>
  <c r="GI57" i="2"/>
  <c r="FW57" i="2"/>
  <c r="GF57" i="2"/>
  <c r="HF57" i="2" s="1"/>
  <c r="FX57" i="2"/>
  <c r="GG57" i="2"/>
  <c r="FY57" i="2"/>
  <c r="GH57" i="2"/>
  <c r="FZ57" i="2"/>
  <c r="GC57" i="2"/>
  <c r="HB57" i="2" s="1"/>
  <c r="GB57" i="2"/>
  <c r="GD57" i="2"/>
  <c r="GE57" i="2"/>
  <c r="DB79" i="2"/>
  <c r="DC79" i="2" s="1"/>
  <c r="DE79" i="2"/>
  <c r="EW88" i="2"/>
  <c r="ET88" i="2"/>
  <c r="EU88" i="2" s="1"/>
  <c r="BS79" i="2"/>
  <c r="DB130" i="2"/>
  <c r="DC130" i="2" s="1"/>
  <c r="DE130" i="2"/>
  <c r="DB94" i="2"/>
  <c r="DC94" i="2" s="1"/>
  <c r="DE94" i="2"/>
  <c r="DD117" i="2"/>
  <c r="DL117" i="2"/>
  <c r="BS72" i="2"/>
  <c r="EX69" i="2"/>
  <c r="EX48" i="2"/>
  <c r="BS76" i="2"/>
  <c r="EN122" i="2"/>
  <c r="EG122" i="2"/>
  <c r="EO122" i="2"/>
  <c r="FV122" i="2"/>
  <c r="EH122" i="2"/>
  <c r="EP122" i="2"/>
  <c r="FP122" i="2" s="1"/>
  <c r="EI122" i="2"/>
  <c r="EQ122" i="2"/>
  <c r="EJ122" i="2"/>
  <c r="ER122" i="2"/>
  <c r="EK122" i="2"/>
  <c r="ES122" i="2"/>
  <c r="EL122" i="2"/>
  <c r="EM122" i="2"/>
  <c r="FL122" i="2" s="1"/>
  <c r="FS122" i="2" s="1"/>
  <c r="BS93" i="2"/>
  <c r="ET117" i="2"/>
  <c r="EU117" i="2" s="1"/>
  <c r="EW117" i="2"/>
  <c r="EK58" i="2"/>
  <c r="ES58" i="2"/>
  <c r="EL58" i="2"/>
  <c r="EM58" i="2"/>
  <c r="FL58" i="2" s="1"/>
  <c r="FS58" i="2" s="1"/>
  <c r="EN58" i="2"/>
  <c r="EG58" i="2"/>
  <c r="EH58" i="2"/>
  <c r="EJ58" i="2"/>
  <c r="EQ58" i="2"/>
  <c r="ER58" i="2"/>
  <c r="FV58" i="2"/>
  <c r="EI58" i="2"/>
  <c r="EO58" i="2"/>
  <c r="EP58" i="2"/>
  <c r="FP58" i="2" s="1"/>
  <c r="BP51" i="2"/>
  <c r="BQ51" i="2" s="1"/>
  <c r="BR51" i="2"/>
  <c r="CT61" i="2"/>
  <c r="CU61" i="2"/>
  <c r="DT61" i="2" s="1"/>
  <c r="CV61" i="2"/>
  <c r="CY61" i="2"/>
  <c r="DX61" i="2" s="1"/>
  <c r="CO61" i="2"/>
  <c r="CZ61" i="2"/>
  <c r="CQ61" i="2"/>
  <c r="CW61" i="2"/>
  <c r="CS61" i="2"/>
  <c r="CX61" i="2"/>
  <c r="DA61" i="2"/>
  <c r="CP61" i="2"/>
  <c r="CR61" i="2"/>
  <c r="EJ87" i="2"/>
  <c r="ER87" i="2"/>
  <c r="EM87" i="2"/>
  <c r="FL87" i="2" s="1"/>
  <c r="FS87" i="2" s="1"/>
  <c r="EP87" i="2"/>
  <c r="FP87" i="2" s="1"/>
  <c r="EI87" i="2"/>
  <c r="EK87" i="2"/>
  <c r="EL87" i="2"/>
  <c r="EN87" i="2"/>
  <c r="EG87" i="2"/>
  <c r="EH87" i="2"/>
  <c r="EO87" i="2"/>
  <c r="EQ87" i="2"/>
  <c r="FV87" i="2"/>
  <c r="ES87" i="2"/>
  <c r="EH66" i="2"/>
  <c r="EP66" i="2"/>
  <c r="FP66" i="2" s="1"/>
  <c r="EI66" i="2"/>
  <c r="EQ66" i="2"/>
  <c r="EK66" i="2"/>
  <c r="ES66" i="2"/>
  <c r="EO66" i="2"/>
  <c r="EJ66" i="2"/>
  <c r="FV66" i="2"/>
  <c r="EM66" i="2"/>
  <c r="FL66" i="2" s="1"/>
  <c r="FS66" i="2" s="1"/>
  <c r="EG66" i="2"/>
  <c r="EL66" i="2"/>
  <c r="EN66" i="2"/>
  <c r="ER66" i="2"/>
  <c r="GJ52" i="2"/>
  <c r="GK52" i="2" s="1"/>
  <c r="GT52" i="2" s="1"/>
  <c r="GM52" i="2"/>
  <c r="GC99" i="2"/>
  <c r="HB99" i="2" s="1"/>
  <c r="GD99" i="2"/>
  <c r="FW99" i="2"/>
  <c r="GE99" i="2"/>
  <c r="FX99" i="2"/>
  <c r="GF99" i="2"/>
  <c r="HF99" i="2" s="1"/>
  <c r="FY99" i="2"/>
  <c r="GG99" i="2"/>
  <c r="FZ99" i="2"/>
  <c r="GH99" i="2"/>
  <c r="GA99" i="2"/>
  <c r="GI99" i="2"/>
  <c r="GB99" i="2"/>
  <c r="BP135" i="2"/>
  <c r="BQ135" i="2" s="1"/>
  <c r="BR135" i="2"/>
  <c r="BP104" i="2"/>
  <c r="BQ104" i="2" s="1"/>
  <c r="BR104" i="2"/>
  <c r="FW81" i="2"/>
  <c r="GE81" i="2"/>
  <c r="FX81" i="2"/>
  <c r="GF81" i="2"/>
  <c r="HF81" i="2" s="1"/>
  <c r="FZ81" i="2"/>
  <c r="GH81" i="2"/>
  <c r="GA81" i="2"/>
  <c r="GI81" i="2"/>
  <c r="GD81" i="2"/>
  <c r="FY81" i="2"/>
  <c r="GB81" i="2"/>
  <c r="GC81" i="2"/>
  <c r="HB81" i="2" s="1"/>
  <c r="GG81" i="2"/>
  <c r="BP113" i="2"/>
  <c r="BQ113" i="2" s="1"/>
  <c r="BR113" i="2"/>
  <c r="BS112" i="2"/>
  <c r="BT112" i="2" s="1"/>
  <c r="ET123" i="2"/>
  <c r="EU123" i="2" s="1"/>
  <c r="EW123" i="2"/>
  <c r="FD76" i="2"/>
  <c r="EV76" i="2"/>
  <c r="DF126" i="2"/>
  <c r="DE68" i="2"/>
  <c r="DB68" i="2"/>
  <c r="DC68" i="2" s="1"/>
  <c r="BS50" i="2"/>
  <c r="BT50" i="2" s="1"/>
  <c r="BP82" i="2"/>
  <c r="BQ82" i="2" s="1"/>
  <c r="BR82" i="2"/>
  <c r="BP77" i="2"/>
  <c r="BQ77" i="2" s="1"/>
  <c r="BR77" i="2"/>
  <c r="BS86" i="2"/>
  <c r="BT86" i="2" s="1"/>
  <c r="EK84" i="2"/>
  <c r="ES84" i="2"/>
  <c r="EN84" i="2"/>
  <c r="EG84" i="2"/>
  <c r="EO84" i="2"/>
  <c r="EI84" i="2"/>
  <c r="EQ84" i="2"/>
  <c r="EP84" i="2"/>
  <c r="FP84" i="2" s="1"/>
  <c r="FV84" i="2"/>
  <c r="ER84" i="2"/>
  <c r="EH84" i="2"/>
  <c r="EJ84" i="2"/>
  <c r="EL84" i="2"/>
  <c r="EM84" i="2"/>
  <c r="FL84" i="2" s="1"/>
  <c r="FS84" i="2" s="1"/>
  <c r="FD86" i="2"/>
  <c r="EV86" i="2"/>
  <c r="BS131" i="2"/>
  <c r="BT131" i="2"/>
  <c r="BP122" i="2"/>
  <c r="BQ122" i="2" s="1"/>
  <c r="BR122" i="2"/>
  <c r="FY115" i="2"/>
  <c r="GG115" i="2"/>
  <c r="FZ115" i="2"/>
  <c r="GH115" i="2"/>
  <c r="GA115" i="2"/>
  <c r="GI115" i="2"/>
  <c r="GB115" i="2"/>
  <c r="GC115" i="2"/>
  <c r="HB115" i="2" s="1"/>
  <c r="GD115" i="2"/>
  <c r="FW115" i="2"/>
  <c r="GE115" i="2"/>
  <c r="FX115" i="2"/>
  <c r="GF115" i="2"/>
  <c r="HF115" i="2" s="1"/>
  <c r="ET121" i="2"/>
  <c r="EU121" i="2" s="1"/>
  <c r="EW121" i="2"/>
  <c r="BP92" i="2"/>
  <c r="BQ92" i="2" s="1"/>
  <c r="BR92" i="2"/>
  <c r="DB103" i="2"/>
  <c r="DC103" i="2" s="1"/>
  <c r="DE103" i="2"/>
  <c r="ET75" i="2"/>
  <c r="EU75" i="2" s="1"/>
  <c r="EW75" i="2"/>
  <c r="FV135" i="2"/>
  <c r="DD100" i="2"/>
  <c r="DL100" i="2"/>
  <c r="GD63" i="2"/>
  <c r="FW63" i="2"/>
  <c r="GE63" i="2"/>
  <c r="GF63" i="2"/>
  <c r="HF63" i="2" s="1"/>
  <c r="GG63" i="2"/>
  <c r="FX63" i="2"/>
  <c r="GH63" i="2"/>
  <c r="FY63" i="2"/>
  <c r="GI63" i="2"/>
  <c r="GC63" i="2"/>
  <c r="HB63" i="2" s="1"/>
  <c r="GA63" i="2"/>
  <c r="FZ63" i="2"/>
  <c r="GB63" i="2"/>
  <c r="DF133" i="2"/>
  <c r="GM67" i="2"/>
  <c r="GJ67" i="2"/>
  <c r="GK67" i="2" s="1"/>
  <c r="GT67" i="2" s="1"/>
  <c r="ET70" i="2"/>
  <c r="EU70" i="2" s="1"/>
  <c r="EW70" i="2"/>
  <c r="FV113" i="2"/>
  <c r="CP92" i="2"/>
  <c r="CX92" i="2"/>
  <c r="CQ92" i="2"/>
  <c r="CY92" i="2"/>
  <c r="DX92" i="2" s="1"/>
  <c r="CR92" i="2"/>
  <c r="CZ92" i="2"/>
  <c r="CS92" i="2"/>
  <c r="DA92" i="2"/>
  <c r="CT92" i="2"/>
  <c r="CU92" i="2"/>
  <c r="DT92" i="2" s="1"/>
  <c r="CV92" i="2"/>
  <c r="CO92" i="2"/>
  <c r="CW92" i="2"/>
  <c r="FV124" i="2"/>
  <c r="DB111" i="2"/>
  <c r="DC111" i="2" s="1"/>
  <c r="DE111" i="2"/>
  <c r="DB62" i="2"/>
  <c r="DC62" i="2" s="1"/>
  <c r="DE62" i="2"/>
  <c r="DE90" i="2"/>
  <c r="DB90" i="2"/>
  <c r="DC90" i="2" s="1"/>
  <c r="EW53" i="2"/>
  <c r="ET53" i="2"/>
  <c r="EU53" i="2" s="1"/>
  <c r="DF117" i="2"/>
  <c r="EV69" i="2"/>
  <c r="FD69" i="2"/>
  <c r="DB71" i="2"/>
  <c r="DC71" i="2" s="1"/>
  <c r="DE71" i="2"/>
  <c r="BP116" i="2"/>
  <c r="BQ116" i="2" s="1"/>
  <c r="BR116" i="2"/>
  <c r="BP84" i="2"/>
  <c r="BQ84" i="2" s="1"/>
  <c r="BR84" i="2"/>
  <c r="FD48" i="2"/>
  <c r="EV48" i="2"/>
  <c r="CU58" i="2"/>
  <c r="DT58" i="2" s="1"/>
  <c r="CV58" i="2"/>
  <c r="CO58" i="2"/>
  <c r="CW58" i="2"/>
  <c r="CP58" i="2"/>
  <c r="CX58" i="2"/>
  <c r="CY58" i="2"/>
  <c r="DX58" i="2" s="1"/>
  <c r="CZ58" i="2"/>
  <c r="CS58" i="2"/>
  <c r="CQ58" i="2"/>
  <c r="CR58" i="2"/>
  <c r="CT58" i="2"/>
  <c r="DA58" i="2"/>
  <c r="DB74" i="2"/>
  <c r="DC74" i="2" s="1"/>
  <c r="DE74" i="2"/>
  <c r="DD86" i="2"/>
  <c r="DL86" i="2"/>
  <c r="BP95" i="2"/>
  <c r="BQ95" i="2" s="1"/>
  <c r="BR95" i="2"/>
  <c r="DB54" i="2"/>
  <c r="DC54" i="2" s="1"/>
  <c r="DE54" i="2"/>
  <c r="GD119" i="2"/>
  <c r="FW119" i="2"/>
  <c r="GE119" i="2"/>
  <c r="FX119" i="2"/>
  <c r="GF119" i="2"/>
  <c r="HF119" i="2" s="1"/>
  <c r="FY119" i="2"/>
  <c r="GG119" i="2"/>
  <c r="FZ119" i="2"/>
  <c r="GH119" i="2"/>
  <c r="GA119" i="2"/>
  <c r="GI119" i="2"/>
  <c r="GB119" i="2"/>
  <c r="GC119" i="2"/>
  <c r="HB119" i="2" s="1"/>
  <c r="BP66" i="2"/>
  <c r="BQ66" i="2" s="1"/>
  <c r="BR66" i="2"/>
  <c r="CT83" i="2"/>
  <c r="CU83" i="2"/>
  <c r="DT83" i="2" s="1"/>
  <c r="CX83" i="2"/>
  <c r="CP83" i="2"/>
  <c r="CZ83" i="2"/>
  <c r="CQ83" i="2"/>
  <c r="DA83" i="2"/>
  <c r="CR83" i="2"/>
  <c r="CS83" i="2"/>
  <c r="CV83" i="2"/>
  <c r="CO83" i="2"/>
  <c r="CW83" i="2"/>
  <c r="CY83" i="2"/>
  <c r="DX83" i="2" s="1"/>
  <c r="BS106" i="2"/>
  <c r="BT106" i="2" s="1"/>
  <c r="BV106" i="2" s="1"/>
  <c r="BZ106" i="2" s="1"/>
  <c r="CT96" i="2"/>
  <c r="CU96" i="2"/>
  <c r="DT96" i="2" s="1"/>
  <c r="CV96" i="2"/>
  <c r="CO96" i="2"/>
  <c r="CW96" i="2"/>
  <c r="CP96" i="2"/>
  <c r="CX96" i="2"/>
  <c r="CQ96" i="2"/>
  <c r="CY96" i="2"/>
  <c r="DX96" i="2" s="1"/>
  <c r="CR96" i="2"/>
  <c r="CZ96" i="2"/>
  <c r="CS96" i="2"/>
  <c r="DA96" i="2"/>
  <c r="DE114" i="2"/>
  <c r="DB114" i="2"/>
  <c r="DC114" i="2" s="1"/>
  <c r="DE106" i="2"/>
  <c r="DB106" i="2"/>
  <c r="DC106" i="2" s="1"/>
  <c r="ET80" i="2"/>
  <c r="EU80" i="2" s="1"/>
  <c r="EW80" i="2"/>
  <c r="BP83" i="2"/>
  <c r="BQ83" i="2" s="1"/>
  <c r="BR83" i="2"/>
  <c r="DF55" i="2"/>
  <c r="BP61" i="2"/>
  <c r="BQ61" i="2" s="1"/>
  <c r="BR61" i="2"/>
  <c r="BS107" i="2"/>
  <c r="BT107" i="2" s="1"/>
  <c r="BV107" i="2" s="1"/>
  <c r="BZ107" i="2" s="1"/>
  <c r="EM7" i="2"/>
  <c r="FL7" i="2" s="1"/>
  <c r="FV7" i="2"/>
  <c r="CO8" i="2"/>
  <c r="EP7" i="2"/>
  <c r="FP7" i="2" s="1"/>
  <c r="CX8" i="2"/>
  <c r="CQ8" i="2"/>
  <c r="DB29" i="2"/>
  <c r="DC29" i="2" s="1"/>
  <c r="DB28" i="2"/>
  <c r="DC28" i="2" s="1"/>
  <c r="DD28" i="2" s="1"/>
  <c r="EN7" i="2"/>
  <c r="CV8" i="2"/>
  <c r="CR8" i="2"/>
  <c r="CS20" i="2"/>
  <c r="CZ8" i="2"/>
  <c r="CT8" i="2"/>
  <c r="CQ13" i="2"/>
  <c r="CY20" i="2"/>
  <c r="DX20" i="2" s="1"/>
  <c r="CX20" i="2"/>
  <c r="FZ42" i="2"/>
  <c r="FV6" i="2"/>
  <c r="EG6" i="2"/>
  <c r="CP8" i="2"/>
  <c r="CW8" i="2"/>
  <c r="EH7" i="2"/>
  <c r="EG7" i="2"/>
  <c r="EW7" i="2" s="1"/>
  <c r="DA8" i="2"/>
  <c r="DA13" i="2"/>
  <c r="CV20" i="2"/>
  <c r="GH42" i="2"/>
  <c r="CU8" i="2"/>
  <c r="DT8" i="2" s="1"/>
  <c r="ES7" i="2"/>
  <c r="FY42" i="2"/>
  <c r="GB33" i="4"/>
  <c r="GH8" i="4"/>
  <c r="CO16" i="4"/>
  <c r="DE16" i="4" s="1"/>
  <c r="EN42" i="4"/>
  <c r="FZ24" i="4"/>
  <c r="CQ18" i="4"/>
  <c r="EI42" i="4"/>
  <c r="FY24" i="4"/>
  <c r="CZ41" i="4"/>
  <c r="CP18" i="4"/>
  <c r="EM42" i="4"/>
  <c r="FL42" i="4" s="1"/>
  <c r="GD24" i="4"/>
  <c r="CT41" i="4"/>
  <c r="CS18" i="4"/>
  <c r="GE24" i="4"/>
  <c r="DB8" i="4"/>
  <c r="DC8" i="4" s="1"/>
  <c r="DL8" i="4" s="1"/>
  <c r="ET24" i="4"/>
  <c r="EU24" i="4" s="1"/>
  <c r="EV24" i="4" s="1"/>
  <c r="GC26" i="4"/>
  <c r="HB26" i="4" s="1"/>
  <c r="GB8" i="4"/>
  <c r="GD26" i="4"/>
  <c r="CX45" i="4"/>
  <c r="FX8" i="4"/>
  <c r="FW26" i="4"/>
  <c r="CQ45" i="4"/>
  <c r="GE26" i="4"/>
  <c r="CT45" i="4"/>
  <c r="CQ15" i="4"/>
  <c r="GC8" i="4"/>
  <c r="HB8" i="4" s="1"/>
  <c r="FX26" i="4"/>
  <c r="GD8" i="4"/>
  <c r="FW8" i="4"/>
  <c r="CX34" i="4"/>
  <c r="EL42" i="4"/>
  <c r="ET22" i="4"/>
  <c r="EU22" i="4" s="1"/>
  <c r="EV22" i="4" s="1"/>
  <c r="CX41" i="4"/>
  <c r="CW18" i="4"/>
  <c r="CS16" i="4"/>
  <c r="GH38" i="4"/>
  <c r="EP35" i="4"/>
  <c r="FP35" i="4" s="1"/>
  <c r="GH6" i="4"/>
  <c r="GI38" i="4"/>
  <c r="ET23" i="4"/>
  <c r="EU23" i="4" s="1"/>
  <c r="EV23" i="4" s="1"/>
  <c r="EI35" i="4"/>
  <c r="CZ17" i="4"/>
  <c r="GG24" i="4"/>
  <c r="CO27" i="4"/>
  <c r="FX6" i="4"/>
  <c r="DA18" i="4"/>
  <c r="CP16" i="4"/>
  <c r="FX38" i="4"/>
  <c r="FV42" i="4"/>
  <c r="GI42" i="4" s="1"/>
  <c r="CY17" i="4"/>
  <c r="DX17" i="4" s="1"/>
  <c r="GC24" i="4"/>
  <c r="HB24" i="4" s="1"/>
  <c r="CT27" i="4"/>
  <c r="GG6" i="4"/>
  <c r="CR41" i="4"/>
  <c r="CT16" i="4"/>
  <c r="GF38" i="4"/>
  <c r="HF38" i="4" s="1"/>
  <c r="EM15" i="4"/>
  <c r="FL15" i="4" s="1"/>
  <c r="FY38" i="4"/>
  <c r="EK10" i="4"/>
  <c r="EM10" i="4"/>
  <c r="FL10" i="4" s="1"/>
  <c r="EJ42" i="4"/>
  <c r="CW41" i="4"/>
  <c r="CV18" i="4"/>
  <c r="ES15" i="4"/>
  <c r="CW16" i="4"/>
  <c r="GG38" i="4"/>
  <c r="CY13" i="4"/>
  <c r="DX13" i="4" s="1"/>
  <c r="GB6" i="4"/>
  <c r="GC38" i="4"/>
  <c r="HB38" i="4" s="1"/>
  <c r="GB38" i="4"/>
  <c r="GE8" i="4"/>
  <c r="GF8" i="4"/>
  <c r="HF8" i="4" s="1"/>
  <c r="EJ10" i="4"/>
  <c r="CP43" i="4"/>
  <c r="CS13" i="4"/>
  <c r="EG42" i="4"/>
  <c r="EW42" i="4" s="1"/>
  <c r="CX17" i="4"/>
  <c r="FX24" i="4"/>
  <c r="CR27" i="4"/>
  <c r="GC6" i="4"/>
  <c r="HB6" i="4" s="1"/>
  <c r="CO41" i="4"/>
  <c r="DE41" i="4" s="1"/>
  <c r="CY18" i="4"/>
  <c r="DX18" i="4" s="1"/>
  <c r="EI27" i="4"/>
  <c r="DA16" i="4"/>
  <c r="GE38" i="4"/>
  <c r="GD38" i="4"/>
  <c r="GG8" i="4"/>
  <c r="EN10" i="4"/>
  <c r="EK35" i="4"/>
  <c r="EH15" i="4"/>
  <c r="FW38" i="4"/>
  <c r="FZ8" i="4"/>
  <c r="FY8" i="4"/>
  <c r="DB38" i="4"/>
  <c r="DC38" i="4" s="1"/>
  <c r="DL38" i="4" s="1"/>
  <c r="FZ33" i="4"/>
  <c r="EQ10" i="4"/>
  <c r="CR13" i="4"/>
  <c r="ES35" i="4"/>
  <c r="ER42" i="4"/>
  <c r="CV17" i="4"/>
  <c r="GA24" i="4"/>
  <c r="DA27" i="4"/>
  <c r="CY41" i="4"/>
  <c r="DX41" i="4" s="1"/>
  <c r="CZ18" i="4"/>
  <c r="EI15" i="4"/>
  <c r="CV16" i="4"/>
  <c r="GA8" i="4"/>
  <c r="EI10" i="4"/>
  <c r="DA14" i="4"/>
  <c r="CW14" i="4"/>
  <c r="DB14" i="4" s="1"/>
  <c r="DC14" i="4" s="1"/>
  <c r="EH32" i="4"/>
  <c r="ER35" i="4"/>
  <c r="EO42" i="4"/>
  <c r="CU17" i="4"/>
  <c r="DT17" i="4" s="1"/>
  <c r="CW17" i="4"/>
  <c r="EJ19" i="4"/>
  <c r="GF24" i="4"/>
  <c r="HF24" i="4" s="1"/>
  <c r="CP27" i="4"/>
  <c r="FZ26" i="4"/>
  <c r="GI26" i="4"/>
  <c r="GE6" i="4"/>
  <c r="CU41" i="4"/>
  <c r="DT41" i="4" s="1"/>
  <c r="CX18" i="4"/>
  <c r="ER15" i="4"/>
  <c r="CZ45" i="4"/>
  <c r="CU45" i="4"/>
  <c r="DT45" i="4" s="1"/>
  <c r="CY16" i="4"/>
  <c r="DX16" i="4" s="1"/>
  <c r="DB25" i="4"/>
  <c r="DC25" i="4" s="1"/>
  <c r="DL25" i="4" s="1"/>
  <c r="ET8" i="4"/>
  <c r="EU8" i="4" s="1"/>
  <c r="FD8" i="4" s="1"/>
  <c r="ET33" i="4"/>
  <c r="EU33" i="4" s="1"/>
  <c r="ET38" i="4"/>
  <c r="EU38" i="4" s="1"/>
  <c r="FD38" i="4" s="1"/>
  <c r="CO45" i="4"/>
  <c r="DE45" i="4" s="1"/>
  <c r="CW45" i="4"/>
  <c r="DB33" i="4"/>
  <c r="DC33" i="4" s="1"/>
  <c r="DL33" i="4" s="1"/>
  <c r="EG10" i="4"/>
  <c r="EW10" i="4" s="1"/>
  <c r="EQ32" i="4"/>
  <c r="CZ34" i="4"/>
  <c r="EP42" i="4"/>
  <c r="FP42" i="4" s="1"/>
  <c r="EK42" i="4"/>
  <c r="CS17" i="4"/>
  <c r="EH19" i="4"/>
  <c r="GB24" i="4"/>
  <c r="CW27" i="4"/>
  <c r="FY26" i="4"/>
  <c r="FZ6" i="4"/>
  <c r="CP41" i="4"/>
  <c r="DA41" i="4"/>
  <c r="CU18" i="4"/>
  <c r="DT18" i="4" s="1"/>
  <c r="CP45" i="4"/>
  <c r="CY45" i="4"/>
  <c r="DX45" i="4" s="1"/>
  <c r="CZ16" i="4"/>
  <c r="DB31" i="4"/>
  <c r="DC31" i="4" s="1"/>
  <c r="DD31" i="4" s="1"/>
  <c r="CR45" i="4"/>
  <c r="CS45" i="4"/>
  <c r="CV45" i="4"/>
  <c r="GD33" i="4"/>
  <c r="GH33" i="4"/>
  <c r="CO28" i="4"/>
  <c r="DE28" i="4" s="1"/>
  <c r="CY15" i="4"/>
  <c r="DX15" i="4" s="1"/>
  <c r="EJ27" i="4"/>
  <c r="FV15" i="4"/>
  <c r="GI15" i="4" s="1"/>
  <c r="DB12" i="4"/>
  <c r="DC12" i="4" s="1"/>
  <c r="FW33" i="4"/>
  <c r="GM33" i="4" s="1"/>
  <c r="CS28" i="4"/>
  <c r="CU15" i="4"/>
  <c r="DT15" i="4" s="1"/>
  <c r="ER27" i="4"/>
  <c r="GE33" i="4"/>
  <c r="CX28" i="4"/>
  <c r="EL27" i="4"/>
  <c r="FX33" i="4"/>
  <c r="CQ28" i="4"/>
  <c r="CV15" i="4"/>
  <c r="EN27" i="4"/>
  <c r="GA33" i="4"/>
  <c r="GF33" i="4"/>
  <c r="HF33" i="4" s="1"/>
  <c r="CZ28" i="4"/>
  <c r="CW15" i="4"/>
  <c r="ET6" i="4"/>
  <c r="EU6" i="4" s="1"/>
  <c r="FD6" i="4" s="1"/>
  <c r="GC33" i="4"/>
  <c r="HB33" i="4" s="1"/>
  <c r="FY33" i="4"/>
  <c r="CT28" i="4"/>
  <c r="CO15" i="4"/>
  <c r="DE15" i="4" s="1"/>
  <c r="EP27" i="4"/>
  <c r="FP27" i="4" s="1"/>
  <c r="ET26" i="4"/>
  <c r="EU26" i="4" s="1"/>
  <c r="EV26" i="4" s="1"/>
  <c r="GI33" i="4"/>
  <c r="CP15" i="4"/>
  <c r="EG27" i="4"/>
  <c r="DB24" i="4"/>
  <c r="DC24" i="4" s="1"/>
  <c r="DL24" i="4" s="1"/>
  <c r="ES10" i="4"/>
  <c r="DB9" i="4"/>
  <c r="DC9" i="4" s="1"/>
  <c r="DL9" i="4" s="1"/>
  <c r="CX43" i="4"/>
  <c r="CT13" i="4"/>
  <c r="DA13" i="4"/>
  <c r="CV28" i="4"/>
  <c r="CU28" i="4"/>
  <c r="DT28" i="4" s="1"/>
  <c r="EG35" i="4"/>
  <c r="EW35" i="4" s="1"/>
  <c r="CR15" i="4"/>
  <c r="FV10" i="4"/>
  <c r="GE10" i="4" s="1"/>
  <c r="GD6" i="4"/>
  <c r="CO32" i="4"/>
  <c r="DE32" i="4" s="1"/>
  <c r="EH27" i="4"/>
  <c r="EK27" i="4"/>
  <c r="EN15" i="4"/>
  <c r="EQ15" i="4"/>
  <c r="EL10" i="4"/>
  <c r="CQ43" i="4"/>
  <c r="CV13" i="4"/>
  <c r="CU13" i="4"/>
  <c r="DT13" i="4" s="1"/>
  <c r="CP28" i="4"/>
  <c r="EJ35" i="4"/>
  <c r="EH35" i="4"/>
  <c r="EH42" i="4"/>
  <c r="ES42" i="4"/>
  <c r="CQ17" i="4"/>
  <c r="GH24" i="4"/>
  <c r="FW24" i="4"/>
  <c r="GM24" i="4" s="1"/>
  <c r="CY27" i="4"/>
  <c r="DX27" i="4" s="1"/>
  <c r="CZ27" i="4"/>
  <c r="CT15" i="4"/>
  <c r="FW6" i="4"/>
  <c r="GM6" i="4" s="1"/>
  <c r="CR32" i="4"/>
  <c r="CQ41" i="4"/>
  <c r="CS41" i="4"/>
  <c r="CT18" i="4"/>
  <c r="CR18" i="4"/>
  <c r="EM27" i="4"/>
  <c r="FL27" i="4" s="1"/>
  <c r="ES27" i="4"/>
  <c r="EP15" i="4"/>
  <c r="FP15" i="4" s="1"/>
  <c r="EK15" i="4"/>
  <c r="CR16" i="4"/>
  <c r="CQ16" i="4"/>
  <c r="EO10" i="4"/>
  <c r="EH10" i="4"/>
  <c r="CT43" i="4"/>
  <c r="CZ43" i="4"/>
  <c r="CZ13" i="4"/>
  <c r="CW28" i="4"/>
  <c r="CY28" i="4"/>
  <c r="DX28" i="4" s="1"/>
  <c r="EN35" i="4"/>
  <c r="EQ35" i="4"/>
  <c r="CX15" i="4"/>
  <c r="CS15" i="4"/>
  <c r="GA6" i="4"/>
  <c r="GF6" i="4"/>
  <c r="HF6" i="4" s="1"/>
  <c r="DE31" i="4"/>
  <c r="DF31" i="4" s="1"/>
  <c r="EO27" i="4"/>
  <c r="FV27" i="4"/>
  <c r="GA27" i="4" s="1"/>
  <c r="EG15" i="4"/>
  <c r="EW15" i="4" s="1"/>
  <c r="ER10" i="4"/>
  <c r="CO43" i="4"/>
  <c r="DE43" i="4" s="1"/>
  <c r="CO13" i="4"/>
  <c r="DE13" i="4" s="1"/>
  <c r="DA28" i="4"/>
  <c r="EO35" i="4"/>
  <c r="CR17" i="4"/>
  <c r="CQ27" i="4"/>
  <c r="CZ15" i="4"/>
  <c r="GI6" i="4"/>
  <c r="EJ15" i="4"/>
  <c r="FY7" i="4"/>
  <c r="ET7" i="4"/>
  <c r="EU7" i="4" s="1"/>
  <c r="FD7" i="4" s="1"/>
  <c r="CS34" i="4"/>
  <c r="CQ34" i="4"/>
  <c r="CV32" i="4"/>
  <c r="CZ32" i="4"/>
  <c r="GG7" i="4"/>
  <c r="FV32" i="4"/>
  <c r="GD32" i="4" s="1"/>
  <c r="DA34" i="4"/>
  <c r="CY34" i="4"/>
  <c r="DX34" i="4" s="1"/>
  <c r="CW32" i="4"/>
  <c r="CT32" i="4"/>
  <c r="FZ7" i="4"/>
  <c r="CU34" i="4"/>
  <c r="DT34" i="4" s="1"/>
  <c r="DA32" i="4"/>
  <c r="CU32" i="4"/>
  <c r="DT32" i="4" s="1"/>
  <c r="GD7" i="4"/>
  <c r="GH7" i="4"/>
  <c r="CV34" i="4"/>
  <c r="CP32" i="4"/>
  <c r="FW7" i="4"/>
  <c r="GA7" i="4"/>
  <c r="CO34" i="4"/>
  <c r="DE34" i="4" s="1"/>
  <c r="CX32" i="4"/>
  <c r="GE7" i="4"/>
  <c r="GI7" i="4"/>
  <c r="CR34" i="4"/>
  <c r="CW34" i="4"/>
  <c r="CQ32" i="4"/>
  <c r="FX7" i="4"/>
  <c r="GB7" i="4"/>
  <c r="CT34" i="4"/>
  <c r="CS32" i="4"/>
  <c r="GF7" i="4"/>
  <c r="HF7" i="4" s="1"/>
  <c r="GB19" i="4"/>
  <c r="GI19" i="4"/>
  <c r="GA19" i="4"/>
  <c r="GH19" i="4"/>
  <c r="FZ19" i="4"/>
  <c r="GG19" i="4"/>
  <c r="FY19" i="4"/>
  <c r="GF19" i="4"/>
  <c r="HF19" i="4" s="1"/>
  <c r="FX19" i="4"/>
  <c r="GE19" i="4"/>
  <c r="FW19" i="4"/>
  <c r="GD19" i="4"/>
  <c r="GC19" i="4"/>
  <c r="HB19" i="4" s="1"/>
  <c r="BP44" i="4"/>
  <c r="BQ44" i="4" s="1"/>
  <c r="BR44" i="4"/>
  <c r="DE7" i="4"/>
  <c r="DB7" i="4"/>
  <c r="DC7" i="4" s="1"/>
  <c r="GB42" i="4"/>
  <c r="DE17" i="4"/>
  <c r="FV34" i="4"/>
  <c r="EO34" i="4"/>
  <c r="EG34" i="4"/>
  <c r="EN34" i="4"/>
  <c r="EM34" i="4"/>
  <c r="FL34" i="4" s="1"/>
  <c r="EL34" i="4"/>
  <c r="ES34" i="4"/>
  <c r="EK34" i="4"/>
  <c r="EQ34" i="4"/>
  <c r="EI34" i="4"/>
  <c r="EH34" i="4"/>
  <c r="ER34" i="4"/>
  <c r="EP34" i="4"/>
  <c r="FP34" i="4" s="1"/>
  <c r="EJ34" i="4"/>
  <c r="BP10" i="4"/>
  <c r="BQ10" i="4" s="1"/>
  <c r="BR10" i="4"/>
  <c r="DE46" i="4"/>
  <c r="DB46" i="4"/>
  <c r="DC46" i="4" s="1"/>
  <c r="FD46" i="4"/>
  <c r="EV46" i="4"/>
  <c r="CV35" i="4"/>
  <c r="DA35" i="4"/>
  <c r="CS35" i="4"/>
  <c r="CZ35" i="4"/>
  <c r="CR35" i="4"/>
  <c r="CT35" i="4"/>
  <c r="CQ35" i="4"/>
  <c r="CP35" i="4"/>
  <c r="CO35" i="4"/>
  <c r="CY35" i="4"/>
  <c r="DX35" i="4" s="1"/>
  <c r="CW35" i="4"/>
  <c r="CU35" i="4"/>
  <c r="DT35" i="4" s="1"/>
  <c r="CX35" i="4"/>
  <c r="BS12" i="4"/>
  <c r="BT12" i="4" s="1"/>
  <c r="DA40" i="4"/>
  <c r="CS40" i="4"/>
  <c r="CZ40" i="4"/>
  <c r="CR40" i="4"/>
  <c r="CY40" i="4"/>
  <c r="DX40" i="4" s="1"/>
  <c r="CQ40" i="4"/>
  <c r="CX40" i="4"/>
  <c r="CP40" i="4"/>
  <c r="CW40" i="4"/>
  <c r="CO40" i="4"/>
  <c r="CU40" i="4"/>
  <c r="DT40" i="4" s="1"/>
  <c r="CT40" i="4"/>
  <c r="CV40" i="4"/>
  <c r="ES30" i="4"/>
  <c r="EK30" i="4"/>
  <c r="ER30" i="4"/>
  <c r="EJ30" i="4"/>
  <c r="EP30" i="4"/>
  <c r="FP30" i="4" s="1"/>
  <c r="EH30" i="4"/>
  <c r="FV30" i="4"/>
  <c r="EO30" i="4"/>
  <c r="EG30" i="4"/>
  <c r="EN30" i="4"/>
  <c r="EQ30" i="4"/>
  <c r="EM30" i="4"/>
  <c r="FL30" i="4" s="1"/>
  <c r="EI30" i="4"/>
  <c r="EL30" i="4"/>
  <c r="BP37" i="4"/>
  <c r="BQ37" i="4" s="1"/>
  <c r="BR37" i="4"/>
  <c r="GI21" i="4"/>
  <c r="GA21" i="4"/>
  <c r="GF21" i="4"/>
  <c r="HF21" i="4" s="1"/>
  <c r="FX21" i="4"/>
  <c r="GE21" i="4"/>
  <c r="FW21" i="4"/>
  <c r="GC21" i="4"/>
  <c r="HB21" i="4" s="1"/>
  <c r="GH21" i="4"/>
  <c r="GG21" i="4"/>
  <c r="GD21" i="4"/>
  <c r="GB21" i="4"/>
  <c r="FZ21" i="4"/>
  <c r="FY21" i="4"/>
  <c r="BS25" i="4"/>
  <c r="BT25" i="4" s="1"/>
  <c r="CU30" i="4"/>
  <c r="DT30" i="4" s="1"/>
  <c r="CT30" i="4"/>
  <c r="CZ30" i="4"/>
  <c r="CR30" i="4"/>
  <c r="CY30" i="4"/>
  <c r="DX30" i="4" s="1"/>
  <c r="CQ30" i="4"/>
  <c r="CX30" i="4"/>
  <c r="CP30" i="4"/>
  <c r="DA30" i="4"/>
  <c r="CW30" i="4"/>
  <c r="CV30" i="4"/>
  <c r="CO30" i="4"/>
  <c r="CS30" i="4"/>
  <c r="EP5" i="4"/>
  <c r="FP5" i="4" s="1"/>
  <c r="EH5" i="4"/>
  <c r="FV5" i="4"/>
  <c r="EO5" i="4"/>
  <c r="EG5" i="4"/>
  <c r="EN5" i="4"/>
  <c r="EM5" i="4"/>
  <c r="FL5" i="4" s="1"/>
  <c r="EL5" i="4"/>
  <c r="ES5" i="4"/>
  <c r="EK5" i="4"/>
  <c r="ER5" i="4"/>
  <c r="EJ5" i="4"/>
  <c r="EQ5" i="4"/>
  <c r="EI5" i="4"/>
  <c r="GM26" i="4"/>
  <c r="DF25" i="4"/>
  <c r="EW12" i="4"/>
  <c r="ET12" i="4"/>
  <c r="EU12" i="4" s="1"/>
  <c r="BS31" i="4"/>
  <c r="EX6" i="4"/>
  <c r="BS6" i="4"/>
  <c r="BT6" i="4" s="1"/>
  <c r="ET9" i="4"/>
  <c r="EU9" i="4" s="1"/>
  <c r="EW9" i="4"/>
  <c r="DF38" i="4"/>
  <c r="BS26" i="4"/>
  <c r="BT26" i="4" s="1"/>
  <c r="EW19" i="4"/>
  <c r="BP43" i="4"/>
  <c r="BQ43" i="4" s="1"/>
  <c r="BR43" i="4"/>
  <c r="FV44" i="4"/>
  <c r="EO44" i="4"/>
  <c r="EG44" i="4"/>
  <c r="EN44" i="4"/>
  <c r="EM44" i="4"/>
  <c r="FL44" i="4" s="1"/>
  <c r="ES44" i="4"/>
  <c r="EK44" i="4"/>
  <c r="EQ44" i="4"/>
  <c r="EI44" i="4"/>
  <c r="ER44" i="4"/>
  <c r="EP44" i="4"/>
  <c r="FP44" i="4" s="1"/>
  <c r="EL44" i="4"/>
  <c r="EJ44" i="4"/>
  <c r="EH44" i="4"/>
  <c r="BP29" i="4"/>
  <c r="BQ29" i="4" s="1"/>
  <c r="BR29" i="4"/>
  <c r="BS33" i="4"/>
  <c r="DB6" i="4"/>
  <c r="DC6" i="4" s="1"/>
  <c r="DE6" i="4"/>
  <c r="DA10" i="4"/>
  <c r="CS10" i="4"/>
  <c r="CZ10" i="4"/>
  <c r="CR10" i="4"/>
  <c r="CX10" i="4"/>
  <c r="CP10" i="4"/>
  <c r="CW10" i="4"/>
  <c r="CO10" i="4"/>
  <c r="CV10" i="4"/>
  <c r="CU10" i="4"/>
  <c r="DT10" i="4" s="1"/>
  <c r="CY10" i="4"/>
  <c r="DX10" i="4" s="1"/>
  <c r="CT10" i="4"/>
  <c r="CQ10" i="4"/>
  <c r="FV29" i="4"/>
  <c r="EO29" i="4"/>
  <c r="EG29" i="4"/>
  <c r="EN29" i="4"/>
  <c r="EL29" i="4"/>
  <c r="ES29" i="4"/>
  <c r="EK29" i="4"/>
  <c r="ER29" i="4"/>
  <c r="EJ29" i="4"/>
  <c r="EQ29" i="4"/>
  <c r="EP29" i="4"/>
  <c r="FP29" i="4" s="1"/>
  <c r="EM29" i="4"/>
  <c r="FL29" i="4" s="1"/>
  <c r="EH29" i="4"/>
  <c r="EI29" i="4"/>
  <c r="CY44" i="4"/>
  <c r="DX44" i="4" s="1"/>
  <c r="CQ44" i="4"/>
  <c r="CX44" i="4"/>
  <c r="CP44" i="4"/>
  <c r="CW44" i="4"/>
  <c r="CO44" i="4"/>
  <c r="CU44" i="4"/>
  <c r="DT44" i="4" s="1"/>
  <c r="DA44" i="4"/>
  <c r="CS44" i="4"/>
  <c r="CZ44" i="4"/>
  <c r="CV44" i="4"/>
  <c r="CT44" i="4"/>
  <c r="CR44" i="4"/>
  <c r="DA11" i="4"/>
  <c r="CW11" i="4"/>
  <c r="CO11" i="4"/>
  <c r="CV11" i="4"/>
  <c r="CU11" i="4"/>
  <c r="DT11" i="4" s="1"/>
  <c r="CT11" i="4"/>
  <c r="CS11" i="4"/>
  <c r="CZ11" i="4"/>
  <c r="CR11" i="4"/>
  <c r="CY11" i="4"/>
  <c r="DX11" i="4" s="1"/>
  <c r="CQ11" i="4"/>
  <c r="CX11" i="4"/>
  <c r="CP11" i="4"/>
  <c r="BP13" i="4"/>
  <c r="BQ13" i="4" s="1"/>
  <c r="BR13" i="4"/>
  <c r="DF24" i="4"/>
  <c r="DD8" i="4"/>
  <c r="CW37" i="4"/>
  <c r="CO37" i="4"/>
  <c r="CU37" i="4"/>
  <c r="DT37" i="4" s="1"/>
  <c r="DA37" i="4"/>
  <c r="CS37" i="4"/>
  <c r="CZ37" i="4"/>
  <c r="CR37" i="4"/>
  <c r="CV37" i="4"/>
  <c r="CQ37" i="4"/>
  <c r="CY37" i="4"/>
  <c r="DX37" i="4" s="1"/>
  <c r="CX37" i="4"/>
  <c r="CT37" i="4"/>
  <c r="CP37" i="4"/>
  <c r="BP28" i="4"/>
  <c r="BQ28" i="4" s="1"/>
  <c r="BR28" i="4"/>
  <c r="FD24" i="4"/>
  <c r="EQ40" i="4"/>
  <c r="EI40" i="4"/>
  <c r="EP40" i="4"/>
  <c r="FP40" i="4" s="1"/>
  <c r="EH40" i="4"/>
  <c r="FV40" i="4"/>
  <c r="EO40" i="4"/>
  <c r="EG40" i="4"/>
  <c r="EN40" i="4"/>
  <c r="EM40" i="4"/>
  <c r="FL40" i="4" s="1"/>
  <c r="ES40" i="4"/>
  <c r="EK40" i="4"/>
  <c r="ER40" i="4"/>
  <c r="EL40" i="4"/>
  <c r="EJ40" i="4"/>
  <c r="GD12" i="4"/>
  <c r="GB12" i="4"/>
  <c r="GH12" i="4"/>
  <c r="FZ12" i="4"/>
  <c r="GE12" i="4"/>
  <c r="GC12" i="4"/>
  <c r="HB12" i="4" s="1"/>
  <c r="GA12" i="4"/>
  <c r="FY12" i="4"/>
  <c r="FX12" i="4"/>
  <c r="GI12" i="4"/>
  <c r="FW12" i="4"/>
  <c r="GG12" i="4"/>
  <c r="GF12" i="4"/>
  <c r="HF12" i="4" s="1"/>
  <c r="EX8" i="4"/>
  <c r="ET25" i="4"/>
  <c r="EU25" i="4" s="1"/>
  <c r="EW25" i="4"/>
  <c r="BP41" i="4"/>
  <c r="BQ41" i="4" s="1"/>
  <c r="BR41" i="4"/>
  <c r="BS23" i="4"/>
  <c r="GB9" i="4"/>
  <c r="GI9" i="4"/>
  <c r="GA9" i="4"/>
  <c r="GG9" i="4"/>
  <c r="FY9" i="4"/>
  <c r="GF9" i="4"/>
  <c r="HF9" i="4" s="1"/>
  <c r="FX9" i="4"/>
  <c r="GE9" i="4"/>
  <c r="FW9" i="4"/>
  <c r="GD9" i="4"/>
  <c r="GH9" i="4"/>
  <c r="GC9" i="4"/>
  <c r="HB9" i="4" s="1"/>
  <c r="FZ9" i="4"/>
  <c r="BP16" i="4"/>
  <c r="BQ16" i="4" s="1"/>
  <c r="BR16" i="4"/>
  <c r="EX23" i="4"/>
  <c r="BS21" i="4"/>
  <c r="BP17" i="4"/>
  <c r="BQ17" i="4" s="1"/>
  <c r="BR17" i="4"/>
  <c r="GI25" i="4"/>
  <c r="GA25" i="4"/>
  <c r="GH25" i="4"/>
  <c r="FZ25" i="4"/>
  <c r="GG25" i="4"/>
  <c r="FY25" i="4"/>
  <c r="GF25" i="4"/>
  <c r="HF25" i="4" s="1"/>
  <c r="FX25" i="4"/>
  <c r="GE25" i="4"/>
  <c r="FW25" i="4"/>
  <c r="GC25" i="4"/>
  <c r="HB25" i="4" s="1"/>
  <c r="GD25" i="4"/>
  <c r="GB25" i="4"/>
  <c r="DA20" i="4"/>
  <c r="CS20" i="4"/>
  <c r="CZ20" i="4"/>
  <c r="CR20" i="4"/>
  <c r="CY20" i="4"/>
  <c r="DX20" i="4" s="1"/>
  <c r="CQ20" i="4"/>
  <c r="CX20" i="4"/>
  <c r="CP20" i="4"/>
  <c r="CW20" i="4"/>
  <c r="CO20" i="4"/>
  <c r="CV20" i="4"/>
  <c r="CU20" i="4"/>
  <c r="DT20" i="4" s="1"/>
  <c r="CT20" i="4"/>
  <c r="EV33" i="4"/>
  <c r="FD33" i="4"/>
  <c r="BP11" i="4"/>
  <c r="BQ11" i="4" s="1"/>
  <c r="BR11" i="4"/>
  <c r="EP36" i="4"/>
  <c r="FP36" i="4" s="1"/>
  <c r="EH36" i="4"/>
  <c r="EN36" i="4"/>
  <c r="FV36" i="4"/>
  <c r="EM36" i="4"/>
  <c r="FL36" i="4" s="1"/>
  <c r="EL36" i="4"/>
  <c r="ES36" i="4"/>
  <c r="ER36" i="4"/>
  <c r="EQ36" i="4"/>
  <c r="EO36" i="4"/>
  <c r="EK36" i="4"/>
  <c r="EI36" i="4"/>
  <c r="EG36" i="4"/>
  <c r="EJ36" i="4"/>
  <c r="DE14" i="4"/>
  <c r="EM39" i="4"/>
  <c r="FL39" i="4" s="1"/>
  <c r="EL39" i="4"/>
  <c r="ES39" i="4"/>
  <c r="EK39" i="4"/>
  <c r="EQ39" i="4"/>
  <c r="EI39" i="4"/>
  <c r="FV39" i="4"/>
  <c r="EG39" i="4"/>
  <c r="ER39" i="4"/>
  <c r="EO39" i="4"/>
  <c r="EN39" i="4"/>
  <c r="EP39" i="4"/>
  <c r="FP39" i="4" s="1"/>
  <c r="EJ39" i="4"/>
  <c r="EH39" i="4"/>
  <c r="EX7" i="4"/>
  <c r="GM22" i="4"/>
  <c r="GJ22" i="4"/>
  <c r="GK22" i="4" s="1"/>
  <c r="GT22" i="4" s="1"/>
  <c r="BP14" i="4"/>
  <c r="BQ14" i="4" s="1"/>
  <c r="BR14" i="4"/>
  <c r="DF8" i="4"/>
  <c r="EX33" i="4"/>
  <c r="BP27" i="4"/>
  <c r="BQ27" i="4" s="1"/>
  <c r="BR27" i="4"/>
  <c r="CW39" i="4"/>
  <c r="CO39" i="4"/>
  <c r="CV39" i="4"/>
  <c r="DA39" i="4"/>
  <c r="CS39" i="4"/>
  <c r="CR39" i="4"/>
  <c r="CP39" i="4"/>
  <c r="CY39" i="4"/>
  <c r="DX39" i="4" s="1"/>
  <c r="CX39" i="4"/>
  <c r="CU39" i="4"/>
  <c r="DT39" i="4" s="1"/>
  <c r="CQ39" i="4"/>
  <c r="CZ39" i="4"/>
  <c r="CT39" i="4"/>
  <c r="EX24" i="4"/>
  <c r="ES45" i="4"/>
  <c r="EK45" i="4"/>
  <c r="ER45" i="4"/>
  <c r="EJ45" i="4"/>
  <c r="EQ45" i="4"/>
  <c r="EI45" i="4"/>
  <c r="FV45" i="4"/>
  <c r="EO45" i="4"/>
  <c r="EG45" i="4"/>
  <c r="EN45" i="4"/>
  <c r="EM45" i="4"/>
  <c r="FL45" i="4" s="1"/>
  <c r="EP45" i="4"/>
  <c r="FP45" i="4" s="1"/>
  <c r="EL45" i="4"/>
  <c r="EH45" i="4"/>
  <c r="EQ41" i="4"/>
  <c r="EI41" i="4"/>
  <c r="EP41" i="4"/>
  <c r="FP41" i="4" s="1"/>
  <c r="EH41" i="4"/>
  <c r="FV41" i="4"/>
  <c r="EN41" i="4"/>
  <c r="EG41" i="4"/>
  <c r="ES41" i="4"/>
  <c r="ER41" i="4"/>
  <c r="EO41" i="4"/>
  <c r="EM41" i="4"/>
  <c r="FL41" i="4" s="1"/>
  <c r="EK41" i="4"/>
  <c r="EJ41" i="4"/>
  <c r="EL41" i="4"/>
  <c r="BP19" i="4"/>
  <c r="BQ19" i="4" s="1"/>
  <c r="BR19" i="4"/>
  <c r="BP30" i="4"/>
  <c r="BQ30" i="4" s="1"/>
  <c r="BR30" i="4"/>
  <c r="DE22" i="4"/>
  <c r="DB22" i="4"/>
  <c r="DC22" i="4" s="1"/>
  <c r="BS8" i="4"/>
  <c r="EQ16" i="4"/>
  <c r="EI16" i="4"/>
  <c r="FV16" i="4"/>
  <c r="EO16" i="4"/>
  <c r="EG16" i="4"/>
  <c r="EM16" i="4"/>
  <c r="FL16" i="4" s="1"/>
  <c r="EL16" i="4"/>
  <c r="ES16" i="4"/>
  <c r="EK16" i="4"/>
  <c r="ER16" i="4"/>
  <c r="EP16" i="4"/>
  <c r="FP16" i="4" s="1"/>
  <c r="EN16" i="4"/>
  <c r="EJ16" i="4"/>
  <c r="EH16" i="4"/>
  <c r="DF33" i="4"/>
  <c r="BP32" i="4"/>
  <c r="BQ32" i="4" s="1"/>
  <c r="BR32" i="4"/>
  <c r="EM37" i="4"/>
  <c r="FL37" i="4" s="1"/>
  <c r="ES37" i="4"/>
  <c r="EK37" i="4"/>
  <c r="EQ37" i="4"/>
  <c r="EI37" i="4"/>
  <c r="EP37" i="4"/>
  <c r="FP37" i="4" s="1"/>
  <c r="EH37" i="4"/>
  <c r="FV37" i="4"/>
  <c r="EO37" i="4"/>
  <c r="EL37" i="4"/>
  <c r="EJ37" i="4"/>
  <c r="EG37" i="4"/>
  <c r="ER37" i="4"/>
  <c r="EN37" i="4"/>
  <c r="FV43" i="4"/>
  <c r="EQ43" i="4"/>
  <c r="EI43" i="4"/>
  <c r="EP43" i="4"/>
  <c r="FP43" i="4" s="1"/>
  <c r="EH43" i="4"/>
  <c r="EO43" i="4"/>
  <c r="EG43" i="4"/>
  <c r="EN43" i="4"/>
  <c r="EM43" i="4"/>
  <c r="FL43" i="4" s="1"/>
  <c r="EK43" i="4"/>
  <c r="EJ43" i="4"/>
  <c r="ER43" i="4"/>
  <c r="EL43" i="4"/>
  <c r="ES43" i="4"/>
  <c r="ET21" i="4"/>
  <c r="EU21" i="4" s="1"/>
  <c r="EW21" i="4"/>
  <c r="BS46" i="4"/>
  <c r="BT46" i="4" s="1"/>
  <c r="BV46" i="4" s="1"/>
  <c r="ES13" i="4"/>
  <c r="EK13" i="4"/>
  <c r="EQ13" i="4"/>
  <c r="EI13" i="4"/>
  <c r="FV13" i="4"/>
  <c r="EO13" i="4"/>
  <c r="EG13" i="4"/>
  <c r="EN13" i="4"/>
  <c r="EM13" i="4"/>
  <c r="FL13" i="4" s="1"/>
  <c r="EL13" i="4"/>
  <c r="EJ13" i="4"/>
  <c r="EH13" i="4"/>
  <c r="ER13" i="4"/>
  <c r="EP13" i="4"/>
  <c r="FP13" i="4" s="1"/>
  <c r="CW42" i="4"/>
  <c r="CO42" i="4"/>
  <c r="CV42" i="4"/>
  <c r="CU42" i="4"/>
  <c r="DT42" i="4" s="1"/>
  <c r="CT42" i="4"/>
  <c r="DA42" i="4"/>
  <c r="CS42" i="4"/>
  <c r="CX42" i="4"/>
  <c r="CR42" i="4"/>
  <c r="CQ42" i="4"/>
  <c r="CP42" i="4"/>
  <c r="CZ42" i="4"/>
  <c r="CY42" i="4"/>
  <c r="DX42" i="4" s="1"/>
  <c r="BP39" i="4"/>
  <c r="BQ39" i="4" s="1"/>
  <c r="BR39" i="4"/>
  <c r="BP34" i="4"/>
  <c r="BQ34" i="4" s="1"/>
  <c r="BR34" i="4"/>
  <c r="DE18" i="4"/>
  <c r="GC27" i="4"/>
  <c r="HB27" i="4" s="1"/>
  <c r="FY27" i="4"/>
  <c r="DE26" i="4"/>
  <c r="DB26" i="4"/>
  <c r="DC26" i="4" s="1"/>
  <c r="EQ11" i="4"/>
  <c r="EI11" i="4"/>
  <c r="ES11" i="4"/>
  <c r="EJ11" i="4"/>
  <c r="ER11" i="4"/>
  <c r="EH11" i="4"/>
  <c r="EP11" i="4"/>
  <c r="FP11" i="4" s="1"/>
  <c r="EG11" i="4"/>
  <c r="EO11" i="4"/>
  <c r="EN11" i="4"/>
  <c r="EM11" i="4"/>
  <c r="FL11" i="4" s="1"/>
  <c r="EL11" i="4"/>
  <c r="FV11" i="4"/>
  <c r="EK11" i="4"/>
  <c r="FV14" i="4"/>
  <c r="EO14" i="4"/>
  <c r="EG14" i="4"/>
  <c r="EM14" i="4"/>
  <c r="FL14" i="4" s="1"/>
  <c r="ES14" i="4"/>
  <c r="EK14" i="4"/>
  <c r="EJ14" i="4"/>
  <c r="EI14" i="4"/>
  <c r="EH14" i="4"/>
  <c r="ER14" i="4"/>
  <c r="EQ14" i="4"/>
  <c r="EP14" i="4"/>
  <c r="FP14" i="4" s="1"/>
  <c r="EN14" i="4"/>
  <c r="EL14" i="4"/>
  <c r="BP45" i="4"/>
  <c r="BQ45" i="4" s="1"/>
  <c r="BR45" i="4"/>
  <c r="BP35" i="4"/>
  <c r="BQ35" i="4" s="1"/>
  <c r="BR35" i="4"/>
  <c r="DF9" i="4"/>
  <c r="BS24" i="4"/>
  <c r="BT24" i="4" s="1"/>
  <c r="BP20" i="4"/>
  <c r="BQ20" i="4" s="1"/>
  <c r="BR20" i="4"/>
  <c r="EW32" i="4"/>
  <c r="ET32" i="4"/>
  <c r="EU32" i="4" s="1"/>
  <c r="BS7" i="4"/>
  <c r="DE27" i="4"/>
  <c r="EW31" i="4"/>
  <c r="ET31" i="4"/>
  <c r="EU31" i="4" s="1"/>
  <c r="BP15" i="4"/>
  <c r="BQ15" i="4" s="1"/>
  <c r="BR15" i="4"/>
  <c r="CW19" i="4"/>
  <c r="CO19" i="4"/>
  <c r="CV19" i="4"/>
  <c r="CU19" i="4"/>
  <c r="DT19" i="4" s="1"/>
  <c r="CT19" i="4"/>
  <c r="DA19" i="4"/>
  <c r="CS19" i="4"/>
  <c r="CZ19" i="4"/>
  <c r="CR19" i="4"/>
  <c r="CY19" i="4"/>
  <c r="DX19" i="4" s="1"/>
  <c r="CQ19" i="4"/>
  <c r="CX19" i="4"/>
  <c r="CP19" i="4"/>
  <c r="EQ18" i="4"/>
  <c r="EI18" i="4"/>
  <c r="EP18" i="4"/>
  <c r="FP18" i="4" s="1"/>
  <c r="EH18" i="4"/>
  <c r="FV18" i="4"/>
  <c r="EN18" i="4"/>
  <c r="EM18" i="4"/>
  <c r="FL18" i="4" s="1"/>
  <c r="EL18" i="4"/>
  <c r="ES18" i="4"/>
  <c r="EK18" i="4"/>
  <c r="EJ18" i="4"/>
  <c r="EG18" i="4"/>
  <c r="ER18" i="4"/>
  <c r="EO18" i="4"/>
  <c r="DB23" i="4"/>
  <c r="DC23" i="4" s="1"/>
  <c r="DE23" i="4"/>
  <c r="BS22" i="4"/>
  <c r="BT22" i="4" s="1"/>
  <c r="BS9" i="4"/>
  <c r="BT9" i="4" s="1"/>
  <c r="DE21" i="4"/>
  <c r="DB21" i="4"/>
  <c r="DC21" i="4" s="1"/>
  <c r="BP5" i="4"/>
  <c r="BQ5" i="4" s="1"/>
  <c r="BR5" i="4"/>
  <c r="CY29" i="4"/>
  <c r="DX29" i="4" s="1"/>
  <c r="CQ29" i="4"/>
  <c r="CX29" i="4"/>
  <c r="CP29" i="4"/>
  <c r="CV29" i="4"/>
  <c r="CU29" i="4"/>
  <c r="DT29" i="4" s="1"/>
  <c r="CT29" i="4"/>
  <c r="CZ29" i="4"/>
  <c r="CW29" i="4"/>
  <c r="CS29" i="4"/>
  <c r="CO29" i="4"/>
  <c r="CR29" i="4"/>
  <c r="DA29" i="4"/>
  <c r="DD12" i="4"/>
  <c r="DL12" i="4"/>
  <c r="ES28" i="4"/>
  <c r="EK28" i="4"/>
  <c r="ER28" i="4"/>
  <c r="EJ28" i="4"/>
  <c r="EP28" i="4"/>
  <c r="FP28" i="4" s="1"/>
  <c r="EH28" i="4"/>
  <c r="FV28" i="4"/>
  <c r="EO28" i="4"/>
  <c r="EG28" i="4"/>
  <c r="EN28" i="4"/>
  <c r="EM28" i="4"/>
  <c r="FL28" i="4" s="1"/>
  <c r="EL28" i="4"/>
  <c r="EI28" i="4"/>
  <c r="EQ28" i="4"/>
  <c r="FD23" i="4"/>
  <c r="EX38" i="4"/>
  <c r="GM46" i="4"/>
  <c r="GJ46" i="4"/>
  <c r="GK46" i="4" s="1"/>
  <c r="GT46" i="4" s="1"/>
  <c r="BP42" i="4"/>
  <c r="BQ42" i="4" s="1"/>
  <c r="BR42" i="4"/>
  <c r="DF12" i="4"/>
  <c r="BP18" i="4"/>
  <c r="BQ18" i="4" s="1"/>
  <c r="BR18" i="4"/>
  <c r="EM17" i="4"/>
  <c r="FL17" i="4" s="1"/>
  <c r="EL17" i="4"/>
  <c r="ER17" i="4"/>
  <c r="EJ17" i="4"/>
  <c r="EQ17" i="4"/>
  <c r="EI17" i="4"/>
  <c r="FV17" i="4"/>
  <c r="EO17" i="4"/>
  <c r="EG17" i="4"/>
  <c r="ES17" i="4"/>
  <c r="EP17" i="4"/>
  <c r="FP17" i="4" s="1"/>
  <c r="EN17" i="4"/>
  <c r="EK17" i="4"/>
  <c r="EH17" i="4"/>
  <c r="BP40" i="4"/>
  <c r="BQ40" i="4" s="1"/>
  <c r="BR40" i="4"/>
  <c r="FV35" i="4"/>
  <c r="CZ36" i="4"/>
  <c r="CR36" i="4"/>
  <c r="CX36" i="4"/>
  <c r="CP36" i="4"/>
  <c r="CW36" i="4"/>
  <c r="CO36" i="4"/>
  <c r="CV36" i="4"/>
  <c r="CU36" i="4"/>
  <c r="DT36" i="4" s="1"/>
  <c r="CT36" i="4"/>
  <c r="CS36" i="4"/>
  <c r="CQ36" i="4"/>
  <c r="DA36" i="4"/>
  <c r="CY36" i="4"/>
  <c r="DX36" i="4" s="1"/>
  <c r="GD31" i="4"/>
  <c r="GC31" i="4"/>
  <c r="HB31" i="4" s="1"/>
  <c r="GI31" i="4"/>
  <c r="GA31" i="4"/>
  <c r="GH31" i="4"/>
  <c r="FZ31" i="4"/>
  <c r="GG31" i="4"/>
  <c r="FY31" i="4"/>
  <c r="GE31" i="4"/>
  <c r="FX31" i="4"/>
  <c r="FW31" i="4"/>
  <c r="GF31" i="4"/>
  <c r="HF31" i="4" s="1"/>
  <c r="GB31" i="4"/>
  <c r="BS38" i="4"/>
  <c r="EX22" i="4"/>
  <c r="EX46" i="4"/>
  <c r="BP36" i="4"/>
  <c r="BQ36" i="4" s="1"/>
  <c r="BR36" i="4"/>
  <c r="CZ5" i="4"/>
  <c r="CR5" i="4"/>
  <c r="CY5" i="4"/>
  <c r="DX5" i="4" s="1"/>
  <c r="CQ5" i="4"/>
  <c r="CX5" i="4"/>
  <c r="CP5" i="4"/>
  <c r="CW5" i="4"/>
  <c r="CO5" i="4"/>
  <c r="CV5" i="4"/>
  <c r="CU5" i="4"/>
  <c r="DT5" i="4" s="1"/>
  <c r="DA5" i="4"/>
  <c r="CT5" i="4"/>
  <c r="CS5" i="4"/>
  <c r="EX26" i="4"/>
  <c r="GM23" i="4"/>
  <c r="GJ23" i="4"/>
  <c r="GK23" i="4" s="1"/>
  <c r="GT23" i="4" s="1"/>
  <c r="EV6" i="4"/>
  <c r="EQ20" i="4"/>
  <c r="EI20" i="4"/>
  <c r="EP20" i="4"/>
  <c r="FP20" i="4" s="1"/>
  <c r="EH20" i="4"/>
  <c r="FV20" i="4"/>
  <c r="EO20" i="4"/>
  <c r="EG20" i="4"/>
  <c r="EN20" i="4"/>
  <c r="EM20" i="4"/>
  <c r="FL20" i="4" s="1"/>
  <c r="EL20" i="4"/>
  <c r="ES20" i="4"/>
  <c r="EK20" i="4"/>
  <c r="ER20" i="4"/>
  <c r="EJ20" i="4"/>
  <c r="GM38" i="4"/>
  <c r="GN5" i="2"/>
  <c r="CY36" i="2"/>
  <c r="DX36" i="2" s="1"/>
  <c r="DA30" i="2"/>
  <c r="DE29" i="2"/>
  <c r="DF29" i="2" s="1"/>
  <c r="CQ41" i="2"/>
  <c r="DB41" i="2" s="1"/>
  <c r="DC41" i="2" s="1"/>
  <c r="CZ41" i="2"/>
  <c r="CZ6" i="2"/>
  <c r="CT23" i="2"/>
  <c r="CY23" i="2"/>
  <c r="DX23" i="2" s="1"/>
  <c r="ER22" i="2"/>
  <c r="CV36" i="2"/>
  <c r="CU38" i="2"/>
  <c r="DT38" i="2" s="1"/>
  <c r="CX41" i="2"/>
  <c r="CY30" i="2"/>
  <c r="DX30" i="2" s="1"/>
  <c r="CQ30" i="2"/>
  <c r="EM23" i="2"/>
  <c r="FL23" i="2" s="1"/>
  <c r="CZ23" i="2"/>
  <c r="CW36" i="2"/>
  <c r="CV41" i="2"/>
  <c r="CX6" i="2"/>
  <c r="CR23" i="2"/>
  <c r="DB23" i="2" s="1"/>
  <c r="DC23" i="2" s="1"/>
  <c r="EL22" i="2"/>
  <c r="CW38" i="2"/>
  <c r="CT41" i="2"/>
  <c r="DA6" i="2"/>
  <c r="CO23" i="2"/>
  <c r="CQ23" i="2"/>
  <c r="CT36" i="2"/>
  <c r="CT38" i="2"/>
  <c r="CR41" i="2"/>
  <c r="CW30" i="2"/>
  <c r="CR30" i="2"/>
  <c r="EL23" i="2"/>
  <c r="CS23" i="2"/>
  <c r="CO41" i="2"/>
  <c r="CY6" i="2"/>
  <c r="DX6" i="2" s="1"/>
  <c r="CW23" i="2"/>
  <c r="CX23" i="2"/>
  <c r="EN22" i="2"/>
  <c r="CX36" i="2"/>
  <c r="DA36" i="2"/>
  <c r="DA38" i="2"/>
  <c r="DA41" i="2"/>
  <c r="CP30" i="2"/>
  <c r="EP23" i="2"/>
  <c r="FP23" i="2" s="1"/>
  <c r="CU23" i="2"/>
  <c r="DT23" i="2" s="1"/>
  <c r="CO36" i="2"/>
  <c r="DE36" i="2" s="1"/>
  <c r="CU41" i="2"/>
  <c r="DT41" i="2" s="1"/>
  <c r="CS6" i="2"/>
  <c r="CV23" i="2"/>
  <c r="FV22" i="2"/>
  <c r="CZ36" i="2"/>
  <c r="CS36" i="2"/>
  <c r="CY41" i="2"/>
  <c r="DX41" i="2" s="1"/>
  <c r="CO30" i="2"/>
  <c r="EQ24" i="2"/>
  <c r="EG23" i="2"/>
  <c r="EW23" i="2" s="1"/>
  <c r="EJ24" i="2"/>
  <c r="EN9" i="2"/>
  <c r="CZ7" i="2"/>
  <c r="CT7" i="2"/>
  <c r="CQ6" i="2"/>
  <c r="EP22" i="2"/>
  <c r="FP22" i="2" s="1"/>
  <c r="EK22" i="2"/>
  <c r="CR38" i="2"/>
  <c r="CX30" i="2"/>
  <c r="CZ30" i="2"/>
  <c r="GG43" i="2"/>
  <c r="EG24" i="2"/>
  <c r="EW24" i="2" s="1"/>
  <c r="CY11" i="2"/>
  <c r="DX11" i="2" s="1"/>
  <c r="GI42" i="2"/>
  <c r="CR7" i="2"/>
  <c r="CU7" i="2"/>
  <c r="DT7" i="2" s="1"/>
  <c r="CX7" i="2"/>
  <c r="CW7" i="2"/>
  <c r="EI24" i="2"/>
  <c r="DA7" i="2"/>
  <c r="CP6" i="2"/>
  <c r="CT6" i="2"/>
  <c r="EO22" i="2"/>
  <c r="EJ22" i="2"/>
  <c r="CW13" i="2"/>
  <c r="CY38" i="2"/>
  <c r="DX38" i="2" s="1"/>
  <c r="ER24" i="2"/>
  <c r="CU11" i="2"/>
  <c r="DT11" i="2" s="1"/>
  <c r="CT20" i="2"/>
  <c r="GD42" i="2"/>
  <c r="CY7" i="2"/>
  <c r="DX7" i="2" s="1"/>
  <c r="ES24" i="2"/>
  <c r="CV7" i="2"/>
  <c r="ET43" i="2"/>
  <c r="EU43" i="2" s="1"/>
  <c r="CO13" i="2"/>
  <c r="DE13" i="2" s="1"/>
  <c r="EO24" i="2"/>
  <c r="EH24" i="2"/>
  <c r="CX11" i="2"/>
  <c r="DA20" i="2"/>
  <c r="GG42" i="2"/>
  <c r="CU13" i="2"/>
  <c r="DT13" i="2" s="1"/>
  <c r="EN24" i="2"/>
  <c r="EL24" i="2"/>
  <c r="CW11" i="2"/>
  <c r="CZ20" i="2"/>
  <c r="GA42" i="2"/>
  <c r="CP13" i="2"/>
  <c r="CZ13" i="2"/>
  <c r="EP24" i="2"/>
  <c r="FP24" i="2" s="1"/>
  <c r="CT11" i="2"/>
  <c r="CP20" i="2"/>
  <c r="GF42" i="2"/>
  <c r="HF42" i="2" s="1"/>
  <c r="DB19" i="2"/>
  <c r="DC19" i="2" s="1"/>
  <c r="DD19" i="2" s="1"/>
  <c r="CY13" i="2"/>
  <c r="DX13" i="2" s="1"/>
  <c r="CR13" i="2"/>
  <c r="CS11" i="2"/>
  <c r="CU20" i="2"/>
  <c r="DT20" i="2" s="1"/>
  <c r="CW20" i="2"/>
  <c r="FX42" i="2"/>
  <c r="FV9" i="2"/>
  <c r="FX9" i="2" s="1"/>
  <c r="ET42" i="2"/>
  <c r="EU42" i="2" s="1"/>
  <c r="FD42" i="2" s="1"/>
  <c r="EJ23" i="2"/>
  <c r="EJ7" i="2"/>
  <c r="EI7" i="2"/>
  <c r="EH9" i="2"/>
  <c r="CU6" i="2"/>
  <c r="DT6" i="2" s="1"/>
  <c r="CW6" i="2"/>
  <c r="EI22" i="2"/>
  <c r="ES22" i="2"/>
  <c r="CV13" i="2"/>
  <c r="CR36" i="2"/>
  <c r="CU36" i="2"/>
  <c r="DT36" i="2" s="1"/>
  <c r="CX38" i="2"/>
  <c r="CS38" i="2"/>
  <c r="CP11" i="2"/>
  <c r="DA11" i="2"/>
  <c r="CQ20" i="2"/>
  <c r="GC42" i="2"/>
  <c r="HB42" i="2" s="1"/>
  <c r="FW42" i="2"/>
  <c r="GM42" i="2" s="1"/>
  <c r="ES23" i="2"/>
  <c r="FV23" i="2"/>
  <c r="FY23" i="2" s="1"/>
  <c r="ER23" i="2"/>
  <c r="EO23" i="2"/>
  <c r="EN23" i="2"/>
  <c r="EK23" i="2"/>
  <c r="EO7" i="2"/>
  <c r="EJ9" i="2"/>
  <c r="CV6" i="2"/>
  <c r="CX13" i="2"/>
  <c r="CP38" i="2"/>
  <c r="CR20" i="2"/>
  <c r="EQ23" i="2"/>
  <c r="EI23" i="2"/>
  <c r="BS14" i="2"/>
  <c r="BT14" i="2" s="1"/>
  <c r="CU24" i="2"/>
  <c r="DT24" i="2" s="1"/>
  <c r="CV24" i="2"/>
  <c r="CP24" i="2"/>
  <c r="CZ24" i="2"/>
  <c r="CQ24" i="2"/>
  <c r="DA24" i="2"/>
  <c r="CS24" i="2"/>
  <c r="CX24" i="2"/>
  <c r="CO24" i="2"/>
  <c r="CR24" i="2"/>
  <c r="CT24" i="2"/>
  <c r="CW24" i="2"/>
  <c r="CY24" i="2"/>
  <c r="DX24" i="2" s="1"/>
  <c r="CQ35" i="2"/>
  <c r="CY35" i="2"/>
  <c r="DX35" i="2" s="1"/>
  <c r="CR35" i="2"/>
  <c r="CZ35" i="2"/>
  <c r="CS35" i="2"/>
  <c r="DA35" i="2"/>
  <c r="CT35" i="2"/>
  <c r="CW35" i="2"/>
  <c r="CX35" i="2"/>
  <c r="CO35" i="2"/>
  <c r="CU35" i="2"/>
  <c r="DT35" i="2" s="1"/>
  <c r="CP35" i="2"/>
  <c r="CV35" i="2"/>
  <c r="DE43" i="2"/>
  <c r="DB43" i="2"/>
  <c r="DC43" i="2" s="1"/>
  <c r="DF19" i="2"/>
  <c r="BS26" i="2"/>
  <c r="BT26" i="2" s="1"/>
  <c r="BV26" i="2" s="1"/>
  <c r="BZ26" i="2" s="1"/>
  <c r="BP21" i="2"/>
  <c r="BQ21" i="2" s="1"/>
  <c r="BR21" i="2"/>
  <c r="EM37" i="2"/>
  <c r="FL37" i="2" s="1"/>
  <c r="EN37" i="2"/>
  <c r="EG37" i="2"/>
  <c r="EO37" i="2"/>
  <c r="FV37" i="2"/>
  <c r="EI37" i="2"/>
  <c r="EQ37" i="2"/>
  <c r="EK37" i="2"/>
  <c r="ES37" i="2"/>
  <c r="EH37" i="2"/>
  <c r="EP37" i="2"/>
  <c r="FP37" i="2" s="1"/>
  <c r="EL37" i="2"/>
  <c r="ER37" i="2"/>
  <c r="EJ37" i="2"/>
  <c r="FZ32" i="2"/>
  <c r="GH32" i="2"/>
  <c r="GA32" i="2"/>
  <c r="GI32" i="2"/>
  <c r="GB32" i="2"/>
  <c r="GC32" i="2"/>
  <c r="HB32" i="2" s="1"/>
  <c r="GD32" i="2"/>
  <c r="FX32" i="2"/>
  <c r="FY32" i="2"/>
  <c r="GE32" i="2"/>
  <c r="GF32" i="2"/>
  <c r="HF32" i="2" s="1"/>
  <c r="GG32" i="2"/>
  <c r="FW32" i="2"/>
  <c r="BP35" i="2"/>
  <c r="BQ35" i="2" s="1"/>
  <c r="BR35" i="2"/>
  <c r="EW22" i="2"/>
  <c r="BS29" i="2"/>
  <c r="BT29" i="2" s="1"/>
  <c r="BV29" i="2" s="1"/>
  <c r="DE41" i="2"/>
  <c r="DF27" i="2"/>
  <c r="CR18" i="2"/>
  <c r="CZ18" i="2"/>
  <c r="CU18" i="2"/>
  <c r="DT18" i="2" s="1"/>
  <c r="CV18" i="2"/>
  <c r="CW18" i="2"/>
  <c r="CX18" i="2"/>
  <c r="CO18" i="2"/>
  <c r="CY18" i="2"/>
  <c r="DX18" i="2" s="1"/>
  <c r="CQ18" i="2"/>
  <c r="CS18" i="2"/>
  <c r="CT18" i="2"/>
  <c r="DA18" i="2"/>
  <c r="CP18" i="2"/>
  <c r="BP39" i="2"/>
  <c r="BQ39" i="2" s="1"/>
  <c r="BR39" i="2"/>
  <c r="EG33" i="2"/>
  <c r="EO33" i="2"/>
  <c r="FV33" i="2"/>
  <c r="EH33" i="2"/>
  <c r="EP33" i="2"/>
  <c r="FP33" i="2" s="1"/>
  <c r="EI33" i="2"/>
  <c r="EQ33" i="2"/>
  <c r="EJ33" i="2"/>
  <c r="ER33" i="2"/>
  <c r="EL33" i="2"/>
  <c r="EN33" i="2"/>
  <c r="ES33" i="2"/>
  <c r="EK33" i="2"/>
  <c r="EM33" i="2"/>
  <c r="FL33" i="2" s="1"/>
  <c r="DE15" i="2"/>
  <c r="DB15" i="2"/>
  <c r="DC15" i="2" s="1"/>
  <c r="FV24" i="2"/>
  <c r="DE11" i="2"/>
  <c r="BS34" i="2"/>
  <c r="BT34" i="2" s="1"/>
  <c r="EH11" i="2"/>
  <c r="EP11" i="2"/>
  <c r="FP11" i="2" s="1"/>
  <c r="EI11" i="2"/>
  <c r="EQ11" i="2"/>
  <c r="EJ11" i="2"/>
  <c r="ER11" i="2"/>
  <c r="EK11" i="2"/>
  <c r="ES11" i="2"/>
  <c r="EL11" i="2"/>
  <c r="EM11" i="2"/>
  <c r="FL11" i="2" s="1"/>
  <c r="EG11" i="2"/>
  <c r="EN11" i="2"/>
  <c r="EO11" i="2"/>
  <c r="FV11" i="2"/>
  <c r="DL19" i="2"/>
  <c r="FW15" i="2"/>
  <c r="GE15" i="2"/>
  <c r="FX15" i="2"/>
  <c r="GF15" i="2"/>
  <c r="HF15" i="2" s="1"/>
  <c r="GD15" i="2"/>
  <c r="GG15" i="2"/>
  <c r="GH15" i="2"/>
  <c r="FZ15" i="2"/>
  <c r="GB15" i="2"/>
  <c r="GC15" i="2"/>
  <c r="HB15" i="2" s="1"/>
  <c r="GI15" i="2"/>
  <c r="GA15" i="2"/>
  <c r="FY15" i="2"/>
  <c r="EM39" i="2"/>
  <c r="FL39" i="2" s="1"/>
  <c r="EN39" i="2"/>
  <c r="EG39" i="2"/>
  <c r="EO39" i="2"/>
  <c r="FV39" i="2"/>
  <c r="EI39" i="2"/>
  <c r="EQ39" i="2"/>
  <c r="EK39" i="2"/>
  <c r="ES39" i="2"/>
  <c r="EH39" i="2"/>
  <c r="EJ39" i="2"/>
  <c r="EL39" i="2"/>
  <c r="EP39" i="2"/>
  <c r="FP39" i="2" s="1"/>
  <c r="ER39" i="2"/>
  <c r="BS15" i="2"/>
  <c r="BP30" i="2"/>
  <c r="BQ30" i="2" s="1"/>
  <c r="BR30" i="2"/>
  <c r="FY22" i="2"/>
  <c r="GG22" i="2"/>
  <c r="FZ22" i="2"/>
  <c r="GH22" i="2"/>
  <c r="GA22" i="2"/>
  <c r="GI22" i="2"/>
  <c r="GB22" i="2"/>
  <c r="GC22" i="2"/>
  <c r="HB22" i="2" s="1"/>
  <c r="GD22" i="2"/>
  <c r="GE22" i="2"/>
  <c r="FW22" i="2"/>
  <c r="GF22" i="2"/>
  <c r="HF22" i="2" s="1"/>
  <c r="FX22" i="2"/>
  <c r="FX16" i="2"/>
  <c r="GF16" i="2"/>
  <c r="HF16" i="2" s="1"/>
  <c r="FY16" i="2"/>
  <c r="GG16" i="2"/>
  <c r="FZ16" i="2"/>
  <c r="GH16" i="2"/>
  <c r="GI16" i="2"/>
  <c r="FW16" i="2"/>
  <c r="GC16" i="2"/>
  <c r="HB16" i="2" s="1"/>
  <c r="GE16" i="2"/>
  <c r="GD16" i="2"/>
  <c r="GA16" i="2"/>
  <c r="GB16" i="2"/>
  <c r="BP31" i="2"/>
  <c r="BQ31" i="2" s="1"/>
  <c r="BR31" i="2"/>
  <c r="BP24" i="2"/>
  <c r="BQ24" i="2" s="1"/>
  <c r="BR24" i="2"/>
  <c r="BP37" i="2"/>
  <c r="BQ37" i="2" s="1"/>
  <c r="BR37" i="2"/>
  <c r="DL27" i="2"/>
  <c r="DD27" i="2"/>
  <c r="EX42" i="2"/>
  <c r="EL12" i="2"/>
  <c r="EM12" i="2"/>
  <c r="FL12" i="2" s="1"/>
  <c r="EN12" i="2"/>
  <c r="EG12" i="2"/>
  <c r="EO12" i="2"/>
  <c r="FV12" i="2"/>
  <c r="EH12" i="2"/>
  <c r="EP12" i="2"/>
  <c r="FP12" i="2" s="1"/>
  <c r="EI12" i="2"/>
  <c r="EQ12" i="2"/>
  <c r="EJ12" i="2"/>
  <c r="EK12" i="2"/>
  <c r="ER12" i="2"/>
  <c r="ES12" i="2"/>
  <c r="DF28" i="2"/>
  <c r="EX14" i="2"/>
  <c r="EK30" i="2"/>
  <c r="ES30" i="2"/>
  <c r="EL30" i="2"/>
  <c r="EM30" i="2"/>
  <c r="FL30" i="2" s="1"/>
  <c r="EN30" i="2"/>
  <c r="EG30" i="2"/>
  <c r="EO30" i="2"/>
  <c r="FV30" i="2"/>
  <c r="EI30" i="2"/>
  <c r="EQ30" i="2"/>
  <c r="EH30" i="2"/>
  <c r="EJ30" i="2"/>
  <c r="ER30" i="2"/>
  <c r="EP30" i="2"/>
  <c r="FP30" i="2" s="1"/>
  <c r="BS28" i="2"/>
  <c r="BT28" i="2" s="1"/>
  <c r="EH18" i="2"/>
  <c r="EP18" i="2"/>
  <c r="FP18" i="2" s="1"/>
  <c r="EK18" i="2"/>
  <c r="ES18" i="2"/>
  <c r="EN18" i="2"/>
  <c r="EO18" i="2"/>
  <c r="FV18" i="2"/>
  <c r="EQ18" i="2"/>
  <c r="EG18" i="2"/>
  <c r="ER18" i="2"/>
  <c r="EJ18" i="2"/>
  <c r="EL18" i="2"/>
  <c r="EM18" i="2"/>
  <c r="FL18" i="2" s="1"/>
  <c r="EI18" i="2"/>
  <c r="ET32" i="2"/>
  <c r="EU32" i="2" s="1"/>
  <c r="EW32" i="2"/>
  <c r="CS46" i="2"/>
  <c r="DA46" i="2"/>
  <c r="CT46" i="2"/>
  <c r="CU46" i="2"/>
  <c r="DT46" i="2" s="1"/>
  <c r="CO46" i="2"/>
  <c r="CW46" i="2"/>
  <c r="CZ46" i="2"/>
  <c r="CP46" i="2"/>
  <c r="CX46" i="2"/>
  <c r="CR46" i="2"/>
  <c r="CQ46" i="2"/>
  <c r="CY46" i="2"/>
  <c r="DX46" i="2" s="1"/>
  <c r="CV46" i="2"/>
  <c r="BP36" i="2"/>
  <c r="BQ36" i="2" s="1"/>
  <c r="BR36" i="2"/>
  <c r="DE45" i="2"/>
  <c r="DB45" i="2"/>
  <c r="DC45" i="2" s="1"/>
  <c r="BP11" i="2"/>
  <c r="BQ11" i="2" s="1"/>
  <c r="BR11" i="2"/>
  <c r="FD43" i="2"/>
  <c r="EV43" i="2"/>
  <c r="DE32" i="2"/>
  <c r="DB32" i="2"/>
  <c r="DC32" i="2" s="1"/>
  <c r="BP22" i="2"/>
  <c r="BQ22" i="2" s="1"/>
  <c r="BR22" i="2"/>
  <c r="BP44" i="2"/>
  <c r="BQ44" i="2" s="1"/>
  <c r="BR44" i="2"/>
  <c r="CV10" i="2"/>
  <c r="CO10" i="2"/>
  <c r="CW10" i="2"/>
  <c r="CP10" i="2"/>
  <c r="CX10" i="2"/>
  <c r="CQ10" i="2"/>
  <c r="CY10" i="2"/>
  <c r="DX10" i="2" s="1"/>
  <c r="CR10" i="2"/>
  <c r="CZ10" i="2"/>
  <c r="CS10" i="2"/>
  <c r="DA10" i="2"/>
  <c r="CU10" i="2"/>
  <c r="DT10" i="2" s="1"/>
  <c r="CT10" i="2"/>
  <c r="BP12" i="2"/>
  <c r="BQ12" i="2" s="1"/>
  <c r="BR12" i="2"/>
  <c r="BP33" i="2"/>
  <c r="BQ33" i="2" s="1"/>
  <c r="BR33" i="2"/>
  <c r="BP23" i="2"/>
  <c r="BQ23" i="2" s="1"/>
  <c r="BR23" i="2"/>
  <c r="EI46" i="2"/>
  <c r="EQ46" i="2"/>
  <c r="ES46" i="2"/>
  <c r="EJ46" i="2"/>
  <c r="ER46" i="2"/>
  <c r="EK46" i="2"/>
  <c r="EM46" i="2"/>
  <c r="FL46" i="2" s="1"/>
  <c r="EH46" i="2"/>
  <c r="EN46" i="2"/>
  <c r="EP46" i="2"/>
  <c r="FP46" i="2" s="1"/>
  <c r="EG46" i="2"/>
  <c r="EO46" i="2"/>
  <c r="FV46" i="2"/>
  <c r="EL46" i="2"/>
  <c r="FD27" i="2"/>
  <c r="EV27" i="2"/>
  <c r="EL10" i="2"/>
  <c r="EM10" i="2"/>
  <c r="FL10" i="2" s="1"/>
  <c r="EN10" i="2"/>
  <c r="EG10" i="2"/>
  <c r="EO10" i="2"/>
  <c r="FV10" i="2"/>
  <c r="EH10" i="2"/>
  <c r="EP10" i="2"/>
  <c r="FP10" i="2" s="1"/>
  <c r="EI10" i="2"/>
  <c r="EQ10" i="2"/>
  <c r="EJ10" i="2"/>
  <c r="EK10" i="2"/>
  <c r="ER10" i="2"/>
  <c r="ES10" i="2"/>
  <c r="EV14" i="2"/>
  <c r="FD14" i="2"/>
  <c r="BP46" i="2"/>
  <c r="BQ46" i="2" s="1"/>
  <c r="BR46" i="2"/>
  <c r="BP13" i="2"/>
  <c r="BQ13" i="2" s="1"/>
  <c r="BR13" i="2"/>
  <c r="EL20" i="2"/>
  <c r="EM20" i="2"/>
  <c r="FL20" i="2" s="1"/>
  <c r="EN20" i="2"/>
  <c r="EK20" i="2"/>
  <c r="EO20" i="2"/>
  <c r="FV20" i="2"/>
  <c r="EP20" i="2"/>
  <c r="FP20" i="2" s="1"/>
  <c r="EQ20" i="2"/>
  <c r="EG20" i="2"/>
  <c r="ER20" i="2"/>
  <c r="EH20" i="2"/>
  <c r="EI20" i="2"/>
  <c r="EJ20" i="2"/>
  <c r="ES20" i="2"/>
  <c r="DD29" i="2"/>
  <c r="DL29" i="2"/>
  <c r="EN13" i="2"/>
  <c r="EG13" i="2"/>
  <c r="EO13" i="2"/>
  <c r="FV13" i="2"/>
  <c r="EH13" i="2"/>
  <c r="EP13" i="2"/>
  <c r="FP13" i="2" s="1"/>
  <c r="EI13" i="2"/>
  <c r="EQ13" i="2"/>
  <c r="EJ13" i="2"/>
  <c r="ER13" i="2"/>
  <c r="EL13" i="2"/>
  <c r="EM13" i="2"/>
  <c r="FL13" i="2" s="1"/>
  <c r="EK13" i="2"/>
  <c r="ES13" i="2"/>
  <c r="BS45" i="2"/>
  <c r="BT45" i="2" s="1"/>
  <c r="EW28" i="2"/>
  <c r="ET28" i="2"/>
  <c r="EU28" i="2" s="1"/>
  <c r="CO39" i="2"/>
  <c r="CW39" i="2"/>
  <c r="CP39" i="2"/>
  <c r="CX39" i="2"/>
  <c r="CQ39" i="2"/>
  <c r="CY39" i="2"/>
  <c r="DX39" i="2" s="1"/>
  <c r="CS39" i="2"/>
  <c r="DA39" i="2"/>
  <c r="CU39" i="2"/>
  <c r="DT39" i="2" s="1"/>
  <c r="CR39" i="2"/>
  <c r="CT39" i="2"/>
  <c r="CV39" i="2"/>
  <c r="CZ39" i="2"/>
  <c r="DD42" i="2"/>
  <c r="DL42" i="2"/>
  <c r="BS19" i="2"/>
  <c r="BT19" i="2" s="1"/>
  <c r="CQ31" i="2"/>
  <c r="CY31" i="2"/>
  <c r="DX31" i="2" s="1"/>
  <c r="CR31" i="2"/>
  <c r="CZ31" i="2"/>
  <c r="CS31" i="2"/>
  <c r="DA31" i="2"/>
  <c r="CT31" i="2"/>
  <c r="CU31" i="2"/>
  <c r="DT31" i="2" s="1"/>
  <c r="CO31" i="2"/>
  <c r="CW31" i="2"/>
  <c r="CP31" i="2"/>
  <c r="CV31" i="2"/>
  <c r="CX31" i="2"/>
  <c r="ET15" i="2"/>
  <c r="EU15" i="2" s="1"/>
  <c r="EW15" i="2"/>
  <c r="EW19" i="2"/>
  <c r="ET19" i="2"/>
  <c r="EU19" i="2" s="1"/>
  <c r="BP40" i="2"/>
  <c r="BQ40" i="2" s="1"/>
  <c r="BR40" i="2"/>
  <c r="ET26" i="2"/>
  <c r="EU26" i="2" s="1"/>
  <c r="EW26" i="2"/>
  <c r="BP17" i="2"/>
  <c r="BQ17" i="2" s="1"/>
  <c r="BR17" i="2"/>
  <c r="DB14" i="2"/>
  <c r="DC14" i="2" s="1"/>
  <c r="DE14" i="2"/>
  <c r="CS21" i="2"/>
  <c r="DA21" i="2"/>
  <c r="CO21" i="2"/>
  <c r="CX21" i="2"/>
  <c r="CP21" i="2"/>
  <c r="CY21" i="2"/>
  <c r="DX21" i="2" s="1"/>
  <c r="CQ21" i="2"/>
  <c r="CZ21" i="2"/>
  <c r="CR21" i="2"/>
  <c r="CT21" i="2"/>
  <c r="CU21" i="2"/>
  <c r="DT21" i="2" s="1"/>
  <c r="CV21" i="2"/>
  <c r="CW21" i="2"/>
  <c r="GJ43" i="2"/>
  <c r="GK43" i="2" s="1"/>
  <c r="GT43" i="2" s="1"/>
  <c r="GM43" i="2"/>
  <c r="DE34" i="2"/>
  <c r="DB34" i="2"/>
  <c r="DC34" i="2" s="1"/>
  <c r="EX27" i="2"/>
  <c r="BS25" i="2"/>
  <c r="BT25" i="2" s="1"/>
  <c r="DE20" i="2"/>
  <c r="CQ44" i="2"/>
  <c r="CY44" i="2"/>
  <c r="DX44" i="2" s="1"/>
  <c r="CR44" i="2"/>
  <c r="CZ44" i="2"/>
  <c r="CS44" i="2"/>
  <c r="DA44" i="2"/>
  <c r="CO44" i="2"/>
  <c r="CW44" i="2"/>
  <c r="CX44" i="2"/>
  <c r="CP44" i="2"/>
  <c r="CT44" i="2"/>
  <c r="CV44" i="2"/>
  <c r="CU44" i="2"/>
  <c r="DT44" i="2" s="1"/>
  <c r="ET34" i="2"/>
  <c r="EU34" i="2" s="1"/>
  <c r="EW34" i="2"/>
  <c r="BS32" i="2"/>
  <c r="CV12" i="2"/>
  <c r="CO12" i="2"/>
  <c r="CW12" i="2"/>
  <c r="CP12" i="2"/>
  <c r="CX12" i="2"/>
  <c r="CQ12" i="2"/>
  <c r="CY12" i="2"/>
  <c r="DX12" i="2" s="1"/>
  <c r="CR12" i="2"/>
  <c r="CZ12" i="2"/>
  <c r="CS12" i="2"/>
  <c r="DA12" i="2"/>
  <c r="CT12" i="2"/>
  <c r="CU12" i="2"/>
  <c r="DT12" i="2" s="1"/>
  <c r="GD29" i="2"/>
  <c r="GA29" i="2"/>
  <c r="GI29" i="2"/>
  <c r="GF29" i="2"/>
  <c r="HF29" i="2" s="1"/>
  <c r="FW29" i="2"/>
  <c r="GG29" i="2"/>
  <c r="FX29" i="2"/>
  <c r="GH29" i="2"/>
  <c r="FY29" i="2"/>
  <c r="FZ29" i="2"/>
  <c r="GC29" i="2"/>
  <c r="HB29" i="2" s="1"/>
  <c r="GE29" i="2"/>
  <c r="GB29" i="2"/>
  <c r="EK41" i="2"/>
  <c r="ES41" i="2"/>
  <c r="EL41" i="2"/>
  <c r="EM41" i="2"/>
  <c r="FL41" i="2" s="1"/>
  <c r="EI41" i="2"/>
  <c r="EQ41" i="2"/>
  <c r="EP41" i="2"/>
  <c r="FP41" i="2" s="1"/>
  <c r="ER41" i="2"/>
  <c r="EH41" i="2"/>
  <c r="EO41" i="2"/>
  <c r="EJ41" i="2"/>
  <c r="FV41" i="2"/>
  <c r="EN41" i="2"/>
  <c r="EG41" i="2"/>
  <c r="BP20" i="2"/>
  <c r="BQ20" i="2" s="1"/>
  <c r="BR20" i="2"/>
  <c r="EI36" i="2"/>
  <c r="EQ36" i="2"/>
  <c r="EJ36" i="2"/>
  <c r="ER36" i="2"/>
  <c r="EK36" i="2"/>
  <c r="ES36" i="2"/>
  <c r="EL36" i="2"/>
  <c r="EM36" i="2"/>
  <c r="FL36" i="2" s="1"/>
  <c r="EG36" i="2"/>
  <c r="EO36" i="2"/>
  <c r="FV36" i="2"/>
  <c r="EP36" i="2"/>
  <c r="FP36" i="2" s="1"/>
  <c r="EH36" i="2"/>
  <c r="EN36" i="2"/>
  <c r="BS16" i="2"/>
  <c r="BT16" i="2" s="1"/>
  <c r="FZ45" i="2"/>
  <c r="GH45" i="2"/>
  <c r="GB45" i="2"/>
  <c r="GE45" i="2"/>
  <c r="GG45" i="2"/>
  <c r="GF45" i="2"/>
  <c r="HF45" i="2" s="1"/>
  <c r="FW45" i="2"/>
  <c r="FY45" i="2"/>
  <c r="GA45" i="2"/>
  <c r="GD45" i="2"/>
  <c r="GC45" i="2"/>
  <c r="HB45" i="2" s="1"/>
  <c r="FX45" i="2"/>
  <c r="GI45" i="2"/>
  <c r="BP18" i="2"/>
  <c r="BQ18" i="2" s="1"/>
  <c r="BR18" i="2"/>
  <c r="DF42" i="2"/>
  <c r="DB26" i="2"/>
  <c r="DC26" i="2" s="1"/>
  <c r="DE26" i="2"/>
  <c r="EI40" i="2"/>
  <c r="EQ40" i="2"/>
  <c r="EM40" i="2"/>
  <c r="FL40" i="2" s="1"/>
  <c r="EN40" i="2"/>
  <c r="EO40" i="2"/>
  <c r="FV40" i="2"/>
  <c r="EP40" i="2"/>
  <c r="FP40" i="2" s="1"/>
  <c r="EG40" i="2"/>
  <c r="ER40" i="2"/>
  <c r="EK40" i="2"/>
  <c r="EJ40" i="2"/>
  <c r="EL40" i="2"/>
  <c r="ES40" i="2"/>
  <c r="EH40" i="2"/>
  <c r="BS43" i="2"/>
  <c r="BT43" i="2" s="1"/>
  <c r="BV43" i="2" s="1"/>
  <c r="BZ43" i="2" s="1"/>
  <c r="GD25" i="2"/>
  <c r="FW25" i="2"/>
  <c r="GE25" i="2"/>
  <c r="GG25" i="2"/>
  <c r="FX25" i="2"/>
  <c r="GH25" i="2"/>
  <c r="FZ25" i="2"/>
  <c r="GC25" i="2"/>
  <c r="HB25" i="2" s="1"/>
  <c r="FY25" i="2"/>
  <c r="GA25" i="2"/>
  <c r="GB25" i="2"/>
  <c r="GI25" i="2"/>
  <c r="GF25" i="2"/>
  <c r="HF25" i="2" s="1"/>
  <c r="DB16" i="2"/>
  <c r="DC16" i="2" s="1"/>
  <c r="DE16" i="2"/>
  <c r="BP38" i="2"/>
  <c r="BQ38" i="2" s="1"/>
  <c r="BR38" i="2"/>
  <c r="CT22" i="2"/>
  <c r="CU22" i="2"/>
  <c r="DT22" i="2" s="1"/>
  <c r="CV22" i="2"/>
  <c r="CO22" i="2"/>
  <c r="CW22" i="2"/>
  <c r="CP22" i="2"/>
  <c r="CX22" i="2"/>
  <c r="CQ22" i="2"/>
  <c r="CZ22" i="2"/>
  <c r="CR22" i="2"/>
  <c r="DA22" i="2"/>
  <c r="CY22" i="2"/>
  <c r="DX22" i="2" s="1"/>
  <c r="CS22" i="2"/>
  <c r="FZ26" i="2"/>
  <c r="GH26" i="2"/>
  <c r="GA26" i="2"/>
  <c r="GI26" i="2"/>
  <c r="GE26" i="2"/>
  <c r="GF26" i="2"/>
  <c r="HF26" i="2" s="1"/>
  <c r="FX26" i="2"/>
  <c r="GC26" i="2"/>
  <c r="HB26" i="2" s="1"/>
  <c r="FW26" i="2"/>
  <c r="FY26" i="2"/>
  <c r="GB26" i="2"/>
  <c r="GD26" i="2"/>
  <c r="GG26" i="2"/>
  <c r="BP41" i="2"/>
  <c r="BQ41" i="2" s="1"/>
  <c r="BR41" i="2"/>
  <c r="ET16" i="2"/>
  <c r="EU16" i="2" s="1"/>
  <c r="EW16" i="2"/>
  <c r="CO17" i="2"/>
  <c r="CW17" i="2"/>
  <c r="CX17" i="2"/>
  <c r="CP17" i="2"/>
  <c r="CY17" i="2"/>
  <c r="DX17" i="2" s="1"/>
  <c r="CQ17" i="2"/>
  <c r="CZ17" i="2"/>
  <c r="CT17" i="2"/>
  <c r="CU17" i="2"/>
  <c r="DT17" i="2" s="1"/>
  <c r="CV17" i="2"/>
  <c r="DA17" i="2"/>
  <c r="CR17" i="2"/>
  <c r="CS17" i="2"/>
  <c r="EI38" i="2"/>
  <c r="EQ38" i="2"/>
  <c r="EJ38" i="2"/>
  <c r="ER38" i="2"/>
  <c r="EK38" i="2"/>
  <c r="ES38" i="2"/>
  <c r="EM38" i="2"/>
  <c r="FL38" i="2" s="1"/>
  <c r="EG38" i="2"/>
  <c r="EO38" i="2"/>
  <c r="FV38" i="2"/>
  <c r="EP38" i="2"/>
  <c r="FP38" i="2" s="1"/>
  <c r="EL38" i="2"/>
  <c r="EH38" i="2"/>
  <c r="EN38" i="2"/>
  <c r="ET45" i="2"/>
  <c r="EU45" i="2" s="1"/>
  <c r="EW45" i="2"/>
  <c r="GJ27" i="2"/>
  <c r="GK27" i="2" s="1"/>
  <c r="GT27" i="2" s="1"/>
  <c r="GM27" i="2"/>
  <c r="EH35" i="2"/>
  <c r="EP35" i="2"/>
  <c r="FP35" i="2" s="1"/>
  <c r="EJ35" i="2"/>
  <c r="ER35" i="2"/>
  <c r="EN35" i="2"/>
  <c r="EO35" i="2"/>
  <c r="FV35" i="2"/>
  <c r="EQ35" i="2"/>
  <c r="EG35" i="2"/>
  <c r="ES35" i="2"/>
  <c r="EI35" i="2"/>
  <c r="EL35" i="2"/>
  <c r="EK35" i="2"/>
  <c r="EM35" i="2"/>
  <c r="FL35" i="2" s="1"/>
  <c r="EM17" i="2"/>
  <c r="FL17" i="2" s="1"/>
  <c r="EJ17" i="2"/>
  <c r="ES17" i="2"/>
  <c r="FV17" i="2"/>
  <c r="EL17" i="2"/>
  <c r="EG17" i="2"/>
  <c r="EP17" i="2"/>
  <c r="FP17" i="2" s="1"/>
  <c r="ER17" i="2"/>
  <c r="EH17" i="2"/>
  <c r="EI17" i="2"/>
  <c r="EN17" i="2"/>
  <c r="EO17" i="2"/>
  <c r="EQ17" i="2"/>
  <c r="EK17" i="2"/>
  <c r="FW23" i="2"/>
  <c r="GA23" i="2"/>
  <c r="GH23" i="2"/>
  <c r="FY28" i="2"/>
  <c r="GG28" i="2"/>
  <c r="FZ28" i="2"/>
  <c r="GH28" i="2"/>
  <c r="GB28" i="2"/>
  <c r="FW28" i="2"/>
  <c r="GE28" i="2"/>
  <c r="GD28" i="2"/>
  <c r="GF28" i="2"/>
  <c r="HF28" i="2" s="1"/>
  <c r="GI28" i="2"/>
  <c r="GA28" i="2"/>
  <c r="FX28" i="2"/>
  <c r="GC28" i="2"/>
  <c r="HB28" i="2" s="1"/>
  <c r="EG31" i="2"/>
  <c r="EO31" i="2"/>
  <c r="FV31" i="2"/>
  <c r="EH31" i="2"/>
  <c r="EP31" i="2"/>
  <c r="FP31" i="2" s="1"/>
  <c r="EI31" i="2"/>
  <c r="EQ31" i="2"/>
  <c r="EJ31" i="2"/>
  <c r="ER31" i="2"/>
  <c r="EK31" i="2"/>
  <c r="ES31" i="2"/>
  <c r="EM31" i="2"/>
  <c r="FL31" i="2" s="1"/>
  <c r="EN31" i="2"/>
  <c r="EL31" i="2"/>
  <c r="CO37" i="2"/>
  <c r="CW37" i="2"/>
  <c r="CP37" i="2"/>
  <c r="CX37" i="2"/>
  <c r="CQ37" i="2"/>
  <c r="CY37" i="2"/>
  <c r="DX37" i="2" s="1"/>
  <c r="CR37" i="2"/>
  <c r="CZ37" i="2"/>
  <c r="CS37" i="2"/>
  <c r="DA37" i="2"/>
  <c r="CU37" i="2"/>
  <c r="DT37" i="2" s="1"/>
  <c r="CV37" i="2"/>
  <c r="CT37" i="2"/>
  <c r="DE23" i="2"/>
  <c r="EG44" i="2"/>
  <c r="EO44" i="2"/>
  <c r="FV44" i="2"/>
  <c r="EH44" i="2"/>
  <c r="EP44" i="2"/>
  <c r="FP44" i="2" s="1"/>
  <c r="EI44" i="2"/>
  <c r="EQ44" i="2"/>
  <c r="ES44" i="2"/>
  <c r="EJ44" i="2"/>
  <c r="EL44" i="2"/>
  <c r="EM44" i="2"/>
  <c r="FL44" i="2" s="1"/>
  <c r="EN44" i="2"/>
  <c r="ER44" i="2"/>
  <c r="EK44" i="2"/>
  <c r="DE38" i="2"/>
  <c r="FZ34" i="2"/>
  <c r="GH34" i="2"/>
  <c r="GA34" i="2"/>
  <c r="GI34" i="2"/>
  <c r="GB34" i="2"/>
  <c r="GC34" i="2"/>
  <c r="HB34" i="2" s="1"/>
  <c r="GD34" i="2"/>
  <c r="GE34" i="2"/>
  <c r="GF34" i="2"/>
  <c r="HF34" i="2" s="1"/>
  <c r="GG34" i="2"/>
  <c r="FX34" i="2"/>
  <c r="FW34" i="2"/>
  <c r="FY34" i="2"/>
  <c r="GJ14" i="2"/>
  <c r="GK14" i="2" s="1"/>
  <c r="GT14" i="2" s="1"/>
  <c r="GM14" i="2"/>
  <c r="EI21" i="2"/>
  <c r="EQ21" i="2"/>
  <c r="EK21" i="2"/>
  <c r="FV21" i="2"/>
  <c r="EL21" i="2"/>
  <c r="EM21" i="2"/>
  <c r="FL21" i="2" s="1"/>
  <c r="EN21" i="2"/>
  <c r="EO21" i="2"/>
  <c r="EJ21" i="2"/>
  <c r="EP21" i="2"/>
  <c r="FP21" i="2" s="1"/>
  <c r="ER21" i="2"/>
  <c r="EG21" i="2"/>
  <c r="ES21" i="2"/>
  <c r="EH21" i="2"/>
  <c r="EW29" i="2"/>
  <c r="ET29" i="2"/>
  <c r="EU29" i="2" s="1"/>
  <c r="BS27" i="2"/>
  <c r="BT27" i="2" s="1"/>
  <c r="EX43" i="2"/>
  <c r="CQ33" i="2"/>
  <c r="CY33" i="2"/>
  <c r="DX33" i="2" s="1"/>
  <c r="CR33" i="2"/>
  <c r="CS33" i="2"/>
  <c r="DA33" i="2"/>
  <c r="CT33" i="2"/>
  <c r="CU33" i="2"/>
  <c r="DT33" i="2" s="1"/>
  <c r="CO33" i="2"/>
  <c r="CP33" i="2"/>
  <c r="CV33" i="2"/>
  <c r="CW33" i="2"/>
  <c r="CZ33" i="2"/>
  <c r="CX33" i="2"/>
  <c r="DE25" i="2"/>
  <c r="DB25" i="2"/>
  <c r="DC25" i="2" s="1"/>
  <c r="EW25" i="2"/>
  <c r="ET25" i="2"/>
  <c r="EU25" i="2" s="1"/>
  <c r="CS40" i="2"/>
  <c r="DA40" i="2"/>
  <c r="CO40" i="2"/>
  <c r="CW40" i="2"/>
  <c r="CU40" i="2"/>
  <c r="DT40" i="2" s="1"/>
  <c r="CV40" i="2"/>
  <c r="CX40" i="2"/>
  <c r="CY40" i="2"/>
  <c r="DX40" i="2" s="1"/>
  <c r="CR40" i="2"/>
  <c r="CQ40" i="2"/>
  <c r="CT40" i="2"/>
  <c r="CZ40" i="2"/>
  <c r="CP40" i="2"/>
  <c r="FW19" i="2"/>
  <c r="GE19" i="2"/>
  <c r="FX19" i="2"/>
  <c r="GF19" i="2"/>
  <c r="HF19" i="2" s="1"/>
  <c r="FY19" i="2"/>
  <c r="GG19" i="2"/>
  <c r="FZ19" i="2"/>
  <c r="GH19" i="2"/>
  <c r="GD19" i="2"/>
  <c r="GI19" i="2"/>
  <c r="GA19" i="2"/>
  <c r="GB19" i="2"/>
  <c r="GC19" i="2"/>
  <c r="HB19" i="2" s="1"/>
  <c r="BP10" i="2"/>
  <c r="BQ10" i="2" s="1"/>
  <c r="BR10" i="2"/>
  <c r="BS42" i="2"/>
  <c r="BT42" i="2" s="1"/>
  <c r="BP9" i="2"/>
  <c r="BQ9" i="2" s="1"/>
  <c r="BR9" i="2"/>
  <c r="GE7" i="2"/>
  <c r="GB7" i="2"/>
  <c r="FZ7" i="2"/>
  <c r="FY7" i="2"/>
  <c r="FW7" i="2"/>
  <c r="GA7" i="2"/>
  <c r="GC7" i="2"/>
  <c r="HB7" i="2" s="1"/>
  <c r="GD7" i="2"/>
  <c r="FX7" i="2"/>
  <c r="GF7" i="2"/>
  <c r="HF7" i="2" s="1"/>
  <c r="GH7" i="2"/>
  <c r="GG7" i="2"/>
  <c r="GI7" i="2"/>
  <c r="EI6" i="2"/>
  <c r="EK6" i="2"/>
  <c r="EL6" i="2"/>
  <c r="EM6" i="2"/>
  <c r="FL6" i="2" s="1"/>
  <c r="EN6" i="2"/>
  <c r="EP6" i="2"/>
  <c r="FP6" i="2" s="1"/>
  <c r="ER6" i="2"/>
  <c r="EJ6" i="2"/>
  <c r="EQ6" i="2"/>
  <c r="ES6" i="2"/>
  <c r="EH6" i="2"/>
  <c r="EO6" i="2"/>
  <c r="DE7" i="2"/>
  <c r="BP6" i="2"/>
  <c r="BQ6" i="2" s="1"/>
  <c r="BR6" i="2"/>
  <c r="GJ5" i="2"/>
  <c r="GK5" i="2" s="1"/>
  <c r="GT5" i="2" s="1"/>
  <c r="EX5" i="2"/>
  <c r="EI8" i="2"/>
  <c r="EG8" i="2"/>
  <c r="EK8" i="2"/>
  <c r="FV8" i="2"/>
  <c r="EL8" i="2"/>
  <c r="EM8" i="2"/>
  <c r="FL8" i="2" s="1"/>
  <c r="EN8" i="2"/>
  <c r="EH8" i="2"/>
  <c r="EO8" i="2"/>
  <c r="ES8" i="2"/>
  <c r="ER8" i="2"/>
  <c r="EJ8" i="2"/>
  <c r="EQ8" i="2"/>
  <c r="EP8" i="2"/>
  <c r="FP8" i="2" s="1"/>
  <c r="BP8" i="2"/>
  <c r="BQ8" i="2" s="1"/>
  <c r="BR8" i="2"/>
  <c r="FD5" i="2"/>
  <c r="EV5" i="2"/>
  <c r="EW9" i="2"/>
  <c r="DE8" i="2"/>
  <c r="DB8" i="2"/>
  <c r="DC8" i="2" s="1"/>
  <c r="CT9" i="2"/>
  <c r="CR9" i="2"/>
  <c r="CO9" i="2"/>
  <c r="CS9" i="2"/>
  <c r="CY9" i="2"/>
  <c r="DX9" i="2" s="1"/>
  <c r="DA9" i="2"/>
  <c r="CU9" i="2"/>
  <c r="DT9" i="2" s="1"/>
  <c r="CV9" i="2"/>
  <c r="CW9" i="2"/>
  <c r="CQ9" i="2"/>
  <c r="CZ9" i="2"/>
  <c r="CP9" i="2"/>
  <c r="CX9" i="2"/>
  <c r="BS5" i="2"/>
  <c r="BT5" i="2" s="1"/>
  <c r="DB5" i="2"/>
  <c r="DC5" i="2" s="1"/>
  <c r="DE5" i="2"/>
  <c r="BP7" i="2"/>
  <c r="BQ7" i="2" s="1"/>
  <c r="BR7" i="2"/>
  <c r="DE6" i="2"/>
  <c r="DL112" i="2" l="1"/>
  <c r="FY9" i="2"/>
  <c r="GD9" i="2"/>
  <c r="DL28" i="2"/>
  <c r="GJ86" i="2"/>
  <c r="GK86" i="2" s="1"/>
  <c r="GT86" i="2" s="1"/>
  <c r="GH9" i="2"/>
  <c r="FW9" i="2"/>
  <c r="GJ112" i="2"/>
  <c r="GK112" i="2" s="1"/>
  <c r="GT112" i="2" s="1"/>
  <c r="BW108" i="2"/>
  <c r="CA108" i="2" s="1"/>
  <c r="FZ9" i="2"/>
  <c r="BT100" i="2"/>
  <c r="BV100" i="2" s="1"/>
  <c r="BT48" i="2"/>
  <c r="BV48" i="2" s="1"/>
  <c r="BW133" i="2"/>
  <c r="CA133" i="2" s="1"/>
  <c r="GI9" i="2"/>
  <c r="BV56" i="2"/>
  <c r="BZ56" i="2" s="1"/>
  <c r="BV64" i="2"/>
  <c r="BZ64" i="2" s="1"/>
  <c r="BW69" i="2"/>
  <c r="CA69" i="2" s="1"/>
  <c r="BT63" i="2"/>
  <c r="GE9" i="2"/>
  <c r="BV93" i="2"/>
  <c r="BZ93" i="2" s="1"/>
  <c r="BV126" i="2"/>
  <c r="BZ126" i="2" s="1"/>
  <c r="BW73" i="2"/>
  <c r="CA73" i="2" s="1"/>
  <c r="BW88" i="2"/>
  <c r="CA88" i="2" s="1"/>
  <c r="GF9" i="2"/>
  <c r="HF9" i="2" s="1"/>
  <c r="BT93" i="2"/>
  <c r="GG9" i="2"/>
  <c r="GC9" i="2"/>
  <c r="HB9" i="2" s="1"/>
  <c r="BT115" i="2"/>
  <c r="BV115" i="2" s="1"/>
  <c r="BZ115" i="2" s="1"/>
  <c r="BV105" i="2"/>
  <c r="BZ105" i="2" s="1"/>
  <c r="BV94" i="2"/>
  <c r="BZ94" i="2" s="1"/>
  <c r="BV86" i="2"/>
  <c r="BZ86" i="2" s="1"/>
  <c r="BW64" i="2"/>
  <c r="CA64" i="2" s="1"/>
  <c r="BW106" i="2"/>
  <c r="CA106" i="2" s="1"/>
  <c r="BV68" i="2"/>
  <c r="BZ68" i="2" s="1"/>
  <c r="BV57" i="2"/>
  <c r="BZ57" i="2" s="1"/>
  <c r="BZ54" i="2"/>
  <c r="BW54" i="2"/>
  <c r="CA54" i="2" s="1"/>
  <c r="BW107" i="2"/>
  <c r="CA107" i="2" s="1"/>
  <c r="BX106" i="2"/>
  <c r="CB106" i="2" s="1"/>
  <c r="CD106" i="2" s="1"/>
  <c r="CF106" i="2" s="1"/>
  <c r="CH106" i="2" s="1"/>
  <c r="DE58" i="2"/>
  <c r="DB58" i="2"/>
  <c r="DC58" i="2" s="1"/>
  <c r="BS116" i="2"/>
  <c r="EV53" i="2"/>
  <c r="FD53" i="2"/>
  <c r="DF68" i="2"/>
  <c r="BT79" i="2"/>
  <c r="BV79" i="2" s="1"/>
  <c r="DD79" i="2"/>
  <c r="DL79" i="2"/>
  <c r="DB122" i="2"/>
  <c r="DC122" i="2" s="1"/>
  <c r="DE122" i="2"/>
  <c r="GM71" i="2"/>
  <c r="GJ71" i="2"/>
  <c r="GK71" i="2" s="1"/>
  <c r="GT71" i="2" s="1"/>
  <c r="EY86" i="2"/>
  <c r="EZ86" i="2" s="1"/>
  <c r="FA86" i="2"/>
  <c r="FD118" i="2"/>
  <c r="EV118" i="2"/>
  <c r="BS103" i="2"/>
  <c r="BT99" i="2"/>
  <c r="BV99" i="2" s="1"/>
  <c r="BT127" i="2"/>
  <c r="FY62" i="2"/>
  <c r="GG62" i="2"/>
  <c r="FZ62" i="2"/>
  <c r="GH62" i="2"/>
  <c r="FW62" i="2"/>
  <c r="GI62" i="2"/>
  <c r="FX62" i="2"/>
  <c r="GA62" i="2"/>
  <c r="GB62" i="2"/>
  <c r="GF62" i="2"/>
  <c r="HF62" i="2" s="1"/>
  <c r="GD62" i="2"/>
  <c r="GC62" i="2"/>
  <c r="HB62" i="2" s="1"/>
  <c r="GE62" i="2"/>
  <c r="BS90" i="2"/>
  <c r="DF120" i="2"/>
  <c r="HL48" i="2"/>
  <c r="GN48" i="2"/>
  <c r="BT81" i="2"/>
  <c r="BV81" i="2" s="1"/>
  <c r="DD72" i="2"/>
  <c r="DL72" i="2"/>
  <c r="ET82" i="2"/>
  <c r="EU82" i="2" s="1"/>
  <c r="EW82" i="2"/>
  <c r="BS130" i="2"/>
  <c r="BS114" i="2"/>
  <c r="GC92" i="2"/>
  <c r="HB92" i="2" s="1"/>
  <c r="GD92" i="2"/>
  <c r="FW92" i="2"/>
  <c r="GE92" i="2"/>
  <c r="FX92" i="2"/>
  <c r="GF92" i="2"/>
  <c r="HF92" i="2" s="1"/>
  <c r="FY92" i="2"/>
  <c r="GG92" i="2"/>
  <c r="FZ92" i="2"/>
  <c r="GH92" i="2"/>
  <c r="GA92" i="2"/>
  <c r="GI92" i="2"/>
  <c r="GB92" i="2"/>
  <c r="ET104" i="2"/>
  <c r="EU104" i="2" s="1"/>
  <c r="EW104" i="2"/>
  <c r="DF63" i="2"/>
  <c r="BS110" i="2"/>
  <c r="BT110" i="2" s="1"/>
  <c r="BV71" i="2"/>
  <c r="BZ71" i="2" s="1"/>
  <c r="BS89" i="2"/>
  <c r="DE129" i="2"/>
  <c r="DB129" i="2"/>
  <c r="DC129" i="2" s="1"/>
  <c r="FD98" i="2"/>
  <c r="EV98" i="2"/>
  <c r="EX73" i="2"/>
  <c r="DG88" i="2"/>
  <c r="DH88" i="2" s="1"/>
  <c r="DI88" i="2"/>
  <c r="EY56" i="2"/>
  <c r="EZ56" i="2" s="1"/>
  <c r="FA56" i="2"/>
  <c r="GM74" i="2"/>
  <c r="GJ74" i="2"/>
  <c r="GK74" i="2" s="1"/>
  <c r="GT74" i="2" s="1"/>
  <c r="GJ123" i="2"/>
  <c r="GK123" i="2" s="1"/>
  <c r="GT123" i="2" s="1"/>
  <c r="GM123" i="2"/>
  <c r="DG81" i="2"/>
  <c r="DH81" i="2" s="1"/>
  <c r="DI81" i="2"/>
  <c r="ET128" i="2"/>
  <c r="EU128" i="2" s="1"/>
  <c r="EW128" i="2"/>
  <c r="EW111" i="2"/>
  <c r="ET111" i="2"/>
  <c r="EU111" i="2" s="1"/>
  <c r="EX100" i="2"/>
  <c r="DG101" i="2"/>
  <c r="DH101" i="2" s="1"/>
  <c r="DI101" i="2"/>
  <c r="GJ131" i="2"/>
  <c r="GK131" i="2" s="1"/>
  <c r="GT131" i="2" s="1"/>
  <c r="GM131" i="2"/>
  <c r="EX107" i="2"/>
  <c r="DG99" i="2"/>
  <c r="DH99" i="2" s="1"/>
  <c r="DI99" i="2"/>
  <c r="DF64" i="2"/>
  <c r="DF98" i="2"/>
  <c r="DF66" i="2"/>
  <c r="GB91" i="2"/>
  <c r="FY91" i="2"/>
  <c r="FX91" i="2"/>
  <c r="GH91" i="2"/>
  <c r="FZ91" i="2"/>
  <c r="GI91" i="2"/>
  <c r="GA91" i="2"/>
  <c r="GC91" i="2"/>
  <c r="HB91" i="2" s="1"/>
  <c r="GD91" i="2"/>
  <c r="GE91" i="2"/>
  <c r="GF91" i="2"/>
  <c r="HF91" i="2" s="1"/>
  <c r="GG91" i="2"/>
  <c r="FW91" i="2"/>
  <c r="BV97" i="2"/>
  <c r="BZ97" i="2" s="1"/>
  <c r="EV135" i="2"/>
  <c r="FD135" i="2"/>
  <c r="DD134" i="2"/>
  <c r="DL134" i="2"/>
  <c r="DB113" i="2"/>
  <c r="DC113" i="2" s="1"/>
  <c r="DE113" i="2"/>
  <c r="BT55" i="2"/>
  <c r="DD115" i="2"/>
  <c r="DL115" i="2"/>
  <c r="DB110" i="2"/>
  <c r="DC110" i="2" s="1"/>
  <c r="DE110" i="2"/>
  <c r="BT120" i="2"/>
  <c r="EV77" i="2"/>
  <c r="FD77" i="2"/>
  <c r="FD71" i="2"/>
  <c r="EV71" i="2"/>
  <c r="EV102" i="2"/>
  <c r="FD102" i="2"/>
  <c r="DD114" i="2"/>
  <c r="DL114" i="2"/>
  <c r="DB96" i="2"/>
  <c r="DC96" i="2" s="1"/>
  <c r="DE96" i="2"/>
  <c r="DB83" i="2"/>
  <c r="DC83" i="2" s="1"/>
  <c r="DE83" i="2"/>
  <c r="DF54" i="2"/>
  <c r="DG117" i="2"/>
  <c r="DI117" i="2"/>
  <c r="EX53" i="2"/>
  <c r="EX75" i="2"/>
  <c r="BS92" i="2"/>
  <c r="BT92" i="2"/>
  <c r="EX117" i="2"/>
  <c r="BS65" i="2"/>
  <c r="BT65" i="2" s="1"/>
  <c r="GJ117" i="2"/>
  <c r="GK117" i="2" s="1"/>
  <c r="GT117" i="2" s="1"/>
  <c r="GM117" i="2"/>
  <c r="DF97" i="2"/>
  <c r="DB75" i="2"/>
  <c r="DC75" i="2" s="1"/>
  <c r="DE75" i="2"/>
  <c r="GJ65" i="2"/>
  <c r="GK65" i="2" s="1"/>
  <c r="GT65" i="2" s="1"/>
  <c r="GM65" i="2"/>
  <c r="EX120" i="2"/>
  <c r="BT80" i="2"/>
  <c r="GB95" i="2"/>
  <c r="GC95" i="2"/>
  <c r="HB95" i="2" s="1"/>
  <c r="GD95" i="2"/>
  <c r="FW95" i="2"/>
  <c r="GE95" i="2"/>
  <c r="FX95" i="2"/>
  <c r="GF95" i="2"/>
  <c r="HF95" i="2" s="1"/>
  <c r="FY95" i="2"/>
  <c r="GG95" i="2"/>
  <c r="FZ95" i="2"/>
  <c r="GH95" i="2"/>
  <c r="GA95" i="2"/>
  <c r="GI95" i="2"/>
  <c r="DF72" i="2"/>
  <c r="EY67" i="2"/>
  <c r="EZ67" i="2" s="1"/>
  <c r="FA67" i="2"/>
  <c r="EY126" i="2"/>
  <c r="EZ126" i="2" s="1"/>
  <c r="FA126" i="2"/>
  <c r="DF121" i="2"/>
  <c r="FW85" i="2"/>
  <c r="GE85" i="2"/>
  <c r="FZ85" i="2"/>
  <c r="GH85" i="2"/>
  <c r="GC85" i="2"/>
  <c r="HB85" i="2" s="1"/>
  <c r="GG85" i="2"/>
  <c r="GI85" i="2"/>
  <c r="FX85" i="2"/>
  <c r="FY85" i="2"/>
  <c r="GA85" i="2"/>
  <c r="GB85" i="2"/>
  <c r="GD85" i="2"/>
  <c r="GF85" i="2"/>
  <c r="HF85" i="2" s="1"/>
  <c r="GN76" i="2"/>
  <c r="HL76" i="2"/>
  <c r="EY112" i="2"/>
  <c r="EZ112" i="2" s="1"/>
  <c r="FA112" i="2"/>
  <c r="DF87" i="2"/>
  <c r="FD73" i="2"/>
  <c r="EV73" i="2"/>
  <c r="ET47" i="2"/>
  <c r="EU47" i="2" s="1"/>
  <c r="EW47" i="2"/>
  <c r="EV125" i="2"/>
  <c r="FD125" i="2"/>
  <c r="BS47" i="2"/>
  <c r="BT47" i="2" s="1"/>
  <c r="DE77" i="2"/>
  <c r="DB77" i="2"/>
  <c r="DC77" i="2" s="1"/>
  <c r="EV100" i="2"/>
  <c r="FD100" i="2"/>
  <c r="FD107" i="2"/>
  <c r="EV107" i="2"/>
  <c r="GJ101" i="2"/>
  <c r="GK101" i="2" s="1"/>
  <c r="GT101" i="2" s="1"/>
  <c r="GM101" i="2"/>
  <c r="DD98" i="2"/>
  <c r="DL98" i="2"/>
  <c r="DE128" i="2"/>
  <c r="DB128" i="2"/>
  <c r="DC128" i="2" s="1"/>
  <c r="DL66" i="2"/>
  <c r="DD66" i="2"/>
  <c r="DG73" i="2"/>
  <c r="DH73" i="2" s="1"/>
  <c r="DI73" i="2"/>
  <c r="ET91" i="2"/>
  <c r="EU91" i="2" s="1"/>
  <c r="EW91" i="2"/>
  <c r="GN56" i="2"/>
  <c r="HL56" i="2"/>
  <c r="DB104" i="2"/>
  <c r="DC104" i="2" s="1"/>
  <c r="DE104" i="2"/>
  <c r="DF134" i="2"/>
  <c r="DE47" i="2"/>
  <c r="DB47" i="2"/>
  <c r="DC47" i="2" s="1"/>
  <c r="EV99" i="2"/>
  <c r="FD99" i="2"/>
  <c r="HL126" i="2"/>
  <c r="GN126" i="2"/>
  <c r="EW89" i="2"/>
  <c r="ET89" i="2"/>
  <c r="EU89" i="2" s="1"/>
  <c r="DD65" i="2"/>
  <c r="DL65" i="2"/>
  <c r="EX65" i="2"/>
  <c r="EX77" i="2"/>
  <c r="GJ100" i="2"/>
  <c r="GK100" i="2" s="1"/>
  <c r="GT100" i="2" s="1"/>
  <c r="GM100" i="2"/>
  <c r="BS58" i="2"/>
  <c r="BT58" i="2" s="1"/>
  <c r="BV58" i="2" s="1"/>
  <c r="BZ58" i="2" s="1"/>
  <c r="EX71" i="2"/>
  <c r="EX102" i="2"/>
  <c r="DJ49" i="2"/>
  <c r="DK49" i="2" s="1"/>
  <c r="EY106" i="2"/>
  <c r="EZ106" i="2" s="1"/>
  <c r="FA106" i="2"/>
  <c r="EW114" i="2"/>
  <c r="ET114" i="2"/>
  <c r="EU114" i="2" s="1"/>
  <c r="BS83" i="2"/>
  <c r="BT83" i="2" s="1"/>
  <c r="DF114" i="2"/>
  <c r="DL54" i="2"/>
  <c r="DD54" i="2"/>
  <c r="DF71" i="2"/>
  <c r="DH117" i="2"/>
  <c r="DD90" i="2"/>
  <c r="DL90" i="2"/>
  <c r="EV75" i="2"/>
  <c r="FD75" i="2"/>
  <c r="EW84" i="2"/>
  <c r="ET84" i="2"/>
  <c r="EU84" i="2" s="1"/>
  <c r="EX123" i="2"/>
  <c r="DB61" i="2"/>
  <c r="DC61" i="2" s="1"/>
  <c r="DE61" i="2"/>
  <c r="ET58" i="2"/>
  <c r="EU58" i="2" s="1"/>
  <c r="EW58" i="2"/>
  <c r="EV117" i="2"/>
  <c r="FD117" i="2"/>
  <c r="GC122" i="2"/>
  <c r="HB122" i="2" s="1"/>
  <c r="GD122" i="2"/>
  <c r="FW122" i="2"/>
  <c r="GE122" i="2"/>
  <c r="FX122" i="2"/>
  <c r="GF122" i="2"/>
  <c r="HF122" i="2" s="1"/>
  <c r="FY122" i="2"/>
  <c r="GG122" i="2"/>
  <c r="FZ122" i="2"/>
  <c r="GH122" i="2"/>
  <c r="GA122" i="2"/>
  <c r="GB122" i="2"/>
  <c r="GI122" i="2"/>
  <c r="DF94" i="2"/>
  <c r="DF130" i="2"/>
  <c r="FD88" i="2"/>
  <c r="EV88" i="2"/>
  <c r="GN55" i="2"/>
  <c r="HL55" i="2"/>
  <c r="BX108" i="2"/>
  <c r="GJ98" i="2"/>
  <c r="GK98" i="2" s="1"/>
  <c r="GT98" i="2" s="1"/>
  <c r="GM98" i="2"/>
  <c r="DD97" i="2"/>
  <c r="DL97" i="2"/>
  <c r="GJ75" i="2"/>
  <c r="GK75" i="2" s="1"/>
  <c r="GT75" i="2" s="1"/>
  <c r="GM75" i="2"/>
  <c r="EV120" i="2"/>
  <c r="FD120" i="2"/>
  <c r="DD93" i="2"/>
  <c r="DL93" i="2"/>
  <c r="DB84" i="2"/>
  <c r="DC84" i="2" s="1"/>
  <c r="DE84" i="2"/>
  <c r="BS102" i="2"/>
  <c r="GB82" i="2"/>
  <c r="GC82" i="2"/>
  <c r="HB82" i="2" s="1"/>
  <c r="FX82" i="2"/>
  <c r="GH82" i="2"/>
  <c r="FZ82" i="2"/>
  <c r="GA82" i="2"/>
  <c r="GD82" i="2"/>
  <c r="GE82" i="2"/>
  <c r="GF82" i="2"/>
  <c r="HF82" i="2" s="1"/>
  <c r="GI82" i="2"/>
  <c r="FW82" i="2"/>
  <c r="FY82" i="2"/>
  <c r="GG82" i="2"/>
  <c r="EW92" i="2"/>
  <c r="ET92" i="2"/>
  <c r="EU92" i="2" s="1"/>
  <c r="HL106" i="2"/>
  <c r="GN106" i="2"/>
  <c r="DD121" i="2"/>
  <c r="DL121" i="2"/>
  <c r="GN79" i="2"/>
  <c r="HL79" i="2"/>
  <c r="GM68" i="2"/>
  <c r="GJ68" i="2"/>
  <c r="GK68" i="2" s="1"/>
  <c r="GT68" i="2" s="1"/>
  <c r="DF105" i="2"/>
  <c r="DL87" i="2"/>
  <c r="DD87" i="2"/>
  <c r="GB47" i="2"/>
  <c r="GC47" i="2"/>
  <c r="HB47" i="2" s="1"/>
  <c r="FW47" i="2"/>
  <c r="GE47" i="2"/>
  <c r="FY47" i="2"/>
  <c r="FZ47" i="2"/>
  <c r="GA47" i="2"/>
  <c r="GD47" i="2"/>
  <c r="GF47" i="2"/>
  <c r="HF47" i="2" s="1"/>
  <c r="GG47" i="2"/>
  <c r="GH47" i="2"/>
  <c r="GI47" i="2"/>
  <c r="FX47" i="2"/>
  <c r="BV109" i="2"/>
  <c r="BW109" i="2" s="1"/>
  <c r="CA109" i="2" s="1"/>
  <c r="EX125" i="2"/>
  <c r="GA134" i="2"/>
  <c r="GI134" i="2"/>
  <c r="GD134" i="2"/>
  <c r="GE134" i="2"/>
  <c r="GF134" i="2"/>
  <c r="HF134" i="2" s="1"/>
  <c r="FW134" i="2"/>
  <c r="GG134" i="2"/>
  <c r="FX134" i="2"/>
  <c r="GH134" i="2"/>
  <c r="FY134" i="2"/>
  <c r="FZ134" i="2"/>
  <c r="GB134" i="2"/>
  <c r="GC134" i="2"/>
  <c r="HB134" i="2" s="1"/>
  <c r="DL85" i="2"/>
  <c r="DD85" i="2"/>
  <c r="ET90" i="2"/>
  <c r="EU90" i="2" s="1"/>
  <c r="EW90" i="2"/>
  <c r="FY103" i="2"/>
  <c r="GG103" i="2"/>
  <c r="FZ103" i="2"/>
  <c r="GH103" i="2"/>
  <c r="GA103" i="2"/>
  <c r="GI103" i="2"/>
  <c r="GB103" i="2"/>
  <c r="GC103" i="2"/>
  <c r="HB103" i="2" s="1"/>
  <c r="GD103" i="2"/>
  <c r="FW103" i="2"/>
  <c r="GE103" i="2"/>
  <c r="FX103" i="2"/>
  <c r="GF103" i="2"/>
  <c r="HF103" i="2" s="1"/>
  <c r="BT101" i="2"/>
  <c r="BV101" i="2" s="1"/>
  <c r="BZ101" i="2" s="1"/>
  <c r="DF119" i="2"/>
  <c r="GM127" i="2"/>
  <c r="GJ127" i="2"/>
  <c r="GK127" i="2" s="1"/>
  <c r="GT127" i="2" s="1"/>
  <c r="GM97" i="2"/>
  <c r="GJ97" i="2"/>
  <c r="GK97" i="2" s="1"/>
  <c r="GT97" i="2" s="1"/>
  <c r="BT74" i="2"/>
  <c r="EY109" i="2"/>
  <c r="EZ109" i="2" s="1"/>
  <c r="FA109" i="2"/>
  <c r="DG50" i="2"/>
  <c r="DH50" i="2" s="1"/>
  <c r="DI50" i="2"/>
  <c r="BS53" i="2"/>
  <c r="BT53" i="2" s="1"/>
  <c r="DG112" i="2"/>
  <c r="DH112" i="2" s="1"/>
  <c r="DI112" i="2"/>
  <c r="GJ93" i="2"/>
  <c r="GK93" i="2" s="1"/>
  <c r="GT93" i="2" s="1"/>
  <c r="GM93" i="2"/>
  <c r="BS124" i="2"/>
  <c r="BT124" i="2" s="1"/>
  <c r="DB78" i="2"/>
  <c r="DC78" i="2" s="1"/>
  <c r="DE78" i="2"/>
  <c r="EX99" i="2"/>
  <c r="BV98" i="2"/>
  <c r="BZ98" i="2" s="1"/>
  <c r="DB116" i="2"/>
  <c r="DC116" i="2" s="1"/>
  <c r="DE116" i="2"/>
  <c r="DG86" i="2"/>
  <c r="DH86" i="2" s="1"/>
  <c r="DI86" i="2"/>
  <c r="DF65" i="2"/>
  <c r="EV65" i="2"/>
  <c r="FD65" i="2"/>
  <c r="GJ107" i="2"/>
  <c r="GK107" i="2" s="1"/>
  <c r="GT107" i="2" s="1"/>
  <c r="GM107" i="2"/>
  <c r="BX107" i="2"/>
  <c r="CB107" i="2" s="1"/>
  <c r="BY106" i="2"/>
  <c r="BS95" i="2"/>
  <c r="DD71" i="2"/>
  <c r="DL71" i="2"/>
  <c r="DF90" i="2"/>
  <c r="DG133" i="2"/>
  <c r="DH133" i="2" s="1"/>
  <c r="DI133" i="2"/>
  <c r="GJ115" i="2"/>
  <c r="GK115" i="2" s="1"/>
  <c r="GT115" i="2" s="1"/>
  <c r="GM115" i="2"/>
  <c r="BS82" i="2"/>
  <c r="BT82" i="2" s="1"/>
  <c r="EV123" i="2"/>
  <c r="FD123" i="2"/>
  <c r="FY87" i="2"/>
  <c r="GG87" i="2"/>
  <c r="GB87" i="2"/>
  <c r="FW87" i="2"/>
  <c r="GH87" i="2"/>
  <c r="GA87" i="2"/>
  <c r="GC87" i="2"/>
  <c r="HB87" i="2" s="1"/>
  <c r="GD87" i="2"/>
  <c r="GE87" i="2"/>
  <c r="GF87" i="2"/>
  <c r="HF87" i="2" s="1"/>
  <c r="GI87" i="2"/>
  <c r="FX87" i="2"/>
  <c r="FZ87" i="2"/>
  <c r="BS51" i="2"/>
  <c r="BT76" i="2"/>
  <c r="BV76" i="2" s="1"/>
  <c r="DD94" i="2"/>
  <c r="DL94" i="2"/>
  <c r="DD130" i="2"/>
  <c r="DL130" i="2"/>
  <c r="EX88" i="2"/>
  <c r="GJ57" i="2"/>
  <c r="GK57" i="2" s="1"/>
  <c r="GT57" i="2" s="1"/>
  <c r="GM57" i="2"/>
  <c r="EX113" i="2"/>
  <c r="FD54" i="2"/>
  <c r="EV54" i="2"/>
  <c r="BV121" i="2"/>
  <c r="BZ121" i="2" s="1"/>
  <c r="BS128" i="2"/>
  <c r="EX124" i="2"/>
  <c r="DF93" i="2"/>
  <c r="EW95" i="2"/>
  <c r="ET95" i="2"/>
  <c r="EU95" i="2" s="1"/>
  <c r="FY132" i="2"/>
  <c r="GG132" i="2"/>
  <c r="GB132" i="2"/>
  <c r="FW132" i="2"/>
  <c r="GH132" i="2"/>
  <c r="FX132" i="2"/>
  <c r="GI132" i="2"/>
  <c r="FZ132" i="2"/>
  <c r="GA132" i="2"/>
  <c r="GC132" i="2"/>
  <c r="HB132" i="2" s="1"/>
  <c r="GD132" i="2"/>
  <c r="GE132" i="2"/>
  <c r="GF132" i="2"/>
  <c r="HF132" i="2" s="1"/>
  <c r="BW52" i="2"/>
  <c r="FW104" i="2"/>
  <c r="GE104" i="2"/>
  <c r="FY104" i="2"/>
  <c r="GG104" i="2"/>
  <c r="FZ104" i="2"/>
  <c r="GH104" i="2"/>
  <c r="GB104" i="2"/>
  <c r="FX104" i="2"/>
  <c r="GA104" i="2"/>
  <c r="GC104" i="2"/>
  <c r="HB104" i="2" s="1"/>
  <c r="GD104" i="2"/>
  <c r="GF104" i="2"/>
  <c r="HF104" i="2" s="1"/>
  <c r="GI104" i="2"/>
  <c r="BX69" i="2"/>
  <c r="CB69" i="2" s="1"/>
  <c r="EV127" i="2"/>
  <c r="FD127" i="2"/>
  <c r="GJ121" i="2"/>
  <c r="GK121" i="2" s="1"/>
  <c r="GT121" i="2" s="1"/>
  <c r="GM121" i="2"/>
  <c r="ET85" i="2"/>
  <c r="EU85" i="2" s="1"/>
  <c r="EW85" i="2"/>
  <c r="GJ69" i="2"/>
  <c r="GK69" i="2" s="1"/>
  <c r="GT69" i="2" s="1"/>
  <c r="GM69" i="2"/>
  <c r="BV123" i="2"/>
  <c r="BZ123" i="2" s="1"/>
  <c r="DD105" i="2"/>
  <c r="DL105" i="2"/>
  <c r="BS111" i="2"/>
  <c r="GJ120" i="2"/>
  <c r="GK120" i="2" s="1"/>
  <c r="GT120" i="2" s="1"/>
  <c r="GM120" i="2"/>
  <c r="DF85" i="2"/>
  <c r="BS129" i="2"/>
  <c r="FW90" i="2"/>
  <c r="GE90" i="2"/>
  <c r="GA90" i="2"/>
  <c r="GI90" i="2"/>
  <c r="GB90" i="2"/>
  <c r="GC90" i="2"/>
  <c r="HB90" i="2" s="1"/>
  <c r="GG90" i="2"/>
  <c r="GH90" i="2"/>
  <c r="FX90" i="2"/>
  <c r="FY90" i="2"/>
  <c r="FZ90" i="2"/>
  <c r="GD90" i="2"/>
  <c r="GF90" i="2"/>
  <c r="HF90" i="2" s="1"/>
  <c r="DD119" i="2"/>
  <c r="DL119" i="2"/>
  <c r="EY52" i="2"/>
  <c r="EZ52" i="2" s="1"/>
  <c r="FA52" i="2"/>
  <c r="GD116" i="2"/>
  <c r="FW116" i="2"/>
  <c r="GE116" i="2"/>
  <c r="FX116" i="2"/>
  <c r="GF116" i="2"/>
  <c r="HF116" i="2" s="1"/>
  <c r="FY116" i="2"/>
  <c r="GG116" i="2"/>
  <c r="FZ116" i="2"/>
  <c r="GH116" i="2"/>
  <c r="GA116" i="2"/>
  <c r="GI116" i="2"/>
  <c r="GB116" i="2"/>
  <c r="GC116" i="2"/>
  <c r="HB116" i="2" s="1"/>
  <c r="GN72" i="2"/>
  <c r="HL72" i="2"/>
  <c r="BX133" i="2"/>
  <c r="CB133" i="2" s="1"/>
  <c r="CD133" i="2" s="1"/>
  <c r="CF133" i="2" s="1"/>
  <c r="CH133" i="2" s="1"/>
  <c r="DF48" i="2"/>
  <c r="EY94" i="2"/>
  <c r="EZ94" i="2" s="1"/>
  <c r="FA94" i="2"/>
  <c r="GJ129" i="2"/>
  <c r="GK129" i="2" s="1"/>
  <c r="GT129" i="2" s="1"/>
  <c r="GM129" i="2"/>
  <c r="EX64" i="2"/>
  <c r="DG127" i="2"/>
  <c r="DH127" i="2" s="1"/>
  <c r="DI127" i="2"/>
  <c r="EX68" i="2"/>
  <c r="DE91" i="2"/>
  <c r="DB91" i="2"/>
  <c r="DC91" i="2" s="1"/>
  <c r="BW105" i="2"/>
  <c r="CA105" i="2" s="1"/>
  <c r="BS70" i="2"/>
  <c r="FD105" i="2"/>
  <c r="EV105" i="2"/>
  <c r="EV108" i="2"/>
  <c r="FD108" i="2"/>
  <c r="BS66" i="2"/>
  <c r="BT66" i="2" s="1"/>
  <c r="GM119" i="2"/>
  <c r="GJ119" i="2"/>
  <c r="GK119" i="2" s="1"/>
  <c r="GT119" i="2" s="1"/>
  <c r="DF74" i="2"/>
  <c r="DF62" i="2"/>
  <c r="FW124" i="2"/>
  <c r="GE124" i="2"/>
  <c r="FX124" i="2"/>
  <c r="GF124" i="2"/>
  <c r="HF124" i="2" s="1"/>
  <c r="FY124" i="2"/>
  <c r="GG124" i="2"/>
  <c r="FZ124" i="2"/>
  <c r="GH124" i="2"/>
  <c r="GA124" i="2"/>
  <c r="GI124" i="2"/>
  <c r="GB124" i="2"/>
  <c r="GC124" i="2"/>
  <c r="HB124" i="2" s="1"/>
  <c r="GD124" i="2"/>
  <c r="GN67" i="2"/>
  <c r="HL67" i="2"/>
  <c r="BV131" i="2"/>
  <c r="BZ131" i="2" s="1"/>
  <c r="BV77" i="2"/>
  <c r="BZ77" i="2" s="1"/>
  <c r="BS77" i="2"/>
  <c r="BT77" i="2"/>
  <c r="BW77" i="2" s="1"/>
  <c r="CA77" i="2" s="1"/>
  <c r="BV50" i="2"/>
  <c r="BZ50" i="2" s="1"/>
  <c r="DG126" i="2"/>
  <c r="DH126" i="2" s="1"/>
  <c r="DI126" i="2"/>
  <c r="BS113" i="2"/>
  <c r="BT113" i="2"/>
  <c r="BS104" i="2"/>
  <c r="BT104" i="2" s="1"/>
  <c r="ET66" i="2"/>
  <c r="EU66" i="2" s="1"/>
  <c r="EW66" i="2"/>
  <c r="EW122" i="2"/>
  <c r="ET122" i="2"/>
  <c r="EU122" i="2" s="1"/>
  <c r="EY69" i="2"/>
  <c r="EZ69" i="2" s="1"/>
  <c r="FA69" i="2"/>
  <c r="BT72" i="2"/>
  <c r="EV113" i="2"/>
  <c r="FD113" i="2"/>
  <c r="EX54" i="2"/>
  <c r="GM130" i="2"/>
  <c r="GJ130" i="2"/>
  <c r="GK130" i="2" s="1"/>
  <c r="GT130" i="2" s="1"/>
  <c r="DD69" i="2"/>
  <c r="DL69" i="2"/>
  <c r="DF108" i="2"/>
  <c r="EY76" i="2"/>
  <c r="EZ76" i="2" s="1"/>
  <c r="FA76" i="2"/>
  <c r="BW119" i="2"/>
  <c r="CA119" i="2" s="1"/>
  <c r="BS125" i="2"/>
  <c r="BT125" i="2" s="1"/>
  <c r="EV124" i="2"/>
  <c r="FD124" i="2"/>
  <c r="FY96" i="2"/>
  <c r="GG96" i="2"/>
  <c r="GB96" i="2"/>
  <c r="GC96" i="2"/>
  <c r="HB96" i="2" s="1"/>
  <c r="GD96" i="2"/>
  <c r="FW96" i="2"/>
  <c r="GE96" i="2"/>
  <c r="FX96" i="2"/>
  <c r="FZ96" i="2"/>
  <c r="GA96" i="2"/>
  <c r="GF96" i="2"/>
  <c r="HF96" i="2" s="1"/>
  <c r="GH96" i="2"/>
  <c r="GI96" i="2"/>
  <c r="ET132" i="2"/>
  <c r="EU132" i="2" s="1"/>
  <c r="EW132" i="2"/>
  <c r="DG52" i="2"/>
  <c r="DH52" i="2" s="1"/>
  <c r="DI52" i="2"/>
  <c r="BX64" i="2"/>
  <c r="CB64" i="2" s="1"/>
  <c r="CD64" i="2" s="1"/>
  <c r="CF64" i="2" s="1"/>
  <c r="CH64" i="2" s="1"/>
  <c r="EX57" i="2"/>
  <c r="EX127" i="2"/>
  <c r="DB53" i="2"/>
  <c r="DC53" i="2" s="1"/>
  <c r="DE53" i="2"/>
  <c r="EX81" i="2"/>
  <c r="EX131" i="2"/>
  <c r="GJ60" i="2"/>
  <c r="GK60" i="2" s="1"/>
  <c r="GT60" i="2" s="1"/>
  <c r="GM60" i="2"/>
  <c r="ET134" i="2"/>
  <c r="EU134" i="2" s="1"/>
  <c r="EW134" i="2"/>
  <c r="EY49" i="2"/>
  <c r="EZ49" i="2" s="1"/>
  <c r="FA49" i="2"/>
  <c r="BW68" i="2"/>
  <c r="CA68" i="2" s="1"/>
  <c r="ET103" i="2"/>
  <c r="EU103" i="2" s="1"/>
  <c r="EW103" i="2"/>
  <c r="BS96" i="2"/>
  <c r="BT117" i="2"/>
  <c r="GJ70" i="2"/>
  <c r="GK70" i="2" s="1"/>
  <c r="GT70" i="2" s="1"/>
  <c r="GM70" i="2"/>
  <c r="BW94" i="2"/>
  <c r="CA94" i="2" s="1"/>
  <c r="BV60" i="2"/>
  <c r="BZ60" i="2" s="1"/>
  <c r="GC51" i="2"/>
  <c r="HB51" i="2" s="1"/>
  <c r="FW51" i="2"/>
  <c r="GE51" i="2"/>
  <c r="FX51" i="2"/>
  <c r="GF51" i="2"/>
  <c r="HF51" i="2" s="1"/>
  <c r="FY51" i="2"/>
  <c r="GG51" i="2"/>
  <c r="GH51" i="2"/>
  <c r="GI51" i="2"/>
  <c r="FZ51" i="2"/>
  <c r="GA51" i="2"/>
  <c r="GB51" i="2"/>
  <c r="GD51" i="2"/>
  <c r="DL48" i="2"/>
  <c r="DD48" i="2"/>
  <c r="EV119" i="2"/>
  <c r="FD119" i="2"/>
  <c r="FW59" i="2"/>
  <c r="GE59" i="2"/>
  <c r="FX59" i="2"/>
  <c r="GF59" i="2"/>
  <c r="HF59" i="2" s="1"/>
  <c r="FY59" i="2"/>
  <c r="GG59" i="2"/>
  <c r="GB59" i="2"/>
  <c r="GC59" i="2"/>
  <c r="HB59" i="2" s="1"/>
  <c r="GH59" i="2"/>
  <c r="FZ59" i="2"/>
  <c r="GA59" i="2"/>
  <c r="GD59" i="2"/>
  <c r="GI59" i="2"/>
  <c r="DM67" i="2"/>
  <c r="DQ67" i="2" s="1"/>
  <c r="DK67" i="2"/>
  <c r="DJ67" i="2"/>
  <c r="GM88" i="2"/>
  <c r="GJ88" i="2"/>
  <c r="GK88" i="2" s="1"/>
  <c r="GT88" i="2" s="1"/>
  <c r="EV64" i="2"/>
  <c r="FD64" i="2"/>
  <c r="EX115" i="2"/>
  <c r="GN49" i="2"/>
  <c r="HL49" i="2"/>
  <c r="FD68" i="2"/>
  <c r="EV68" i="2"/>
  <c r="DE102" i="2"/>
  <c r="DB102" i="2"/>
  <c r="DC102" i="2" s="1"/>
  <c r="FX110" i="2"/>
  <c r="GF110" i="2"/>
  <c r="HF110" i="2" s="1"/>
  <c r="FY110" i="2"/>
  <c r="GG110" i="2"/>
  <c r="FZ110" i="2"/>
  <c r="GH110" i="2"/>
  <c r="GA110" i="2"/>
  <c r="GI110" i="2"/>
  <c r="GB110" i="2"/>
  <c r="GC110" i="2"/>
  <c r="HB110" i="2" s="1"/>
  <c r="GD110" i="2"/>
  <c r="FW110" i="2"/>
  <c r="GE110" i="2"/>
  <c r="BS91" i="2"/>
  <c r="BT91" i="2"/>
  <c r="DG100" i="2"/>
  <c r="DH100" i="2" s="1"/>
  <c r="DI100" i="2"/>
  <c r="EX105" i="2"/>
  <c r="EX108" i="2"/>
  <c r="DG123" i="2"/>
  <c r="DH123" i="2" s="1"/>
  <c r="DI123" i="2"/>
  <c r="BW67" i="2"/>
  <c r="GJ118" i="2"/>
  <c r="GK118" i="2" s="1"/>
  <c r="GT118" i="2" s="1"/>
  <c r="GM118" i="2"/>
  <c r="BS61" i="2"/>
  <c r="DD62" i="2"/>
  <c r="DL62" i="2"/>
  <c r="DB92" i="2"/>
  <c r="DC92" i="2" s="1"/>
  <c r="DE92" i="2"/>
  <c r="FW113" i="2"/>
  <c r="GE113" i="2"/>
  <c r="FX113" i="2"/>
  <c r="GF113" i="2"/>
  <c r="HF113" i="2" s="1"/>
  <c r="FY113" i="2"/>
  <c r="GG113" i="2"/>
  <c r="FZ113" i="2"/>
  <c r="GH113" i="2"/>
  <c r="GA113" i="2"/>
  <c r="GI113" i="2"/>
  <c r="GB113" i="2"/>
  <c r="GC113" i="2"/>
  <c r="HB113" i="2" s="1"/>
  <c r="GD113" i="2"/>
  <c r="GM63" i="2"/>
  <c r="GJ63" i="2"/>
  <c r="GK63" i="2" s="1"/>
  <c r="GT63" i="2" s="1"/>
  <c r="EX121" i="2"/>
  <c r="FZ84" i="2"/>
  <c r="GH84" i="2"/>
  <c r="GC84" i="2"/>
  <c r="HB84" i="2" s="1"/>
  <c r="FX84" i="2"/>
  <c r="GF84" i="2"/>
  <c r="HF84" i="2" s="1"/>
  <c r="GI84" i="2"/>
  <c r="FW84" i="2"/>
  <c r="FY84" i="2"/>
  <c r="GA84" i="2"/>
  <c r="GB84" i="2"/>
  <c r="GD84" i="2"/>
  <c r="GE84" i="2"/>
  <c r="GG84" i="2"/>
  <c r="GM99" i="2"/>
  <c r="GJ99" i="2"/>
  <c r="GK99" i="2" s="1"/>
  <c r="GT99" i="2" s="1"/>
  <c r="FZ58" i="2"/>
  <c r="GH58" i="2"/>
  <c r="GA58" i="2"/>
  <c r="GI58" i="2"/>
  <c r="GB58" i="2"/>
  <c r="GC58" i="2"/>
  <c r="HB58" i="2" s="1"/>
  <c r="GD58" i="2"/>
  <c r="GE58" i="2"/>
  <c r="GG58" i="2"/>
  <c r="FX58" i="2"/>
  <c r="FY58" i="2"/>
  <c r="GF58" i="2"/>
  <c r="HF58" i="2" s="1"/>
  <c r="FW58" i="2"/>
  <c r="FY78" i="2"/>
  <c r="GG78" i="2"/>
  <c r="FZ78" i="2"/>
  <c r="GH78" i="2"/>
  <c r="GB78" i="2"/>
  <c r="GC78" i="2"/>
  <c r="HB78" i="2" s="1"/>
  <c r="GD78" i="2"/>
  <c r="GE78" i="2"/>
  <c r="GF78" i="2"/>
  <c r="HF78" i="2" s="1"/>
  <c r="GI78" i="2"/>
  <c r="GA78" i="2"/>
  <c r="FW78" i="2"/>
  <c r="FX78" i="2"/>
  <c r="DF69" i="2"/>
  <c r="DD108" i="2"/>
  <c r="DL108" i="2"/>
  <c r="GN94" i="2"/>
  <c r="HL94" i="2"/>
  <c r="DD60" i="2"/>
  <c r="DL60" i="2"/>
  <c r="ET62" i="2"/>
  <c r="EU62" i="2" s="1"/>
  <c r="EW62" i="2"/>
  <c r="BS78" i="2"/>
  <c r="BT78" i="2" s="1"/>
  <c r="DB132" i="2"/>
  <c r="DC132" i="2" s="1"/>
  <c r="DE132" i="2"/>
  <c r="GJ73" i="2"/>
  <c r="GK73" i="2" s="1"/>
  <c r="GT73" i="2" s="1"/>
  <c r="GM73" i="2"/>
  <c r="EV60" i="2"/>
  <c r="FD60" i="2"/>
  <c r="GN86" i="2"/>
  <c r="HL86" i="2"/>
  <c r="EY50" i="2"/>
  <c r="EZ50" i="2" s="1"/>
  <c r="FA50" i="2"/>
  <c r="FD57" i="2"/>
  <c r="EV57" i="2"/>
  <c r="DF80" i="2"/>
  <c r="GJ64" i="2"/>
  <c r="GK64" i="2" s="1"/>
  <c r="GT64" i="2" s="1"/>
  <c r="GM64" i="2"/>
  <c r="DB118" i="2"/>
  <c r="DC118" i="2" s="1"/>
  <c r="DE118" i="2"/>
  <c r="EV130" i="2"/>
  <c r="FD130" i="2"/>
  <c r="EX101" i="2"/>
  <c r="FD81" i="2"/>
  <c r="EV81" i="2"/>
  <c r="FD97" i="2"/>
  <c r="EV97" i="2"/>
  <c r="FD131" i="2"/>
  <c r="EV131" i="2"/>
  <c r="EX93" i="2"/>
  <c r="EV129" i="2"/>
  <c r="FD129" i="2"/>
  <c r="ET61" i="2"/>
  <c r="EU61" i="2" s="1"/>
  <c r="EW61" i="2"/>
  <c r="EW116" i="2"/>
  <c r="ET116" i="2"/>
  <c r="EU116" i="2" s="1"/>
  <c r="EX119" i="2"/>
  <c r="GJ77" i="2"/>
  <c r="GK77" i="2" s="1"/>
  <c r="GT77" i="2" s="1"/>
  <c r="GM77" i="2"/>
  <c r="EV115" i="2"/>
  <c r="FD115" i="2"/>
  <c r="GJ125" i="2"/>
  <c r="GK125" i="2" s="1"/>
  <c r="GT125" i="2" s="1"/>
  <c r="GM125" i="2"/>
  <c r="GN50" i="2"/>
  <c r="HL50" i="2"/>
  <c r="DF76" i="2"/>
  <c r="EY79" i="2"/>
  <c r="FA79" i="2"/>
  <c r="DG109" i="2"/>
  <c r="DH109" i="2" s="1"/>
  <c r="DI109" i="2"/>
  <c r="GM53" i="2"/>
  <c r="GJ53" i="2"/>
  <c r="GK53" i="2" s="1"/>
  <c r="GT53" i="2" s="1"/>
  <c r="DG55" i="2"/>
  <c r="DI55" i="2"/>
  <c r="EX80" i="2"/>
  <c r="DD106" i="2"/>
  <c r="DL106" i="2"/>
  <c r="DF111" i="2"/>
  <c r="EX70" i="2"/>
  <c r="FZ135" i="2"/>
  <c r="GH135" i="2"/>
  <c r="GA135" i="2"/>
  <c r="GI135" i="2"/>
  <c r="GD135" i="2"/>
  <c r="FW135" i="2"/>
  <c r="GE135" i="2"/>
  <c r="FX135" i="2"/>
  <c r="GF135" i="2"/>
  <c r="HF135" i="2" s="1"/>
  <c r="FY135" i="2"/>
  <c r="GG135" i="2"/>
  <c r="GB135" i="2"/>
  <c r="GC135" i="2"/>
  <c r="HB135" i="2" s="1"/>
  <c r="DF103" i="2"/>
  <c r="EV121" i="2"/>
  <c r="FD121" i="2"/>
  <c r="BS122" i="2"/>
  <c r="BT122" i="2" s="1"/>
  <c r="BV122" i="2" s="1"/>
  <c r="BZ122" i="2" s="1"/>
  <c r="BV112" i="2"/>
  <c r="BZ112" i="2" s="1"/>
  <c r="GN112" i="2"/>
  <c r="HL112" i="2"/>
  <c r="GJ81" i="2"/>
  <c r="GK81" i="2" s="1"/>
  <c r="GT81" i="2" s="1"/>
  <c r="GM81" i="2"/>
  <c r="BS135" i="2"/>
  <c r="FW66" i="2"/>
  <c r="GE66" i="2"/>
  <c r="FX66" i="2"/>
  <c r="GF66" i="2"/>
  <c r="HF66" i="2" s="1"/>
  <c r="FZ66" i="2"/>
  <c r="GH66" i="2"/>
  <c r="GC66" i="2"/>
  <c r="HB66" i="2" s="1"/>
  <c r="GG66" i="2"/>
  <c r="GA66" i="2"/>
  <c r="GI66" i="2"/>
  <c r="GD66" i="2"/>
  <c r="FY66" i="2"/>
  <c r="GB66" i="2"/>
  <c r="EY48" i="2"/>
  <c r="EZ48" i="2" s="1"/>
  <c r="FA48" i="2"/>
  <c r="BS75" i="2"/>
  <c r="GB102" i="2"/>
  <c r="GC102" i="2"/>
  <c r="HB102" i="2" s="1"/>
  <c r="GD102" i="2"/>
  <c r="FW102" i="2"/>
  <c r="GE102" i="2"/>
  <c r="FX102" i="2"/>
  <c r="GF102" i="2"/>
  <c r="HF102" i="2" s="1"/>
  <c r="FY102" i="2"/>
  <c r="GG102" i="2"/>
  <c r="FZ102" i="2"/>
  <c r="GH102" i="2"/>
  <c r="GI102" i="2"/>
  <c r="GA102" i="2"/>
  <c r="GJ54" i="2"/>
  <c r="GK54" i="2" s="1"/>
  <c r="GT54" i="2" s="1"/>
  <c r="GM54" i="2"/>
  <c r="GM108" i="2"/>
  <c r="GJ108" i="2"/>
  <c r="GK108" i="2" s="1"/>
  <c r="GT108" i="2" s="1"/>
  <c r="GM80" i="2"/>
  <c r="GJ80" i="2"/>
  <c r="GK80" i="2" s="1"/>
  <c r="GT80" i="2" s="1"/>
  <c r="BX73" i="2"/>
  <c r="CB73" i="2" s="1"/>
  <c r="CD73" i="2" s="1"/>
  <c r="CF73" i="2" s="1"/>
  <c r="CH73" i="2" s="1"/>
  <c r="DF60" i="2"/>
  <c r="EV74" i="2"/>
  <c r="FD74" i="2"/>
  <c r="EX60" i="2"/>
  <c r="EW96" i="2"/>
  <c r="ET96" i="2"/>
  <c r="EU96" i="2" s="1"/>
  <c r="DF89" i="2"/>
  <c r="DD80" i="2"/>
  <c r="DL80" i="2"/>
  <c r="EX130" i="2"/>
  <c r="EV101" i="2"/>
  <c r="FD101" i="2"/>
  <c r="DL131" i="2"/>
  <c r="DD131" i="2"/>
  <c r="EX97" i="2"/>
  <c r="DE95" i="2"/>
  <c r="DB95" i="2"/>
  <c r="DC95" i="2" s="1"/>
  <c r="GN133" i="2"/>
  <c r="HL133" i="2"/>
  <c r="DE51" i="2"/>
  <c r="DB51" i="2"/>
  <c r="DC51" i="2" s="1"/>
  <c r="EY133" i="2"/>
  <c r="EZ133" i="2" s="1"/>
  <c r="FA133" i="2"/>
  <c r="EV93" i="2"/>
  <c r="FD93" i="2"/>
  <c r="ET83" i="2"/>
  <c r="EU83" i="2" s="1"/>
  <c r="EW83" i="2"/>
  <c r="FZ83" i="2"/>
  <c r="GH83" i="2"/>
  <c r="GE83" i="2"/>
  <c r="FY83" i="2"/>
  <c r="GI83" i="2"/>
  <c r="GA83" i="2"/>
  <c r="GC83" i="2"/>
  <c r="HB83" i="2" s="1"/>
  <c r="GG83" i="2"/>
  <c r="FW83" i="2"/>
  <c r="FX83" i="2"/>
  <c r="GB83" i="2"/>
  <c r="GD83" i="2"/>
  <c r="GF83" i="2"/>
  <c r="HF83" i="2" s="1"/>
  <c r="DE125" i="2"/>
  <c r="DB125" i="2"/>
  <c r="DC125" i="2" s="1"/>
  <c r="GC128" i="2"/>
  <c r="HB128" i="2" s="1"/>
  <c r="FX128" i="2"/>
  <c r="GF128" i="2"/>
  <c r="HF128" i="2" s="1"/>
  <c r="FZ128" i="2"/>
  <c r="GG128" i="2"/>
  <c r="GD128" i="2"/>
  <c r="GI128" i="2"/>
  <c r="FY128" i="2"/>
  <c r="GA128" i="2"/>
  <c r="GB128" i="2"/>
  <c r="GE128" i="2"/>
  <c r="GH128" i="2"/>
  <c r="FW128" i="2"/>
  <c r="GC111" i="2"/>
  <c r="HB111" i="2" s="1"/>
  <c r="GD111" i="2"/>
  <c r="FW111" i="2"/>
  <c r="GE111" i="2"/>
  <c r="FX111" i="2"/>
  <c r="GF111" i="2"/>
  <c r="HF111" i="2" s="1"/>
  <c r="FY111" i="2"/>
  <c r="GG111" i="2"/>
  <c r="FZ111" i="2"/>
  <c r="GH111" i="2"/>
  <c r="GA111" i="2"/>
  <c r="GI111" i="2"/>
  <c r="GB111" i="2"/>
  <c r="DG56" i="2"/>
  <c r="DI56" i="2"/>
  <c r="EX129" i="2"/>
  <c r="FZ61" i="2"/>
  <c r="GH61" i="2"/>
  <c r="GA61" i="2"/>
  <c r="GI61" i="2"/>
  <c r="GD61" i="2"/>
  <c r="GE61" i="2"/>
  <c r="FW61" i="2"/>
  <c r="GG61" i="2"/>
  <c r="GB61" i="2"/>
  <c r="FX61" i="2"/>
  <c r="FY61" i="2"/>
  <c r="GF61" i="2"/>
  <c r="HF61" i="2" s="1"/>
  <c r="GC61" i="2"/>
  <c r="HB61" i="2" s="1"/>
  <c r="EW51" i="2"/>
  <c r="ET51" i="2"/>
  <c r="EU51" i="2" s="1"/>
  <c r="BS118" i="2"/>
  <c r="DG57" i="2"/>
  <c r="DH57" i="2" s="1"/>
  <c r="DI57" i="2"/>
  <c r="EV63" i="2"/>
  <c r="FD63" i="2"/>
  <c r="BS87" i="2"/>
  <c r="BT87" i="2" s="1"/>
  <c r="BV87" i="2" s="1"/>
  <c r="ET110" i="2"/>
  <c r="EU110" i="2" s="1"/>
  <c r="EW110" i="2"/>
  <c r="DD76" i="2"/>
  <c r="DL76" i="2"/>
  <c r="EZ79" i="2"/>
  <c r="BS134" i="2"/>
  <c r="DF107" i="2"/>
  <c r="DB124" i="2"/>
  <c r="DC124" i="2" s="1"/>
  <c r="DE124" i="2"/>
  <c r="DD74" i="2"/>
  <c r="DL74" i="2"/>
  <c r="DH55" i="2"/>
  <c r="EV80" i="2"/>
  <c r="FD80" i="2"/>
  <c r="DF106" i="2"/>
  <c r="BS84" i="2"/>
  <c r="DD111" i="2"/>
  <c r="DL111" i="2"/>
  <c r="EV70" i="2"/>
  <c r="FD70" i="2"/>
  <c r="DD103" i="2"/>
  <c r="DL103" i="2"/>
  <c r="DD68" i="2"/>
  <c r="DL68" i="2"/>
  <c r="GN52" i="2"/>
  <c r="HL52" i="2"/>
  <c r="ET87" i="2"/>
  <c r="EU87" i="2" s="1"/>
  <c r="EW87" i="2"/>
  <c r="DF79" i="2"/>
  <c r="ET78" i="2"/>
  <c r="EU78" i="2" s="1"/>
  <c r="EW78" i="2"/>
  <c r="EX118" i="2"/>
  <c r="GM105" i="2"/>
  <c r="GJ105" i="2"/>
  <c r="GK105" i="2" s="1"/>
  <c r="GT105" i="2" s="1"/>
  <c r="BS85" i="2"/>
  <c r="BT85" i="2" s="1"/>
  <c r="EX74" i="2"/>
  <c r="DD120" i="2"/>
  <c r="DL120" i="2"/>
  <c r="DD63" i="2"/>
  <c r="DL63" i="2"/>
  <c r="EY55" i="2"/>
  <c r="EZ55" i="2" s="1"/>
  <c r="FA55" i="2"/>
  <c r="DD89" i="2"/>
  <c r="DL89" i="2"/>
  <c r="BS132" i="2"/>
  <c r="DF131" i="2"/>
  <c r="EX98" i="2"/>
  <c r="BS62" i="2"/>
  <c r="BT62" i="2" s="1"/>
  <c r="BX49" i="2"/>
  <c r="CB49" i="2" s="1"/>
  <c r="DB70" i="2"/>
  <c r="DC70" i="2" s="1"/>
  <c r="DE70" i="2"/>
  <c r="DH56" i="2"/>
  <c r="EY72" i="2"/>
  <c r="EZ72" i="2" s="1"/>
  <c r="FA72" i="2"/>
  <c r="GN109" i="2"/>
  <c r="HL109" i="2"/>
  <c r="DD64" i="2"/>
  <c r="DL64" i="2"/>
  <c r="ET59" i="2"/>
  <c r="EU59" i="2" s="1"/>
  <c r="EW59" i="2"/>
  <c r="DB59" i="2"/>
  <c r="DC59" i="2" s="1"/>
  <c r="DE59" i="2"/>
  <c r="EX63" i="2"/>
  <c r="EX135" i="2"/>
  <c r="DE135" i="2"/>
  <c r="DB135" i="2"/>
  <c r="DC135" i="2" s="1"/>
  <c r="DF115" i="2"/>
  <c r="FZ89" i="2"/>
  <c r="GH89" i="2"/>
  <c r="GC89" i="2"/>
  <c r="HB89" i="2" s="1"/>
  <c r="GD89" i="2"/>
  <c r="FW89" i="2"/>
  <c r="GE89" i="2"/>
  <c r="FX89" i="2"/>
  <c r="GF89" i="2"/>
  <c r="HF89" i="2" s="1"/>
  <c r="FY89" i="2"/>
  <c r="GA89" i="2"/>
  <c r="GB89" i="2"/>
  <c r="GG89" i="2"/>
  <c r="GI89" i="2"/>
  <c r="DD107" i="2"/>
  <c r="DL107" i="2"/>
  <c r="DE82" i="2"/>
  <c r="DB82" i="2"/>
  <c r="DC82" i="2" s="1"/>
  <c r="BS59" i="2"/>
  <c r="BT59" i="2" s="1"/>
  <c r="GB114" i="2"/>
  <c r="GC114" i="2"/>
  <c r="HB114" i="2" s="1"/>
  <c r="GD114" i="2"/>
  <c r="FW114" i="2"/>
  <c r="GE114" i="2"/>
  <c r="FX114" i="2"/>
  <c r="GF114" i="2"/>
  <c r="HF114" i="2" s="1"/>
  <c r="FY114" i="2"/>
  <c r="GG114" i="2"/>
  <c r="FZ114" i="2"/>
  <c r="GH114" i="2"/>
  <c r="GI114" i="2"/>
  <c r="GA114" i="2"/>
  <c r="DB7" i="2"/>
  <c r="DC7" i="2" s="1"/>
  <c r="DL7" i="2" s="1"/>
  <c r="DB30" i="2"/>
  <c r="DC30" i="2" s="1"/>
  <c r="GE6" i="2"/>
  <c r="FX6" i="2"/>
  <c r="FW6" i="2"/>
  <c r="GM6" i="2" s="1"/>
  <c r="FY6" i="2"/>
  <c r="GD27" i="4"/>
  <c r="GD10" i="4"/>
  <c r="DD33" i="4"/>
  <c r="DD9" i="4"/>
  <c r="GH10" i="4"/>
  <c r="DD38" i="4"/>
  <c r="FW10" i="4"/>
  <c r="GF27" i="4"/>
  <c r="HF27" i="4" s="1"/>
  <c r="FW42" i="4"/>
  <c r="GA15" i="4"/>
  <c r="GC42" i="4"/>
  <c r="HB42" i="4" s="1"/>
  <c r="GE15" i="4"/>
  <c r="FX42" i="4"/>
  <c r="DB34" i="4"/>
  <c r="DC34" i="4" s="1"/>
  <c r="GJ8" i="4"/>
  <c r="GK8" i="4" s="1"/>
  <c r="GT8" i="4" s="1"/>
  <c r="GF42" i="4"/>
  <c r="HF42" i="4" s="1"/>
  <c r="FZ42" i="4"/>
  <c r="GH42" i="4"/>
  <c r="EV8" i="4"/>
  <c r="FY42" i="4"/>
  <c r="GG42" i="4"/>
  <c r="GM8" i="4"/>
  <c r="ET42" i="4"/>
  <c r="EU42" i="4" s="1"/>
  <c r="DB27" i="4"/>
  <c r="DC27" i="4" s="1"/>
  <c r="DL27" i="4" s="1"/>
  <c r="GF15" i="4"/>
  <c r="HF15" i="4" s="1"/>
  <c r="GD42" i="4"/>
  <c r="GA42" i="4"/>
  <c r="GE42" i="4"/>
  <c r="GJ38" i="4"/>
  <c r="GK38" i="4" s="1"/>
  <c r="GT38" i="4" s="1"/>
  <c r="GJ26" i="4"/>
  <c r="GK26" i="4" s="1"/>
  <c r="GT26" i="4" s="1"/>
  <c r="FD22" i="4"/>
  <c r="EV38" i="4"/>
  <c r="GB27" i="4"/>
  <c r="DL31" i="4"/>
  <c r="FD26" i="4"/>
  <c r="GG27" i="4"/>
  <c r="DD25" i="4"/>
  <c r="GJ24" i="4"/>
  <c r="GK24" i="4" s="1"/>
  <c r="GT24" i="4" s="1"/>
  <c r="GI27" i="4"/>
  <c r="DB18" i="4"/>
  <c r="DC18" i="4" s="1"/>
  <c r="DL18" i="4" s="1"/>
  <c r="FW27" i="4"/>
  <c r="EV7" i="4"/>
  <c r="FY15" i="4"/>
  <c r="GG15" i="4"/>
  <c r="FX15" i="4"/>
  <c r="DB41" i="4"/>
  <c r="DC41" i="4" s="1"/>
  <c r="ET15" i="4"/>
  <c r="EU15" i="4" s="1"/>
  <c r="FD15" i="4" s="1"/>
  <c r="DB45" i="4"/>
  <c r="DC45" i="4" s="1"/>
  <c r="DL45" i="4" s="1"/>
  <c r="ET19" i="4"/>
  <c r="EU19" i="4" s="1"/>
  <c r="FW15" i="4"/>
  <c r="GM15" i="4" s="1"/>
  <c r="GD15" i="4"/>
  <c r="GC10" i="4"/>
  <c r="HB10" i="4" s="1"/>
  <c r="GJ6" i="4"/>
  <c r="GK6" i="4" s="1"/>
  <c r="GT6" i="4" s="1"/>
  <c r="DB15" i="4"/>
  <c r="DC15" i="4" s="1"/>
  <c r="DD15" i="4" s="1"/>
  <c r="ET35" i="4"/>
  <c r="EU35" i="4" s="1"/>
  <c r="FD35" i="4" s="1"/>
  <c r="ET27" i="4"/>
  <c r="EU27" i="4" s="1"/>
  <c r="FD27" i="4" s="1"/>
  <c r="GB15" i="4"/>
  <c r="FZ15" i="4"/>
  <c r="GC15" i="4"/>
  <c r="HB15" i="4" s="1"/>
  <c r="GH15" i="4"/>
  <c r="GJ7" i="4"/>
  <c r="GK7" i="4" s="1"/>
  <c r="GT7" i="4" s="1"/>
  <c r="DB16" i="4"/>
  <c r="DC16" i="4" s="1"/>
  <c r="DD16" i="4" s="1"/>
  <c r="DB43" i="4"/>
  <c r="DC43" i="4" s="1"/>
  <c r="DL43" i="4" s="1"/>
  <c r="GA10" i="4"/>
  <c r="FZ27" i="4"/>
  <c r="GM7" i="4"/>
  <c r="GN7" i="4" s="1"/>
  <c r="DD24" i="4"/>
  <c r="GF10" i="4"/>
  <c r="HF10" i="4" s="1"/>
  <c r="GE27" i="4"/>
  <c r="GH27" i="4"/>
  <c r="ET10" i="4"/>
  <c r="EU10" i="4" s="1"/>
  <c r="EV10" i="4" s="1"/>
  <c r="DB28" i="4"/>
  <c r="DC28" i="4" s="1"/>
  <c r="DL28" i="4" s="1"/>
  <c r="FX27" i="4"/>
  <c r="GJ33" i="4"/>
  <c r="GK33" i="4" s="1"/>
  <c r="GT33" i="4" s="1"/>
  <c r="FY10" i="4"/>
  <c r="EW27" i="4"/>
  <c r="EX27" i="4" s="1"/>
  <c r="DB13" i="4"/>
  <c r="DC13" i="4" s="1"/>
  <c r="DD13" i="4" s="1"/>
  <c r="DB17" i="4"/>
  <c r="DC17" i="4" s="1"/>
  <c r="FZ10" i="4"/>
  <c r="FX10" i="4"/>
  <c r="GI10" i="4"/>
  <c r="GB10" i="4"/>
  <c r="FW32" i="4"/>
  <c r="GM32" i="4" s="1"/>
  <c r="GG10" i="4"/>
  <c r="DB32" i="4"/>
  <c r="DC32" i="4" s="1"/>
  <c r="DD32" i="4" s="1"/>
  <c r="FX32" i="4"/>
  <c r="GE32" i="4"/>
  <c r="GB32" i="4"/>
  <c r="FY32" i="4"/>
  <c r="GA32" i="4"/>
  <c r="GG32" i="4"/>
  <c r="GF32" i="4"/>
  <c r="HF32" i="4" s="1"/>
  <c r="FZ32" i="4"/>
  <c r="GI32" i="4"/>
  <c r="GH32" i="4"/>
  <c r="BV24" i="4"/>
  <c r="BZ24" i="4" s="1"/>
  <c r="GC32" i="4"/>
  <c r="HB32" i="4" s="1"/>
  <c r="BT21" i="4"/>
  <c r="BV21" i="4" s="1"/>
  <c r="BT23" i="4"/>
  <c r="BV23" i="4" s="1"/>
  <c r="BZ23" i="4" s="1"/>
  <c r="BV6" i="4"/>
  <c r="BW6" i="4" s="1"/>
  <c r="CA6" i="4" s="1"/>
  <c r="BV9" i="4"/>
  <c r="BW9" i="4" s="1"/>
  <c r="CA9" i="4" s="1"/>
  <c r="BZ46" i="4"/>
  <c r="BW46" i="4"/>
  <c r="CA46" i="4" s="1"/>
  <c r="EW28" i="4"/>
  <c r="ET28" i="4"/>
  <c r="EU28" i="4" s="1"/>
  <c r="BS15" i="4"/>
  <c r="HL26" i="4"/>
  <c r="GN26" i="4"/>
  <c r="DB30" i="4"/>
  <c r="DC30" i="4" s="1"/>
  <c r="DE30" i="4"/>
  <c r="DF46" i="4"/>
  <c r="DL7" i="4"/>
  <c r="DD7" i="4"/>
  <c r="GM10" i="4"/>
  <c r="BS18" i="4"/>
  <c r="HL46" i="4"/>
  <c r="GN46" i="4"/>
  <c r="DB29" i="4"/>
  <c r="DC29" i="4" s="1"/>
  <c r="DE29" i="4"/>
  <c r="BV22" i="4"/>
  <c r="BZ22" i="4" s="1"/>
  <c r="BS20" i="4"/>
  <c r="EW13" i="4"/>
  <c r="ET13" i="4"/>
  <c r="EU13" i="4" s="1"/>
  <c r="DL34" i="4"/>
  <c r="DD34" i="4"/>
  <c r="BS30" i="4"/>
  <c r="BT30" i="4" s="1"/>
  <c r="EW45" i="4"/>
  <c r="ET45" i="4"/>
  <c r="EU45" i="4" s="1"/>
  <c r="DE39" i="4"/>
  <c r="DB39" i="4"/>
  <c r="DC39" i="4" s="1"/>
  <c r="HL33" i="4"/>
  <c r="GN33" i="4"/>
  <c r="BS17" i="4"/>
  <c r="EW40" i="4"/>
  <c r="ET40" i="4"/>
  <c r="EU40" i="4" s="1"/>
  <c r="DE37" i="4"/>
  <c r="DB37" i="4"/>
  <c r="DC37" i="4" s="1"/>
  <c r="BS13" i="4"/>
  <c r="DE44" i="4"/>
  <c r="DB44" i="4"/>
  <c r="DC44" i="4" s="1"/>
  <c r="GD44" i="4"/>
  <c r="GC44" i="4"/>
  <c r="HB44" i="4" s="1"/>
  <c r="GB44" i="4"/>
  <c r="GH44" i="4"/>
  <c r="FZ44" i="4"/>
  <c r="GF44" i="4"/>
  <c r="HF44" i="4" s="1"/>
  <c r="FX44" i="4"/>
  <c r="GI44" i="4"/>
  <c r="GG44" i="4"/>
  <c r="GE44" i="4"/>
  <c r="GA44" i="4"/>
  <c r="FY44" i="4"/>
  <c r="FW44" i="4"/>
  <c r="DG38" i="4"/>
  <c r="DH38" i="4" s="1"/>
  <c r="DI38" i="4"/>
  <c r="FD12" i="4"/>
  <c r="EV12" i="4"/>
  <c r="BV25" i="4"/>
  <c r="BZ25" i="4" s="1"/>
  <c r="BS10" i="4"/>
  <c r="GD34" i="4"/>
  <c r="GC34" i="4"/>
  <c r="HB34" i="4" s="1"/>
  <c r="GB34" i="4"/>
  <c r="GI34" i="4"/>
  <c r="GA34" i="4"/>
  <c r="GH34" i="4"/>
  <c r="FZ34" i="4"/>
  <c r="GF34" i="4"/>
  <c r="HF34" i="4" s="1"/>
  <c r="FX34" i="4"/>
  <c r="GG34" i="4"/>
  <c r="GE34" i="4"/>
  <c r="FY34" i="4"/>
  <c r="FW34" i="4"/>
  <c r="DF7" i="4"/>
  <c r="GF20" i="4"/>
  <c r="HF20" i="4" s="1"/>
  <c r="FX20" i="4"/>
  <c r="GE20" i="4"/>
  <c r="FW20" i="4"/>
  <c r="GD20" i="4"/>
  <c r="GC20" i="4"/>
  <c r="HB20" i="4" s="1"/>
  <c r="GB20" i="4"/>
  <c r="GI20" i="4"/>
  <c r="GA20" i="4"/>
  <c r="GH20" i="4"/>
  <c r="FZ20" i="4"/>
  <c r="FY20" i="4"/>
  <c r="GG20" i="4"/>
  <c r="GF11" i="4"/>
  <c r="HF11" i="4" s="1"/>
  <c r="FX11" i="4"/>
  <c r="GD11" i="4"/>
  <c r="GC11" i="4"/>
  <c r="HB11" i="4" s="1"/>
  <c r="GB11" i="4"/>
  <c r="GA11" i="4"/>
  <c r="GI11" i="4"/>
  <c r="FZ11" i="4"/>
  <c r="GH11" i="4"/>
  <c r="FY11" i="4"/>
  <c r="GG11" i="4"/>
  <c r="FW11" i="4"/>
  <c r="GE11" i="4"/>
  <c r="FD10" i="4"/>
  <c r="EY46" i="4"/>
  <c r="EZ46" i="4" s="1"/>
  <c r="FA46" i="4"/>
  <c r="GB17" i="4"/>
  <c r="GI17" i="4"/>
  <c r="GA17" i="4"/>
  <c r="GG17" i="4"/>
  <c r="FY17" i="4"/>
  <c r="GF17" i="4"/>
  <c r="HF17" i="4" s="1"/>
  <c r="FX17" i="4"/>
  <c r="GD17" i="4"/>
  <c r="GH17" i="4"/>
  <c r="GE17" i="4"/>
  <c r="GC17" i="4"/>
  <c r="HB17" i="4" s="1"/>
  <c r="FZ17" i="4"/>
  <c r="FW17" i="4"/>
  <c r="GM31" i="4"/>
  <c r="GJ31" i="4"/>
  <c r="GK31" i="4" s="1"/>
  <c r="GT31" i="4" s="1"/>
  <c r="GH28" i="4"/>
  <c r="FZ28" i="4"/>
  <c r="GG28" i="4"/>
  <c r="FY28" i="4"/>
  <c r="GE28" i="4"/>
  <c r="FW28" i="4"/>
  <c r="GD28" i="4"/>
  <c r="GC28" i="4"/>
  <c r="HB28" i="4" s="1"/>
  <c r="GF28" i="4"/>
  <c r="HF28" i="4" s="1"/>
  <c r="GB28" i="4"/>
  <c r="GA28" i="4"/>
  <c r="GI28" i="4"/>
  <c r="FX28" i="4"/>
  <c r="DF23" i="4"/>
  <c r="FD31" i="4"/>
  <c r="EV31" i="4"/>
  <c r="EX15" i="4"/>
  <c r="DF18" i="4"/>
  <c r="DF34" i="4"/>
  <c r="ET37" i="4"/>
  <c r="EU37" i="4" s="1"/>
  <c r="EW37" i="4"/>
  <c r="BT8" i="4"/>
  <c r="BV8" i="4" s="1"/>
  <c r="BZ8" i="4" s="1"/>
  <c r="BS14" i="4"/>
  <c r="BT14" i="4" s="1"/>
  <c r="HL22" i="4"/>
  <c r="GN22" i="4"/>
  <c r="GJ9" i="4"/>
  <c r="GK9" i="4" s="1"/>
  <c r="GT9" i="4" s="1"/>
  <c r="GM9" i="4"/>
  <c r="BS41" i="4"/>
  <c r="BT41" i="4" s="1"/>
  <c r="DG24" i="4"/>
  <c r="DH24" i="4" s="1"/>
  <c r="DI24" i="4"/>
  <c r="EW29" i="4"/>
  <c r="ET29" i="4"/>
  <c r="EU29" i="4" s="1"/>
  <c r="DE10" i="4"/>
  <c r="DB10" i="4"/>
  <c r="DC10" i="4" s="1"/>
  <c r="DF16" i="4"/>
  <c r="BS29" i="4"/>
  <c r="BT29" i="4" s="1"/>
  <c r="BV26" i="4"/>
  <c r="BZ26" i="4" s="1"/>
  <c r="EX12" i="4"/>
  <c r="EW5" i="4"/>
  <c r="ET5" i="4"/>
  <c r="EU5" i="4" s="1"/>
  <c r="DE40" i="4"/>
  <c r="DB40" i="4"/>
  <c r="DC40" i="4" s="1"/>
  <c r="HL8" i="4"/>
  <c r="GN8" i="4"/>
  <c r="DE35" i="4"/>
  <c r="DB35" i="4"/>
  <c r="DC35" i="4" s="1"/>
  <c r="GJ19" i="4"/>
  <c r="GK19" i="4" s="1"/>
  <c r="GT19" i="4" s="1"/>
  <c r="GM19" i="4"/>
  <c r="HL23" i="4"/>
  <c r="GN23" i="4"/>
  <c r="EX42" i="4"/>
  <c r="DL23" i="4"/>
  <c r="DD23" i="4"/>
  <c r="EX31" i="4"/>
  <c r="BS34" i="4"/>
  <c r="BT34" i="4" s="1"/>
  <c r="BV34" i="4" s="1"/>
  <c r="BZ34" i="4" s="1"/>
  <c r="GH13" i="4"/>
  <c r="FZ13" i="4"/>
  <c r="GF13" i="4"/>
  <c r="HF13" i="4" s="1"/>
  <c r="FX13" i="4"/>
  <c r="GD13" i="4"/>
  <c r="GB13" i="4"/>
  <c r="GA13" i="4"/>
  <c r="FY13" i="4"/>
  <c r="FW13" i="4"/>
  <c r="GI13" i="4"/>
  <c r="GG13" i="4"/>
  <c r="GE13" i="4"/>
  <c r="GC13" i="4"/>
  <c r="HB13" i="4" s="1"/>
  <c r="GG43" i="4"/>
  <c r="FY43" i="4"/>
  <c r="GF43" i="4"/>
  <c r="HF43" i="4" s="1"/>
  <c r="FX43" i="4"/>
  <c r="GD43" i="4"/>
  <c r="GI43" i="4"/>
  <c r="GH43" i="4"/>
  <c r="GE43" i="4"/>
  <c r="GC43" i="4"/>
  <c r="HB43" i="4" s="1"/>
  <c r="GB43" i="4"/>
  <c r="FZ43" i="4"/>
  <c r="FW43" i="4"/>
  <c r="GA43" i="4"/>
  <c r="BS19" i="4"/>
  <c r="BT19" i="4" s="1"/>
  <c r="GH45" i="4"/>
  <c r="FZ45" i="4"/>
  <c r="GG45" i="4"/>
  <c r="FY45" i="4"/>
  <c r="GF45" i="4"/>
  <c r="HF45" i="4" s="1"/>
  <c r="FX45" i="4"/>
  <c r="GD45" i="4"/>
  <c r="GC45" i="4"/>
  <c r="HB45" i="4" s="1"/>
  <c r="GB45" i="4"/>
  <c r="GI45" i="4"/>
  <c r="GE45" i="4"/>
  <c r="GA45" i="4"/>
  <c r="FW45" i="4"/>
  <c r="BS27" i="4"/>
  <c r="BT27" i="4" s="1"/>
  <c r="EY7" i="4"/>
  <c r="EZ7" i="4" s="1"/>
  <c r="FA7" i="4"/>
  <c r="ET39" i="4"/>
  <c r="EU39" i="4" s="1"/>
  <c r="EW39" i="4"/>
  <c r="DD14" i="4"/>
  <c r="DL14" i="4"/>
  <c r="ET36" i="4"/>
  <c r="EU36" i="4" s="1"/>
  <c r="EW36" i="4"/>
  <c r="BS16" i="4"/>
  <c r="BT16" i="4" s="1"/>
  <c r="EX25" i="4"/>
  <c r="GF40" i="4"/>
  <c r="HF40" i="4" s="1"/>
  <c r="FX40" i="4"/>
  <c r="GE40" i="4"/>
  <c r="FW40" i="4"/>
  <c r="GD40" i="4"/>
  <c r="GC40" i="4"/>
  <c r="HB40" i="4" s="1"/>
  <c r="GB40" i="4"/>
  <c r="GH40" i="4"/>
  <c r="FZ40" i="4"/>
  <c r="GG40" i="4"/>
  <c r="GI40" i="4"/>
  <c r="FY40" i="4"/>
  <c r="GA40" i="4"/>
  <c r="BS28" i="4"/>
  <c r="DF6" i="4"/>
  <c r="BS43" i="4"/>
  <c r="BT43" i="4" s="1"/>
  <c r="EX9" i="4"/>
  <c r="DL15" i="4"/>
  <c r="EX35" i="4"/>
  <c r="BS42" i="4"/>
  <c r="BS39" i="4"/>
  <c r="BT39" i="4" s="1"/>
  <c r="DG8" i="4"/>
  <c r="DH8" i="4" s="1"/>
  <c r="DI8" i="4"/>
  <c r="DF43" i="4"/>
  <c r="DE5" i="4"/>
  <c r="DB5" i="4"/>
  <c r="DC5" i="4" s="1"/>
  <c r="BT38" i="4"/>
  <c r="DE36" i="4"/>
  <c r="DB36" i="4"/>
  <c r="DC36" i="4" s="1"/>
  <c r="FD42" i="4"/>
  <c r="EV42" i="4"/>
  <c r="BS5" i="4"/>
  <c r="BT5" i="4" s="1"/>
  <c r="BV5" i="4" s="1"/>
  <c r="BZ5" i="4" s="1"/>
  <c r="BT7" i="4"/>
  <c r="DG9" i="4"/>
  <c r="DH9" i="4" s="1"/>
  <c r="DI9" i="4"/>
  <c r="EW14" i="4"/>
  <c r="ET14" i="4"/>
  <c r="EU14" i="4" s="1"/>
  <c r="EX21" i="4"/>
  <c r="EW16" i="4"/>
  <c r="ET16" i="4"/>
  <c r="EU16" i="4" s="1"/>
  <c r="EY24" i="4"/>
  <c r="EZ24" i="4" s="1"/>
  <c r="FA24" i="4"/>
  <c r="GB39" i="4"/>
  <c r="GI39" i="4"/>
  <c r="GA39" i="4"/>
  <c r="GH39" i="4"/>
  <c r="FZ39" i="4"/>
  <c r="GG39" i="4"/>
  <c r="GF39" i="4"/>
  <c r="HF39" i="4" s="1"/>
  <c r="FX39" i="4"/>
  <c r="GD39" i="4"/>
  <c r="GC39" i="4"/>
  <c r="HB39" i="4" s="1"/>
  <c r="FW39" i="4"/>
  <c r="GE39" i="4"/>
  <c r="FY39" i="4"/>
  <c r="DF14" i="4"/>
  <c r="GF36" i="4"/>
  <c r="HF36" i="4" s="1"/>
  <c r="FX36" i="4"/>
  <c r="GB36" i="4"/>
  <c r="GC36" i="4"/>
  <c r="HB36" i="4" s="1"/>
  <c r="FZ36" i="4"/>
  <c r="GH36" i="4"/>
  <c r="FW36" i="4"/>
  <c r="GG36" i="4"/>
  <c r="GE36" i="4"/>
  <c r="GI36" i="4"/>
  <c r="GD36" i="4"/>
  <c r="GA36" i="4"/>
  <c r="FY36" i="4"/>
  <c r="BS11" i="4"/>
  <c r="EY23" i="4"/>
  <c r="EZ23" i="4" s="1"/>
  <c r="FA23" i="4"/>
  <c r="FD25" i="4"/>
  <c r="EV25" i="4"/>
  <c r="HL6" i="4"/>
  <c r="GN6" i="4"/>
  <c r="GD29" i="4"/>
  <c r="GC29" i="4"/>
  <c r="HB29" i="4" s="1"/>
  <c r="GI29" i="4"/>
  <c r="GA29" i="4"/>
  <c r="GH29" i="4"/>
  <c r="FZ29" i="4"/>
  <c r="GG29" i="4"/>
  <c r="FY29" i="4"/>
  <c r="GF29" i="4"/>
  <c r="HF29" i="4" s="1"/>
  <c r="GE29" i="4"/>
  <c r="FX29" i="4"/>
  <c r="GB29" i="4"/>
  <c r="FW29" i="4"/>
  <c r="HL24" i="4"/>
  <c r="GN24" i="4"/>
  <c r="DL6" i="4"/>
  <c r="DD6" i="4"/>
  <c r="FD9" i="4"/>
  <c r="EV9" i="4"/>
  <c r="EY6" i="4"/>
  <c r="EZ6" i="4" s="1"/>
  <c r="FA6" i="4"/>
  <c r="BT31" i="4"/>
  <c r="GE5" i="4"/>
  <c r="FW5" i="4"/>
  <c r="GD5" i="4"/>
  <c r="GC5" i="4"/>
  <c r="HB5" i="4" s="1"/>
  <c r="GB5" i="4"/>
  <c r="GI5" i="4"/>
  <c r="GA5" i="4"/>
  <c r="GH5" i="4"/>
  <c r="FZ5" i="4"/>
  <c r="GG5" i="4"/>
  <c r="FY5" i="4"/>
  <c r="GF5" i="4"/>
  <c r="HF5" i="4" s="1"/>
  <c r="FX5" i="4"/>
  <c r="DF15" i="4"/>
  <c r="DL17" i="4"/>
  <c r="DD17" i="4"/>
  <c r="BS44" i="4"/>
  <c r="DG31" i="4"/>
  <c r="DH31" i="4" s="1"/>
  <c r="DI31" i="4"/>
  <c r="DG33" i="4"/>
  <c r="DH33" i="4" s="1"/>
  <c r="DI33" i="4"/>
  <c r="BS36" i="4"/>
  <c r="BT36" i="4" s="1"/>
  <c r="GI35" i="4"/>
  <c r="GA35" i="4"/>
  <c r="GF35" i="4"/>
  <c r="HF35" i="4" s="1"/>
  <c r="FX35" i="4"/>
  <c r="GE35" i="4"/>
  <c r="FW35" i="4"/>
  <c r="GH35" i="4"/>
  <c r="GG35" i="4"/>
  <c r="GD35" i="4"/>
  <c r="GC35" i="4"/>
  <c r="HB35" i="4" s="1"/>
  <c r="GB35" i="4"/>
  <c r="FY35" i="4"/>
  <c r="FZ35" i="4"/>
  <c r="FD32" i="4"/>
  <c r="EV32" i="4"/>
  <c r="EW11" i="4"/>
  <c r="ET11" i="4"/>
  <c r="EU11" i="4" s="1"/>
  <c r="DL26" i="4"/>
  <c r="DD26" i="4"/>
  <c r="GM27" i="4"/>
  <c r="DD41" i="4"/>
  <c r="DL41" i="4"/>
  <c r="FD21" i="4"/>
  <c r="EV21" i="4"/>
  <c r="EW43" i="4"/>
  <c r="ET43" i="4"/>
  <c r="EU43" i="4" s="1"/>
  <c r="ET41" i="4"/>
  <c r="EU41" i="4" s="1"/>
  <c r="EW41" i="4"/>
  <c r="DE20" i="4"/>
  <c r="DB20" i="4"/>
  <c r="DC20" i="4" s="1"/>
  <c r="GM12" i="4"/>
  <c r="GJ12" i="4"/>
  <c r="GK12" i="4" s="1"/>
  <c r="GT12" i="4" s="1"/>
  <c r="EX19" i="4"/>
  <c r="DG25" i="4"/>
  <c r="DH25" i="4" s="1"/>
  <c r="DI25" i="4"/>
  <c r="BS37" i="4"/>
  <c r="EW30" i="4"/>
  <c r="ET30" i="4"/>
  <c r="EU30" i="4" s="1"/>
  <c r="BV12" i="4"/>
  <c r="BZ12" i="4" s="1"/>
  <c r="DF17" i="4"/>
  <c r="DL13" i="4"/>
  <c r="DF27" i="4"/>
  <c r="BS35" i="4"/>
  <c r="BT35" i="4" s="1"/>
  <c r="BV35" i="4" s="1"/>
  <c r="BZ35" i="4" s="1"/>
  <c r="DF22" i="4"/>
  <c r="EY26" i="4"/>
  <c r="EZ26" i="4" s="1"/>
  <c r="FA26" i="4"/>
  <c r="GN38" i="4"/>
  <c r="HL38" i="4"/>
  <c r="EW20" i="4"/>
  <c r="ET20" i="4"/>
  <c r="EU20" i="4" s="1"/>
  <c r="BS40" i="4"/>
  <c r="BT40" i="4" s="1"/>
  <c r="DG12" i="4"/>
  <c r="DH12" i="4" s="1"/>
  <c r="DI12" i="4"/>
  <c r="EY38" i="4"/>
  <c r="EZ38" i="4" s="1"/>
  <c r="FA38" i="4"/>
  <c r="DL21" i="4"/>
  <c r="DD21" i="4"/>
  <c r="DF32" i="4"/>
  <c r="GF18" i="4"/>
  <c r="HF18" i="4" s="1"/>
  <c r="FX18" i="4"/>
  <c r="GE18" i="4"/>
  <c r="FW18" i="4"/>
  <c r="GD18" i="4"/>
  <c r="GC18" i="4"/>
  <c r="HB18" i="4" s="1"/>
  <c r="GB18" i="4"/>
  <c r="GI18" i="4"/>
  <c r="GA18" i="4"/>
  <c r="GH18" i="4"/>
  <c r="FZ18" i="4"/>
  <c r="GG18" i="4"/>
  <c r="FY18" i="4"/>
  <c r="DE19" i="4"/>
  <c r="DB19" i="4"/>
  <c r="DC19" i="4" s="1"/>
  <c r="EX32" i="4"/>
  <c r="GD14" i="4"/>
  <c r="GB14" i="4"/>
  <c r="GH14" i="4"/>
  <c r="FZ14" i="4"/>
  <c r="FX14" i="4"/>
  <c r="GI14" i="4"/>
  <c r="FW14" i="4"/>
  <c r="GG14" i="4"/>
  <c r="GF14" i="4"/>
  <c r="HF14" i="4" s="1"/>
  <c r="GE14" i="4"/>
  <c r="GC14" i="4"/>
  <c r="HB14" i="4" s="1"/>
  <c r="GA14" i="4"/>
  <c r="FY14" i="4"/>
  <c r="DF26" i="4"/>
  <c r="DF41" i="4"/>
  <c r="DE42" i="4"/>
  <c r="DB42" i="4"/>
  <c r="DC42" i="4" s="1"/>
  <c r="GB37" i="4"/>
  <c r="GH37" i="4"/>
  <c r="FZ37" i="4"/>
  <c r="GF37" i="4"/>
  <c r="HF37" i="4" s="1"/>
  <c r="FX37" i="4"/>
  <c r="GE37" i="4"/>
  <c r="FW37" i="4"/>
  <c r="GA37" i="4"/>
  <c r="GI37" i="4"/>
  <c r="GG37" i="4"/>
  <c r="GD37" i="4"/>
  <c r="GC37" i="4"/>
  <c r="HB37" i="4" s="1"/>
  <c r="FY37" i="4"/>
  <c r="GE16" i="4"/>
  <c r="FW16" i="4"/>
  <c r="GC16" i="4"/>
  <c r="HB16" i="4" s="1"/>
  <c r="GB16" i="4"/>
  <c r="GH16" i="4"/>
  <c r="FZ16" i="4"/>
  <c r="FX16" i="4"/>
  <c r="GI16" i="4"/>
  <c r="GG16" i="4"/>
  <c r="GF16" i="4"/>
  <c r="HF16" i="4" s="1"/>
  <c r="GD16" i="4"/>
  <c r="GA16" i="4"/>
  <c r="FY16" i="4"/>
  <c r="EY33" i="4"/>
  <c r="EZ33" i="4" s="1"/>
  <c r="FA33" i="4"/>
  <c r="GM25" i="4"/>
  <c r="GJ25" i="4"/>
  <c r="GK25" i="4" s="1"/>
  <c r="GT25" i="4" s="1"/>
  <c r="BT33" i="4"/>
  <c r="FD19" i="4"/>
  <c r="EV19" i="4"/>
  <c r="GM42" i="4"/>
  <c r="DF13" i="4"/>
  <c r="EY22" i="4"/>
  <c r="EZ22" i="4" s="1"/>
  <c r="FA22" i="4"/>
  <c r="ET17" i="4"/>
  <c r="EU17" i="4" s="1"/>
  <c r="EW17" i="4"/>
  <c r="DF21" i="4"/>
  <c r="ET18" i="4"/>
  <c r="EU18" i="4" s="1"/>
  <c r="EW18" i="4"/>
  <c r="BS45" i="4"/>
  <c r="DF28" i="4"/>
  <c r="BS32" i="4"/>
  <c r="BT32" i="4" s="1"/>
  <c r="DL22" i="4"/>
  <c r="DD22" i="4"/>
  <c r="GF41" i="4"/>
  <c r="HF41" i="4" s="1"/>
  <c r="FX41" i="4"/>
  <c r="GE41" i="4"/>
  <c r="FW41" i="4"/>
  <c r="GD41" i="4"/>
  <c r="GC41" i="4"/>
  <c r="HB41" i="4" s="1"/>
  <c r="FY41" i="4"/>
  <c r="GI41" i="4"/>
  <c r="GH41" i="4"/>
  <c r="GG41" i="4"/>
  <c r="GA41" i="4"/>
  <c r="FZ41" i="4"/>
  <c r="GB41" i="4"/>
  <c r="HL7" i="4"/>
  <c r="EY8" i="4"/>
  <c r="EZ8" i="4" s="1"/>
  <c r="FA8" i="4"/>
  <c r="EX10" i="4"/>
  <c r="DE11" i="4"/>
  <c r="DB11" i="4"/>
  <c r="DC11" i="4" s="1"/>
  <c r="EW44" i="4"/>
  <c r="ET44" i="4"/>
  <c r="EU44" i="4" s="1"/>
  <c r="DF45" i="4"/>
  <c r="GJ21" i="4"/>
  <c r="GK21" i="4" s="1"/>
  <c r="GT21" i="4" s="1"/>
  <c r="GM21" i="4"/>
  <c r="GH30" i="4"/>
  <c r="FZ30" i="4"/>
  <c r="GG30" i="4"/>
  <c r="FY30" i="4"/>
  <c r="GE30" i="4"/>
  <c r="FW30" i="4"/>
  <c r="GD30" i="4"/>
  <c r="GC30" i="4"/>
  <c r="HB30" i="4" s="1"/>
  <c r="GI30" i="4"/>
  <c r="GF30" i="4"/>
  <c r="HF30" i="4" s="1"/>
  <c r="GA30" i="4"/>
  <c r="GB30" i="4"/>
  <c r="FX30" i="4"/>
  <c r="DL46" i="4"/>
  <c r="DD46" i="4"/>
  <c r="EW34" i="4"/>
  <c r="ET34" i="4"/>
  <c r="EU34" i="4" s="1"/>
  <c r="DB6" i="2"/>
  <c r="DC6" i="2" s="1"/>
  <c r="ET7" i="2"/>
  <c r="EU7" i="2" s="1"/>
  <c r="DE30" i="2"/>
  <c r="EV42" i="2"/>
  <c r="ET22" i="2"/>
  <c r="EU22" i="2" s="1"/>
  <c r="FD22" i="2" s="1"/>
  <c r="DB11" i="2"/>
  <c r="DC11" i="2" s="1"/>
  <c r="FX23" i="2"/>
  <c r="GB9" i="2"/>
  <c r="GA9" i="2"/>
  <c r="GI23" i="2"/>
  <c r="GE23" i="2"/>
  <c r="DB38" i="2"/>
  <c r="DC38" i="2" s="1"/>
  <c r="DD38" i="2" s="1"/>
  <c r="GD23" i="2"/>
  <c r="GC23" i="2"/>
  <c r="HB23" i="2" s="1"/>
  <c r="FZ23" i="2"/>
  <c r="ET9" i="2"/>
  <c r="EU9" i="2" s="1"/>
  <c r="GJ42" i="2"/>
  <c r="GK42" i="2" s="1"/>
  <c r="GT42" i="2" s="1"/>
  <c r="DB36" i="2"/>
  <c r="DC36" i="2" s="1"/>
  <c r="DL36" i="2" s="1"/>
  <c r="GB23" i="2"/>
  <c r="DB13" i="2"/>
  <c r="DC13" i="2" s="1"/>
  <c r="DL13" i="2" s="1"/>
  <c r="ET23" i="2"/>
  <c r="EU23" i="2" s="1"/>
  <c r="EV23" i="2" s="1"/>
  <c r="GG23" i="2"/>
  <c r="GF23" i="2"/>
  <c r="HF23" i="2" s="1"/>
  <c r="ET24" i="2"/>
  <c r="EU24" i="2" s="1"/>
  <c r="FD24" i="2" s="1"/>
  <c r="DB20" i="2"/>
  <c r="DC20" i="2" s="1"/>
  <c r="DD20" i="2" s="1"/>
  <c r="BV25" i="2"/>
  <c r="BZ25" i="2" s="1"/>
  <c r="BT15" i="2"/>
  <c r="BV15" i="2" s="1"/>
  <c r="BZ15" i="2" s="1"/>
  <c r="BV28" i="2"/>
  <c r="BZ28" i="2" s="1"/>
  <c r="BV34" i="2"/>
  <c r="BZ34" i="2" s="1"/>
  <c r="BW43" i="2"/>
  <c r="CA43" i="2" s="1"/>
  <c r="BZ29" i="2"/>
  <c r="BS20" i="2"/>
  <c r="BT20" i="2" s="1"/>
  <c r="BV20" i="2" s="1"/>
  <c r="BZ20" i="2" s="1"/>
  <c r="GM29" i="2"/>
  <c r="GJ29" i="2"/>
  <c r="GK29" i="2" s="1"/>
  <c r="GT29" i="2" s="1"/>
  <c r="DB21" i="2"/>
  <c r="DC21" i="2" s="1"/>
  <c r="DE21" i="2"/>
  <c r="EX15" i="2"/>
  <c r="DG28" i="2"/>
  <c r="DH28" i="2" s="1"/>
  <c r="DI28" i="2"/>
  <c r="BS37" i="2"/>
  <c r="BT37" i="2" s="1"/>
  <c r="BV37" i="2" s="1"/>
  <c r="BZ37" i="2" s="1"/>
  <c r="GN42" i="2"/>
  <c r="HL42" i="2"/>
  <c r="BS39" i="2"/>
  <c r="DB18" i="2"/>
  <c r="DC18" i="2" s="1"/>
  <c r="DE18" i="2"/>
  <c r="DF36" i="2"/>
  <c r="GJ32" i="2"/>
  <c r="GK32" i="2" s="1"/>
  <c r="GT32" i="2" s="1"/>
  <c r="GM32" i="2"/>
  <c r="FX38" i="2"/>
  <c r="GF38" i="2"/>
  <c r="HF38" i="2" s="1"/>
  <c r="FY38" i="2"/>
  <c r="GG38" i="2"/>
  <c r="FZ38" i="2"/>
  <c r="GH38" i="2"/>
  <c r="GB38" i="2"/>
  <c r="GD38" i="2"/>
  <c r="GI38" i="2"/>
  <c r="GC38" i="2"/>
  <c r="HB38" i="2" s="1"/>
  <c r="FW38" i="2"/>
  <c r="GA38" i="2"/>
  <c r="GE38" i="2"/>
  <c r="DL16" i="2"/>
  <c r="DD16" i="2"/>
  <c r="DG42" i="2"/>
  <c r="DH42" i="2" s="1"/>
  <c r="DI42" i="2"/>
  <c r="DB31" i="2"/>
  <c r="DC31" i="2" s="1"/>
  <c r="DE31" i="2"/>
  <c r="EX28" i="2"/>
  <c r="BS36" i="2"/>
  <c r="BT36" i="2" s="1"/>
  <c r="EX32" i="2"/>
  <c r="EY42" i="2"/>
  <c r="FA42" i="2"/>
  <c r="GJ19" i="2"/>
  <c r="GK19" i="2" s="1"/>
  <c r="GT19" i="2" s="1"/>
  <c r="GM19" i="2"/>
  <c r="EV25" i="2"/>
  <c r="FD25" i="2"/>
  <c r="ET35" i="2"/>
  <c r="EU35" i="2" s="1"/>
  <c r="EW35" i="2"/>
  <c r="EX45" i="2"/>
  <c r="DB22" i="2"/>
  <c r="DC22" i="2" s="1"/>
  <c r="DE22" i="2"/>
  <c r="DE12" i="2"/>
  <c r="DB12" i="2"/>
  <c r="DC12" i="2" s="1"/>
  <c r="DF34" i="2"/>
  <c r="EV15" i="2"/>
  <c r="FD15" i="2"/>
  <c r="DE39" i="2"/>
  <c r="DB39" i="2"/>
  <c r="DC39" i="2" s="1"/>
  <c r="FX46" i="2"/>
  <c r="GF46" i="2"/>
  <c r="HF46" i="2" s="1"/>
  <c r="FY46" i="2"/>
  <c r="GG46" i="2"/>
  <c r="FZ46" i="2"/>
  <c r="GH46" i="2"/>
  <c r="GB46" i="2"/>
  <c r="GE46" i="2"/>
  <c r="GC46" i="2"/>
  <c r="HB46" i="2" s="1"/>
  <c r="FW46" i="2"/>
  <c r="GD46" i="2"/>
  <c r="GA46" i="2"/>
  <c r="GI46" i="2"/>
  <c r="DE10" i="2"/>
  <c r="DB10" i="2"/>
  <c r="DC10" i="2" s="1"/>
  <c r="EV32" i="2"/>
  <c r="FD32" i="2"/>
  <c r="FZ30" i="2"/>
  <c r="GH30" i="2"/>
  <c r="GA30" i="2"/>
  <c r="GI30" i="2"/>
  <c r="GB30" i="2"/>
  <c r="GC30" i="2"/>
  <c r="HB30" i="2" s="1"/>
  <c r="GD30" i="2"/>
  <c r="FX30" i="2"/>
  <c r="GF30" i="2"/>
  <c r="HF30" i="2" s="1"/>
  <c r="FY30" i="2"/>
  <c r="FW30" i="2"/>
  <c r="GE30" i="2"/>
  <c r="GG30" i="2"/>
  <c r="GA12" i="2"/>
  <c r="GI12" i="2"/>
  <c r="GB12" i="2"/>
  <c r="GC12" i="2"/>
  <c r="HB12" i="2" s="1"/>
  <c r="GD12" i="2"/>
  <c r="FW12" i="2"/>
  <c r="GE12" i="2"/>
  <c r="FX12" i="2"/>
  <c r="GF12" i="2"/>
  <c r="HF12" i="2" s="1"/>
  <c r="FY12" i="2"/>
  <c r="GG12" i="2"/>
  <c r="FZ12" i="2"/>
  <c r="GH12" i="2"/>
  <c r="EW39" i="2"/>
  <c r="ET39" i="2"/>
  <c r="EU39" i="2" s="1"/>
  <c r="DD36" i="2"/>
  <c r="EX22" i="2"/>
  <c r="DG19" i="2"/>
  <c r="DH19" i="2" s="1"/>
  <c r="DI19" i="2"/>
  <c r="GJ28" i="2"/>
  <c r="GK28" i="2" s="1"/>
  <c r="GT28" i="2" s="1"/>
  <c r="GM28" i="2"/>
  <c r="FX40" i="2"/>
  <c r="GF40" i="2"/>
  <c r="HF40" i="2" s="1"/>
  <c r="GB40" i="2"/>
  <c r="GE40" i="2"/>
  <c r="GG40" i="2"/>
  <c r="FW40" i="2"/>
  <c r="GH40" i="2"/>
  <c r="FY40" i="2"/>
  <c r="GI40" i="2"/>
  <c r="GC40" i="2"/>
  <c r="HB40" i="2" s="1"/>
  <c r="GA40" i="2"/>
  <c r="GD40" i="2"/>
  <c r="FZ40" i="2"/>
  <c r="DD34" i="2"/>
  <c r="DL34" i="2"/>
  <c r="BV42" i="2"/>
  <c r="BZ42" i="2" s="1"/>
  <c r="BS10" i="2"/>
  <c r="BT10" i="2" s="1"/>
  <c r="EX25" i="2"/>
  <c r="FD29" i="2"/>
  <c r="EV29" i="2"/>
  <c r="GN14" i="2"/>
  <c r="HL14" i="2"/>
  <c r="GJ34" i="2"/>
  <c r="GK34" i="2" s="1"/>
  <c r="GT34" i="2" s="1"/>
  <c r="GM34" i="2"/>
  <c r="DF23" i="2"/>
  <c r="GM23" i="2"/>
  <c r="FD45" i="2"/>
  <c r="EV45" i="2"/>
  <c r="EW38" i="2"/>
  <c r="ET38" i="2"/>
  <c r="EU38" i="2" s="1"/>
  <c r="BS18" i="2"/>
  <c r="BT18" i="2" s="1"/>
  <c r="BV18" i="2" s="1"/>
  <c r="ET41" i="2"/>
  <c r="EU41" i="2" s="1"/>
  <c r="EW41" i="2"/>
  <c r="HL43" i="2"/>
  <c r="GN43" i="2"/>
  <c r="EX26" i="2"/>
  <c r="BV45" i="2"/>
  <c r="GB20" i="2"/>
  <c r="GC20" i="2"/>
  <c r="HB20" i="2" s="1"/>
  <c r="GE20" i="2"/>
  <c r="GF20" i="2"/>
  <c r="HF20" i="2" s="1"/>
  <c r="FW20" i="2"/>
  <c r="GG20" i="2"/>
  <c r="FX20" i="2"/>
  <c r="GH20" i="2"/>
  <c r="FY20" i="2"/>
  <c r="GI20" i="2"/>
  <c r="GA20" i="2"/>
  <c r="FZ20" i="2"/>
  <c r="GD20" i="2"/>
  <c r="BS13" i="2"/>
  <c r="BS12" i="2"/>
  <c r="BT12" i="2" s="1"/>
  <c r="DD32" i="2"/>
  <c r="DL32" i="2"/>
  <c r="ET18" i="2"/>
  <c r="EU18" i="2" s="1"/>
  <c r="EW18" i="2"/>
  <c r="EY14" i="2"/>
  <c r="EZ14" i="2" s="1"/>
  <c r="FA14" i="2"/>
  <c r="EX24" i="2"/>
  <c r="BS30" i="2"/>
  <c r="GJ15" i="2"/>
  <c r="GK15" i="2" s="1"/>
  <c r="GT15" i="2" s="1"/>
  <c r="GM15" i="2"/>
  <c r="ET11" i="2"/>
  <c r="EU11" i="2" s="1"/>
  <c r="EW11" i="2"/>
  <c r="DF11" i="2"/>
  <c r="DD41" i="2"/>
  <c r="DL41" i="2"/>
  <c r="GB37" i="2"/>
  <c r="GC37" i="2"/>
  <c r="HB37" i="2" s="1"/>
  <c r="GD37" i="2"/>
  <c r="FX37" i="2"/>
  <c r="GF37" i="2"/>
  <c r="HF37" i="2" s="1"/>
  <c r="FZ37" i="2"/>
  <c r="GH37" i="2"/>
  <c r="FW37" i="2"/>
  <c r="FY37" i="2"/>
  <c r="GG37" i="2"/>
  <c r="GE37" i="2"/>
  <c r="GA37" i="2"/>
  <c r="GI37" i="2"/>
  <c r="DD25" i="2"/>
  <c r="DL25" i="2"/>
  <c r="FW35" i="2"/>
  <c r="GE35" i="2"/>
  <c r="FY35" i="2"/>
  <c r="GG35" i="2"/>
  <c r="GF35" i="2"/>
  <c r="HF35" i="2" s="1"/>
  <c r="GH35" i="2"/>
  <c r="FX35" i="2"/>
  <c r="GI35" i="2"/>
  <c r="FZ35" i="2"/>
  <c r="GA35" i="2"/>
  <c r="GC35" i="2"/>
  <c r="HB35" i="2" s="1"/>
  <c r="GB35" i="2"/>
  <c r="GD35" i="2"/>
  <c r="GN27" i="2"/>
  <c r="HL27" i="2"/>
  <c r="EX16" i="2"/>
  <c r="GJ45" i="2"/>
  <c r="GK45" i="2" s="1"/>
  <c r="GT45" i="2" s="1"/>
  <c r="GM45" i="2"/>
  <c r="BT32" i="2"/>
  <c r="EV26" i="2"/>
  <c r="FD26" i="2"/>
  <c r="EW46" i="2"/>
  <c r="ET46" i="2"/>
  <c r="EU46" i="2" s="1"/>
  <c r="DF13" i="2"/>
  <c r="DF32" i="2"/>
  <c r="DF30" i="2"/>
  <c r="DB46" i="2"/>
  <c r="DC46" i="2" s="1"/>
  <c r="DE46" i="2"/>
  <c r="ET30" i="2"/>
  <c r="EU30" i="2" s="1"/>
  <c r="EW30" i="2"/>
  <c r="ET12" i="2"/>
  <c r="EU12" i="2" s="1"/>
  <c r="EW12" i="2"/>
  <c r="BS24" i="2"/>
  <c r="BT24" i="2" s="1"/>
  <c r="BV24" i="2" s="1"/>
  <c r="BZ24" i="2" s="1"/>
  <c r="EV24" i="2"/>
  <c r="GJ16" i="2"/>
  <c r="GK16" i="2" s="1"/>
  <c r="GT16" i="2" s="1"/>
  <c r="GM16" i="2"/>
  <c r="DD11" i="2"/>
  <c r="DL11" i="2"/>
  <c r="GD33" i="2"/>
  <c r="FW33" i="2"/>
  <c r="GE33" i="2"/>
  <c r="FX33" i="2"/>
  <c r="GF33" i="2"/>
  <c r="HF33" i="2" s="1"/>
  <c r="FY33" i="2"/>
  <c r="GG33" i="2"/>
  <c r="GA33" i="2"/>
  <c r="GI33" i="2"/>
  <c r="GH33" i="2"/>
  <c r="GB33" i="2"/>
  <c r="FZ33" i="2"/>
  <c r="GC33" i="2"/>
  <c r="HB33" i="2" s="1"/>
  <c r="DF41" i="2"/>
  <c r="BW29" i="2"/>
  <c r="CA29" i="2" s="1"/>
  <c r="BW26" i="2"/>
  <c r="CA26" i="2" s="1"/>
  <c r="DB35" i="2"/>
  <c r="DC35" i="2" s="1"/>
  <c r="DE35" i="2"/>
  <c r="BV14" i="2"/>
  <c r="BZ14" i="2" s="1"/>
  <c r="EX29" i="2"/>
  <c r="DL23" i="2"/>
  <c r="DD23" i="2"/>
  <c r="DE37" i="2"/>
  <c r="DB37" i="2"/>
  <c r="DC37" i="2" s="1"/>
  <c r="DF25" i="2"/>
  <c r="BV27" i="2"/>
  <c r="BZ27" i="2" s="1"/>
  <c r="EV16" i="2"/>
  <c r="FD16" i="2"/>
  <c r="FZ41" i="2"/>
  <c r="GH41" i="2"/>
  <c r="GA41" i="2"/>
  <c r="GI41" i="2"/>
  <c r="GB41" i="2"/>
  <c r="FX41" i="2"/>
  <c r="GF41" i="2"/>
  <c r="HF41" i="2" s="1"/>
  <c r="FW41" i="2"/>
  <c r="GC41" i="2"/>
  <c r="HB41" i="2" s="1"/>
  <c r="FY41" i="2"/>
  <c r="GE41" i="2"/>
  <c r="GG41" i="2"/>
  <c r="GD41" i="2"/>
  <c r="DE44" i="2"/>
  <c r="DB44" i="2"/>
  <c r="DC44" i="2" s="1"/>
  <c r="DF20" i="2"/>
  <c r="EY27" i="2"/>
  <c r="EZ27" i="2" s="1"/>
  <c r="FA27" i="2"/>
  <c r="DF14" i="2"/>
  <c r="BS40" i="2"/>
  <c r="BT40" i="2" s="1"/>
  <c r="BV19" i="2"/>
  <c r="BZ19" i="2" s="1"/>
  <c r="GC13" i="2"/>
  <c r="HB13" i="2" s="1"/>
  <c r="GD13" i="2"/>
  <c r="FW13" i="2"/>
  <c r="GE13" i="2"/>
  <c r="FX13" i="2"/>
  <c r="GF13" i="2"/>
  <c r="HF13" i="2" s="1"/>
  <c r="GA13" i="2"/>
  <c r="GI13" i="2"/>
  <c r="GG13" i="2"/>
  <c r="GH13" i="2"/>
  <c r="FY13" i="2"/>
  <c r="FZ13" i="2"/>
  <c r="GB13" i="2"/>
  <c r="GA10" i="2"/>
  <c r="GI10" i="2"/>
  <c r="GB10" i="2"/>
  <c r="GC10" i="2"/>
  <c r="HB10" i="2" s="1"/>
  <c r="GD10" i="2"/>
  <c r="FW10" i="2"/>
  <c r="GE10" i="2"/>
  <c r="FX10" i="2"/>
  <c r="GF10" i="2"/>
  <c r="HF10" i="2" s="1"/>
  <c r="FY10" i="2"/>
  <c r="FZ10" i="2"/>
  <c r="GH10" i="2"/>
  <c r="GG10" i="2"/>
  <c r="BS33" i="2"/>
  <c r="BT33" i="2" s="1"/>
  <c r="BS44" i="2"/>
  <c r="BT44" i="2" s="1"/>
  <c r="DL30" i="2"/>
  <c r="DD30" i="2"/>
  <c r="FW18" i="2"/>
  <c r="GE18" i="2"/>
  <c r="FZ18" i="2"/>
  <c r="GH18" i="2"/>
  <c r="GF18" i="2"/>
  <c r="HF18" i="2" s="1"/>
  <c r="GG18" i="2"/>
  <c r="FX18" i="2"/>
  <c r="GI18" i="2"/>
  <c r="FY18" i="2"/>
  <c r="GB18" i="2"/>
  <c r="GC18" i="2"/>
  <c r="HB18" i="2" s="1"/>
  <c r="GD18" i="2"/>
  <c r="GA18" i="2"/>
  <c r="BS31" i="2"/>
  <c r="BT31" i="2" s="1"/>
  <c r="BV31" i="2" s="1"/>
  <c r="BZ31" i="2" s="1"/>
  <c r="EW37" i="2"/>
  <c r="ET37" i="2"/>
  <c r="EU37" i="2" s="1"/>
  <c r="DD43" i="2"/>
  <c r="DL43" i="2"/>
  <c r="DE24" i="2"/>
  <c r="DB24" i="2"/>
  <c r="DC24" i="2" s="1"/>
  <c r="GD44" i="2"/>
  <c r="FW44" i="2"/>
  <c r="GE44" i="2"/>
  <c r="FX44" i="2"/>
  <c r="GF44" i="2"/>
  <c r="HF44" i="2" s="1"/>
  <c r="GG44" i="2"/>
  <c r="GI44" i="2"/>
  <c r="GH44" i="2"/>
  <c r="FZ44" i="2"/>
  <c r="GC44" i="2"/>
  <c r="HB44" i="2" s="1"/>
  <c r="GA44" i="2"/>
  <c r="GB44" i="2"/>
  <c r="FY44" i="2"/>
  <c r="GD31" i="2"/>
  <c r="FW31" i="2"/>
  <c r="GE31" i="2"/>
  <c r="FX31" i="2"/>
  <c r="GF31" i="2"/>
  <c r="HF31" i="2" s="1"/>
  <c r="FY31" i="2"/>
  <c r="GG31" i="2"/>
  <c r="FZ31" i="2"/>
  <c r="GH31" i="2"/>
  <c r="GB31" i="2"/>
  <c r="GI31" i="2"/>
  <c r="GA31" i="2"/>
  <c r="GC31" i="2"/>
  <c r="HB31" i="2" s="1"/>
  <c r="ET17" i="2"/>
  <c r="EU17" i="2" s="1"/>
  <c r="EW17" i="2"/>
  <c r="BS38" i="2"/>
  <c r="BT38" i="2" s="1"/>
  <c r="BV38" i="2" s="1"/>
  <c r="GM25" i="2"/>
  <c r="GJ25" i="2"/>
  <c r="GK25" i="2" s="1"/>
  <c r="GT25" i="2" s="1"/>
  <c r="FX36" i="2"/>
  <c r="GF36" i="2"/>
  <c r="HF36" i="2" s="1"/>
  <c r="FY36" i="2"/>
  <c r="GG36" i="2"/>
  <c r="FZ36" i="2"/>
  <c r="GH36" i="2"/>
  <c r="GA36" i="2"/>
  <c r="GI36" i="2"/>
  <c r="GB36" i="2"/>
  <c r="GD36" i="2"/>
  <c r="FW36" i="2"/>
  <c r="GC36" i="2"/>
  <c r="HB36" i="2" s="1"/>
  <c r="GE36" i="2"/>
  <c r="EX34" i="2"/>
  <c r="DD14" i="2"/>
  <c r="DL14" i="2"/>
  <c r="DL45" i="2"/>
  <c r="DD45" i="2"/>
  <c r="DG29" i="2"/>
  <c r="DH29" i="2" s="1"/>
  <c r="DI29" i="2"/>
  <c r="FZ24" i="2"/>
  <c r="GH24" i="2"/>
  <c r="GA24" i="2"/>
  <c r="GI24" i="2"/>
  <c r="FY24" i="2"/>
  <c r="GB24" i="2"/>
  <c r="GD24" i="2"/>
  <c r="FW24" i="2"/>
  <c r="GG24" i="2"/>
  <c r="FX24" i="2"/>
  <c r="GC24" i="2"/>
  <c r="HB24" i="2" s="1"/>
  <c r="GE24" i="2"/>
  <c r="GF24" i="2"/>
  <c r="HF24" i="2" s="1"/>
  <c r="EW33" i="2"/>
  <c r="ET33" i="2"/>
  <c r="EU33" i="2" s="1"/>
  <c r="DF43" i="2"/>
  <c r="DE40" i="2"/>
  <c r="DB40" i="2"/>
  <c r="DC40" i="2" s="1"/>
  <c r="DB33" i="2"/>
  <c r="DC33" i="2" s="1"/>
  <c r="DE33" i="2"/>
  <c r="EY43" i="2"/>
  <c r="EZ43" i="2" s="1"/>
  <c r="FA43" i="2"/>
  <c r="ET21" i="2"/>
  <c r="EU21" i="2" s="1"/>
  <c r="EW21" i="2"/>
  <c r="FX21" i="2"/>
  <c r="GF21" i="2"/>
  <c r="HF21" i="2" s="1"/>
  <c r="GE21" i="2"/>
  <c r="FW21" i="2"/>
  <c r="GG21" i="2"/>
  <c r="FY21" i="2"/>
  <c r="GH21" i="2"/>
  <c r="FZ21" i="2"/>
  <c r="GI21" i="2"/>
  <c r="GA21" i="2"/>
  <c r="GC21" i="2"/>
  <c r="HB21" i="2" s="1"/>
  <c r="GB21" i="2"/>
  <c r="GD21" i="2"/>
  <c r="DF38" i="2"/>
  <c r="EW40" i="2"/>
  <c r="ET40" i="2"/>
  <c r="EU40" i="2" s="1"/>
  <c r="DF26" i="2"/>
  <c r="BV16" i="2"/>
  <c r="EV34" i="2"/>
  <c r="FD34" i="2"/>
  <c r="BS17" i="2"/>
  <c r="BT17" i="2" s="1"/>
  <c r="FD19" i="2"/>
  <c r="EV19" i="2"/>
  <c r="EW13" i="2"/>
  <c r="ET13" i="2"/>
  <c r="EU13" i="2" s="1"/>
  <c r="BS46" i="2"/>
  <c r="BT46" i="2" s="1"/>
  <c r="BV46" i="2" s="1"/>
  <c r="ET10" i="2"/>
  <c r="EU10" i="2" s="1"/>
  <c r="EW10" i="2"/>
  <c r="BS23" i="2"/>
  <c r="BT23" i="2" s="1"/>
  <c r="DF45" i="2"/>
  <c r="GJ22" i="2"/>
  <c r="GK22" i="2" s="1"/>
  <c r="GT22" i="2" s="1"/>
  <c r="GM22" i="2"/>
  <c r="DL15" i="2"/>
  <c r="DD15" i="2"/>
  <c r="BS35" i="2"/>
  <c r="EX23" i="2"/>
  <c r="EW44" i="2"/>
  <c r="ET44" i="2"/>
  <c r="EU44" i="2" s="1"/>
  <c r="EW31" i="2"/>
  <c r="ET31" i="2"/>
  <c r="EU31" i="2" s="1"/>
  <c r="GB17" i="2"/>
  <c r="GE17" i="2"/>
  <c r="FX17" i="2"/>
  <c r="GG17" i="2"/>
  <c r="GA17" i="2"/>
  <c r="FW17" i="2"/>
  <c r="FY17" i="2"/>
  <c r="FZ17" i="2"/>
  <c r="GC17" i="2"/>
  <c r="HB17" i="2" s="1"/>
  <c r="GD17" i="2"/>
  <c r="GF17" i="2"/>
  <c r="HF17" i="2" s="1"/>
  <c r="GH17" i="2"/>
  <c r="GI17" i="2"/>
  <c r="DE17" i="2"/>
  <c r="DB17" i="2"/>
  <c r="DC17" i="2" s="1"/>
  <c r="BS41" i="2"/>
  <c r="BT41" i="2" s="1"/>
  <c r="GJ26" i="2"/>
  <c r="GK26" i="2" s="1"/>
  <c r="GT26" i="2" s="1"/>
  <c r="GM26" i="2"/>
  <c r="DF16" i="2"/>
  <c r="DD26" i="2"/>
  <c r="DL26" i="2"/>
  <c r="ET36" i="2"/>
  <c r="EU36" i="2" s="1"/>
  <c r="EW36" i="2"/>
  <c r="EX19" i="2"/>
  <c r="FD28" i="2"/>
  <c r="EV28" i="2"/>
  <c r="EW20" i="2"/>
  <c r="ET20" i="2"/>
  <c r="EU20" i="2" s="1"/>
  <c r="BS22" i="2"/>
  <c r="BT22" i="2" s="1"/>
  <c r="BS11" i="2"/>
  <c r="BT11" i="2" s="1"/>
  <c r="BV11" i="2" s="1"/>
  <c r="BZ11" i="2" s="1"/>
  <c r="EZ42" i="2"/>
  <c r="GB39" i="2"/>
  <c r="GC39" i="2"/>
  <c r="HB39" i="2" s="1"/>
  <c r="FX39" i="2"/>
  <c r="GF39" i="2"/>
  <c r="HF39" i="2" s="1"/>
  <c r="FZ39" i="2"/>
  <c r="FY39" i="2"/>
  <c r="GA39" i="2"/>
  <c r="GD39" i="2"/>
  <c r="GE39" i="2"/>
  <c r="GI39" i="2"/>
  <c r="GG39" i="2"/>
  <c r="GH39" i="2"/>
  <c r="FW39" i="2"/>
  <c r="FW11" i="2"/>
  <c r="GE11" i="2"/>
  <c r="FX11" i="2"/>
  <c r="GF11" i="2"/>
  <c r="HF11" i="2" s="1"/>
  <c r="FY11" i="2"/>
  <c r="GG11" i="2"/>
  <c r="FZ11" i="2"/>
  <c r="GH11" i="2"/>
  <c r="GA11" i="2"/>
  <c r="GI11" i="2"/>
  <c r="GB11" i="2"/>
  <c r="GC11" i="2"/>
  <c r="HB11" i="2" s="1"/>
  <c r="GD11" i="2"/>
  <c r="DF15" i="2"/>
  <c r="DG27" i="2"/>
  <c r="DH27" i="2" s="1"/>
  <c r="DI27" i="2"/>
  <c r="BS21" i="2"/>
  <c r="BT21" i="2" s="1"/>
  <c r="DF5" i="2"/>
  <c r="DF8" i="2"/>
  <c r="BS8" i="2"/>
  <c r="EW8" i="2"/>
  <c r="ET8" i="2"/>
  <c r="EU8" i="2" s="1"/>
  <c r="EW6" i="2"/>
  <c r="EX6" i="2" s="1"/>
  <c r="ET6" i="2"/>
  <c r="EU6" i="2" s="1"/>
  <c r="FD6" i="2" s="1"/>
  <c r="DL5" i="2"/>
  <c r="DD5" i="2"/>
  <c r="DD7" i="2"/>
  <c r="GA6" i="2"/>
  <c r="GC6" i="2"/>
  <c r="HB6" i="2" s="1"/>
  <c r="GD6" i="2"/>
  <c r="GF6" i="2"/>
  <c r="HF6" i="2" s="1"/>
  <c r="GB6" i="2"/>
  <c r="GH6" i="2"/>
  <c r="FZ6" i="2"/>
  <c r="GG6" i="2"/>
  <c r="GI6" i="2"/>
  <c r="FD7" i="2"/>
  <c r="EV7" i="2"/>
  <c r="BS6" i="2"/>
  <c r="DL6" i="2"/>
  <c r="DD6" i="2"/>
  <c r="BV5" i="2"/>
  <c r="DE9" i="2"/>
  <c r="DB9" i="2"/>
  <c r="DC9" i="2" s="1"/>
  <c r="EY5" i="2"/>
  <c r="EZ5" i="2" s="1"/>
  <c r="FA5" i="2"/>
  <c r="DF7" i="2"/>
  <c r="GM7" i="2"/>
  <c r="GJ7" i="2"/>
  <c r="GK7" i="2" s="1"/>
  <c r="GT7" i="2" s="1"/>
  <c r="EX7" i="2"/>
  <c r="DL8" i="2"/>
  <c r="DD8" i="2"/>
  <c r="DF6" i="2"/>
  <c r="BS7" i="2"/>
  <c r="BS9" i="2"/>
  <c r="BT9" i="2" s="1"/>
  <c r="GM9" i="2"/>
  <c r="HL5" i="2"/>
  <c r="EX9" i="2"/>
  <c r="FD9" i="2"/>
  <c r="EV9" i="2"/>
  <c r="FW8" i="2"/>
  <c r="GA8" i="2"/>
  <c r="GC8" i="2"/>
  <c r="HB8" i="2" s="1"/>
  <c r="GD8" i="2"/>
  <c r="GF8" i="2"/>
  <c r="HF8" i="2" s="1"/>
  <c r="FX8" i="2"/>
  <c r="GE8" i="2"/>
  <c r="GI8" i="2"/>
  <c r="FZ8" i="2"/>
  <c r="GH8" i="2"/>
  <c r="GG8" i="2"/>
  <c r="GB8" i="2"/>
  <c r="FY8" i="2"/>
  <c r="EV22" i="2" l="1"/>
  <c r="BV78" i="2"/>
  <c r="BZ78" i="2" s="1"/>
  <c r="FD23" i="2"/>
  <c r="BW121" i="2"/>
  <c r="CA121" i="2" s="1"/>
  <c r="BW126" i="2"/>
  <c r="CA126" i="2" s="1"/>
  <c r="BY133" i="2"/>
  <c r="BT89" i="2"/>
  <c r="BW86" i="2"/>
  <c r="CA86" i="2" s="1"/>
  <c r="BZ48" i="2"/>
  <c r="BW48" i="2"/>
  <c r="CA48" i="2" s="1"/>
  <c r="BX100" i="2"/>
  <c r="CB100" i="2" s="1"/>
  <c r="CD100" i="2" s="1"/>
  <c r="CF100" i="2" s="1"/>
  <c r="CH100" i="2" s="1"/>
  <c r="BZ100" i="2"/>
  <c r="BZ79" i="2"/>
  <c r="BW79" i="2"/>
  <c r="CA79" i="2" s="1"/>
  <c r="BW110" i="2"/>
  <c r="CA110" i="2" s="1"/>
  <c r="DN67" i="2"/>
  <c r="DR67" i="2" s="1"/>
  <c r="BX77" i="2"/>
  <c r="CB77" i="2" s="1"/>
  <c r="BV83" i="2"/>
  <c r="BZ83" i="2" s="1"/>
  <c r="BV92" i="2"/>
  <c r="BW92" i="2" s="1"/>
  <c r="CA92" i="2" s="1"/>
  <c r="BV110" i="2"/>
  <c r="BZ110" i="2" s="1"/>
  <c r="BV59" i="2"/>
  <c r="BZ59" i="2" s="1"/>
  <c r="BV104" i="2"/>
  <c r="BW104" i="2" s="1"/>
  <c r="CA104" i="2" s="1"/>
  <c r="BV125" i="2"/>
  <c r="BZ125" i="2" s="1"/>
  <c r="BW93" i="2"/>
  <c r="BV47" i="2"/>
  <c r="BZ47" i="2" s="1"/>
  <c r="BV65" i="2"/>
  <c r="BZ65" i="2" s="1"/>
  <c r="BX54" i="2"/>
  <c r="CB54" i="2" s="1"/>
  <c r="BV80" i="2"/>
  <c r="BW56" i="2"/>
  <c r="BW115" i="2"/>
  <c r="GJ9" i="2"/>
  <c r="GK9" i="2" s="1"/>
  <c r="GT9" i="2" s="1"/>
  <c r="BX105" i="2"/>
  <c r="CB105" i="2" s="1"/>
  <c r="CD105" i="2" s="1"/>
  <c r="CD107" i="2"/>
  <c r="CF107" i="2" s="1"/>
  <c r="CH107" i="2" s="1"/>
  <c r="BX88" i="2"/>
  <c r="BW100" i="2"/>
  <c r="CA100" i="2" s="1"/>
  <c r="BT135" i="2"/>
  <c r="BV135" i="2" s="1"/>
  <c r="BW122" i="2"/>
  <c r="BX122" i="2" s="1"/>
  <c r="CB122" i="2" s="1"/>
  <c r="DM49" i="2"/>
  <c r="DQ49" i="2" s="1"/>
  <c r="BX86" i="2"/>
  <c r="CB86" i="2" s="1"/>
  <c r="BV63" i="2"/>
  <c r="BW63" i="2" s="1"/>
  <c r="CA63" i="2" s="1"/>
  <c r="BZ104" i="2"/>
  <c r="BW65" i="2"/>
  <c r="CA65" i="2" s="1"/>
  <c r="BZ81" i="2"/>
  <c r="BZ76" i="2"/>
  <c r="BZ99" i="2"/>
  <c r="BW99" i="2"/>
  <c r="CA99" i="2" s="1"/>
  <c r="BZ87" i="2"/>
  <c r="BW87" i="2"/>
  <c r="CA87" i="2" s="1"/>
  <c r="CA122" i="2"/>
  <c r="CD122" i="2" s="1"/>
  <c r="CF122" i="2" s="1"/>
  <c r="CH122" i="2" s="1"/>
  <c r="BZ92" i="2"/>
  <c r="DD135" i="2"/>
  <c r="DL135" i="2"/>
  <c r="GO109" i="2"/>
  <c r="GQ109" i="2"/>
  <c r="GN105" i="2"/>
  <c r="HL105" i="2"/>
  <c r="DG106" i="2"/>
  <c r="DH106" i="2" s="1"/>
  <c r="DI106" i="2"/>
  <c r="DJ57" i="2"/>
  <c r="DK57" i="2" s="1"/>
  <c r="EY135" i="2"/>
  <c r="EZ135" i="2" s="1"/>
  <c r="FA135" i="2"/>
  <c r="BV62" i="2"/>
  <c r="BZ62" i="2" s="1"/>
  <c r="BT84" i="2"/>
  <c r="DF124" i="2"/>
  <c r="EV110" i="2"/>
  <c r="FD110" i="2"/>
  <c r="BT118" i="2"/>
  <c r="DG89" i="2"/>
  <c r="DH89" i="2" s="1"/>
  <c r="DI89" i="2"/>
  <c r="DG60" i="2"/>
  <c r="DH60" i="2" s="1"/>
  <c r="DI60" i="2"/>
  <c r="GO112" i="2"/>
  <c r="GP112" i="2" s="1"/>
  <c r="GQ112" i="2"/>
  <c r="GN53" i="2"/>
  <c r="HL53" i="2"/>
  <c r="GN73" i="2"/>
  <c r="HL73" i="2"/>
  <c r="BW78" i="2"/>
  <c r="CA67" i="2"/>
  <c r="BX67" i="2"/>
  <c r="CB67" i="2" s="1"/>
  <c r="EY105" i="2"/>
  <c r="EZ105" i="2" s="1"/>
  <c r="FA105" i="2"/>
  <c r="BV91" i="2"/>
  <c r="DF102" i="2"/>
  <c r="DO67" i="2"/>
  <c r="DS67" i="2" s="1"/>
  <c r="FD134" i="2"/>
  <c r="EV134" i="2"/>
  <c r="EY81" i="2"/>
  <c r="EZ81" i="2" s="1"/>
  <c r="FA81" i="2"/>
  <c r="EX132" i="2"/>
  <c r="DG108" i="2"/>
  <c r="DH108" i="2" s="1"/>
  <c r="DI108" i="2"/>
  <c r="BV113" i="2"/>
  <c r="BV66" i="2"/>
  <c r="BZ66" i="2" s="1"/>
  <c r="BT70" i="2"/>
  <c r="DF91" i="2"/>
  <c r="BT111" i="2"/>
  <c r="BV111" i="2" s="1"/>
  <c r="BZ111" i="2" s="1"/>
  <c r="BY64" i="2"/>
  <c r="GJ132" i="2"/>
  <c r="GK132" i="2" s="1"/>
  <c r="GT132" i="2" s="1"/>
  <c r="GM132" i="2"/>
  <c r="BY73" i="2"/>
  <c r="BV82" i="2"/>
  <c r="BZ82" i="2" s="1"/>
  <c r="DJ86" i="2"/>
  <c r="DK86" i="2" s="1"/>
  <c r="DD78" i="2"/>
  <c r="DL78" i="2"/>
  <c r="EV90" i="2"/>
  <c r="FD90" i="2"/>
  <c r="GN68" i="2"/>
  <c r="HL68" i="2"/>
  <c r="EV84" i="2"/>
  <c r="FD84" i="2"/>
  <c r="DG71" i="2"/>
  <c r="DH71" i="2" s="1"/>
  <c r="DI71" i="2"/>
  <c r="GN100" i="2"/>
  <c r="HL100" i="2"/>
  <c r="EX89" i="2"/>
  <c r="DF47" i="2"/>
  <c r="FD91" i="2"/>
  <c r="EV91" i="2"/>
  <c r="DD75" i="2"/>
  <c r="DL75" i="2"/>
  <c r="BX65" i="2"/>
  <c r="CB65" i="2" s="1"/>
  <c r="EY117" i="2"/>
  <c r="EZ117" i="2" s="1"/>
  <c r="FA117" i="2"/>
  <c r="EY75" i="2"/>
  <c r="EZ75" i="2" s="1"/>
  <c r="FA75" i="2"/>
  <c r="EY53" i="2"/>
  <c r="EZ53" i="2" s="1"/>
  <c r="FA53" i="2"/>
  <c r="DD113" i="2"/>
  <c r="DL113" i="2"/>
  <c r="BW60" i="2"/>
  <c r="EV128" i="2"/>
  <c r="FD128" i="2"/>
  <c r="GN74" i="2"/>
  <c r="HL74" i="2"/>
  <c r="DD122" i="2"/>
  <c r="DL122" i="2"/>
  <c r="BW98" i="2"/>
  <c r="CA98" i="2" s="1"/>
  <c r="GJ114" i="2"/>
  <c r="GK114" i="2" s="1"/>
  <c r="GT114" i="2" s="1"/>
  <c r="GM114" i="2"/>
  <c r="DG79" i="2"/>
  <c r="DH79" i="2" s="1"/>
  <c r="DI79" i="2"/>
  <c r="DD124" i="2"/>
  <c r="DL124" i="2"/>
  <c r="FD51" i="2"/>
  <c r="EV51" i="2"/>
  <c r="GJ128" i="2"/>
  <c r="GK128" i="2" s="1"/>
  <c r="GT128" i="2" s="1"/>
  <c r="GM128" i="2"/>
  <c r="DD95" i="2"/>
  <c r="DL95" i="2"/>
  <c r="HL108" i="2"/>
  <c r="GN108" i="2"/>
  <c r="BT75" i="2"/>
  <c r="BV75" i="2" s="1"/>
  <c r="EY70" i="2"/>
  <c r="FA70" i="2"/>
  <c r="GO50" i="2"/>
  <c r="GP50" i="2" s="1"/>
  <c r="GQ50" i="2"/>
  <c r="EX61" i="2"/>
  <c r="DG80" i="2"/>
  <c r="DH80" i="2" s="1"/>
  <c r="DI80" i="2"/>
  <c r="GJ84" i="2"/>
  <c r="GK84" i="2" s="1"/>
  <c r="GT84" i="2" s="1"/>
  <c r="GM84" i="2"/>
  <c r="DJ123" i="2"/>
  <c r="DK123" i="2" s="1"/>
  <c r="DJ100" i="2"/>
  <c r="DK100" i="2" s="1"/>
  <c r="GJ110" i="2"/>
  <c r="GK110" i="2" s="1"/>
  <c r="GT110" i="2" s="1"/>
  <c r="GM110" i="2"/>
  <c r="GJ59" i="2"/>
  <c r="GK59" i="2" s="1"/>
  <c r="GT59" i="2" s="1"/>
  <c r="GM59" i="2"/>
  <c r="GN70" i="2"/>
  <c r="HL70" i="2"/>
  <c r="FB49" i="2"/>
  <c r="FC49" i="2" s="1"/>
  <c r="GN60" i="2"/>
  <c r="HL60" i="2"/>
  <c r="FD132" i="2"/>
  <c r="EV132" i="2"/>
  <c r="EY54" i="2"/>
  <c r="EZ54" i="2" s="1"/>
  <c r="FA54" i="2"/>
  <c r="FB69" i="2"/>
  <c r="FC69" i="2" s="1"/>
  <c r="CD77" i="2"/>
  <c r="CF77" i="2" s="1"/>
  <c r="CH77" i="2" s="1"/>
  <c r="EY68" i="2"/>
  <c r="FA68" i="2"/>
  <c r="DJ127" i="2"/>
  <c r="DK127" i="2" s="1"/>
  <c r="FB94" i="2"/>
  <c r="FC94" i="2" s="1"/>
  <c r="EX85" i="2"/>
  <c r="DG93" i="2"/>
  <c r="DH93" i="2" s="1"/>
  <c r="DI93" i="2"/>
  <c r="GN115" i="2"/>
  <c r="HL115" i="2"/>
  <c r="HL107" i="2"/>
  <c r="GN107" i="2"/>
  <c r="FB109" i="2"/>
  <c r="FC109" i="2" s="1"/>
  <c r="HL97" i="2"/>
  <c r="GN97" i="2"/>
  <c r="DG119" i="2"/>
  <c r="DH119" i="2" s="1"/>
  <c r="DI119" i="2"/>
  <c r="GO106" i="2"/>
  <c r="GP106" i="2" s="1"/>
  <c r="GQ106" i="2"/>
  <c r="EX84" i="2"/>
  <c r="EY71" i="2"/>
  <c r="EZ71" i="2" s="1"/>
  <c r="FA71" i="2"/>
  <c r="CE133" i="2"/>
  <c r="DL77" i="2"/>
  <c r="DD77" i="2"/>
  <c r="FB112" i="2"/>
  <c r="FC112" i="2" s="1"/>
  <c r="CD69" i="2"/>
  <c r="CF69" i="2" s="1"/>
  <c r="CH69" i="2" s="1"/>
  <c r="GN65" i="2"/>
  <c r="HL65" i="2"/>
  <c r="EY107" i="2"/>
  <c r="EZ107" i="2" s="1"/>
  <c r="FA107" i="2"/>
  <c r="FB56" i="2"/>
  <c r="EX104" i="2"/>
  <c r="BT114" i="2"/>
  <c r="BT90" i="2"/>
  <c r="BT103" i="2"/>
  <c r="DG68" i="2"/>
  <c r="DH68" i="2" s="1"/>
  <c r="DI68" i="2"/>
  <c r="BX68" i="2"/>
  <c r="CB68" i="2" s="1"/>
  <c r="BX94" i="2"/>
  <c r="CB94" i="2" s="1"/>
  <c r="CD94" i="2" s="1"/>
  <c r="EY63" i="2"/>
  <c r="EZ63" i="2" s="1"/>
  <c r="FA63" i="2"/>
  <c r="EX59" i="2"/>
  <c r="EY98" i="2"/>
  <c r="EZ98" i="2" s="1"/>
  <c r="FA98" i="2"/>
  <c r="BT132" i="2"/>
  <c r="BV85" i="2"/>
  <c r="BZ85" i="2" s="1"/>
  <c r="EY118" i="2"/>
  <c r="EZ118" i="2" s="1"/>
  <c r="FA118" i="2"/>
  <c r="EX51" i="2"/>
  <c r="DJ56" i="2"/>
  <c r="GJ83" i="2"/>
  <c r="GK83" i="2" s="1"/>
  <c r="GT83" i="2" s="1"/>
  <c r="GM83" i="2"/>
  <c r="GO133" i="2"/>
  <c r="GP133" i="2" s="1"/>
  <c r="GQ133" i="2"/>
  <c r="DF95" i="2"/>
  <c r="EY130" i="2"/>
  <c r="EZ130" i="2" s="1"/>
  <c r="FA130" i="2"/>
  <c r="EY60" i="2"/>
  <c r="EZ60" i="2" s="1"/>
  <c r="FA60" i="2"/>
  <c r="DG103" i="2"/>
  <c r="DH103" i="2" s="1"/>
  <c r="DI103" i="2"/>
  <c r="GM135" i="2"/>
  <c r="GJ135" i="2"/>
  <c r="GK135" i="2" s="1"/>
  <c r="GT135" i="2" s="1"/>
  <c r="EZ70" i="2"/>
  <c r="DG111" i="2"/>
  <c r="DH111" i="2" s="1"/>
  <c r="DI111" i="2"/>
  <c r="EY80" i="2"/>
  <c r="EZ80" i="2" s="1"/>
  <c r="FA80" i="2"/>
  <c r="BY49" i="2"/>
  <c r="FB79" i="2"/>
  <c r="FC79" i="2"/>
  <c r="EY119" i="2"/>
  <c r="EZ119" i="2" s="1"/>
  <c r="FA119" i="2"/>
  <c r="EV61" i="2"/>
  <c r="FD61" i="2"/>
  <c r="DF118" i="2"/>
  <c r="DF132" i="2"/>
  <c r="GJ78" i="2"/>
  <c r="GK78" i="2" s="1"/>
  <c r="GT78" i="2" s="1"/>
  <c r="GM78" i="2"/>
  <c r="EY127" i="2"/>
  <c r="FA127" i="2"/>
  <c r="DJ52" i="2"/>
  <c r="GJ96" i="2"/>
  <c r="GK96" i="2" s="1"/>
  <c r="GT96" i="2" s="1"/>
  <c r="GM96" i="2"/>
  <c r="BY77" i="2"/>
  <c r="GO67" i="2"/>
  <c r="GP67" i="2" s="1"/>
  <c r="GQ67" i="2"/>
  <c r="GJ124" i="2"/>
  <c r="GK124" i="2" s="1"/>
  <c r="GT124" i="2" s="1"/>
  <c r="GM124" i="2"/>
  <c r="EZ68" i="2"/>
  <c r="BT129" i="2"/>
  <c r="DG85" i="2"/>
  <c r="DH85" i="2" s="1"/>
  <c r="DI85" i="2"/>
  <c r="EV85" i="2"/>
  <c r="FD85" i="2"/>
  <c r="CA52" i="2"/>
  <c r="BX52" i="2"/>
  <c r="CB52" i="2" s="1"/>
  <c r="EY88" i="2"/>
  <c r="EZ88" i="2" s="1"/>
  <c r="FA88" i="2"/>
  <c r="DF116" i="2"/>
  <c r="GO79" i="2"/>
  <c r="GQ79" i="2"/>
  <c r="EV114" i="2"/>
  <c r="FD114" i="2"/>
  <c r="DJ73" i="2"/>
  <c r="DF77" i="2"/>
  <c r="DG87" i="2"/>
  <c r="DI87" i="2"/>
  <c r="GJ85" i="2"/>
  <c r="GK85" i="2" s="1"/>
  <c r="GT85" i="2" s="1"/>
  <c r="GM85" i="2"/>
  <c r="DG72" i="2"/>
  <c r="DH72" i="2" s="1"/>
  <c r="DI72" i="2"/>
  <c r="DJ117" i="2"/>
  <c r="DK117" i="2" s="1"/>
  <c r="DM117" i="2" s="1"/>
  <c r="DQ117" i="2" s="1"/>
  <c r="DF83" i="2"/>
  <c r="DG66" i="2"/>
  <c r="DH66" i="2" s="1"/>
  <c r="DI66" i="2"/>
  <c r="DG64" i="2"/>
  <c r="DH64" i="2" s="1"/>
  <c r="DI64" i="2"/>
  <c r="DJ101" i="2"/>
  <c r="DK101" i="2" s="1"/>
  <c r="BV117" i="2"/>
  <c r="BZ117" i="2" s="1"/>
  <c r="BY69" i="2"/>
  <c r="EV104" i="2"/>
  <c r="FD104" i="2"/>
  <c r="BV127" i="2"/>
  <c r="BZ127" i="2" s="1"/>
  <c r="CE73" i="2"/>
  <c r="BW76" i="2"/>
  <c r="CA76" i="2" s="1"/>
  <c r="CD68" i="2"/>
  <c r="CF68" i="2" s="1"/>
  <c r="CH68" i="2" s="1"/>
  <c r="FD59" i="2"/>
  <c r="EV59" i="2"/>
  <c r="GP109" i="2"/>
  <c r="DF70" i="2"/>
  <c r="EX78" i="2"/>
  <c r="EY129" i="2"/>
  <c r="EZ129" i="2" s="1"/>
  <c r="FA129" i="2"/>
  <c r="DD125" i="2"/>
  <c r="DL125" i="2"/>
  <c r="EX83" i="2"/>
  <c r="DL51" i="2"/>
  <c r="DD51" i="2"/>
  <c r="GN54" i="2"/>
  <c r="HL54" i="2"/>
  <c r="DJ55" i="2"/>
  <c r="EV116" i="2"/>
  <c r="FD116" i="2"/>
  <c r="DD118" i="2"/>
  <c r="DL118" i="2"/>
  <c r="DL132" i="2"/>
  <c r="DD132" i="2"/>
  <c r="EX62" i="2"/>
  <c r="BX79" i="2"/>
  <c r="CB79" i="2" s="1"/>
  <c r="CD79" i="2" s="1"/>
  <c r="EY121" i="2"/>
  <c r="EZ121" i="2" s="1"/>
  <c r="FA121" i="2"/>
  <c r="BT61" i="2"/>
  <c r="BW91" i="2"/>
  <c r="CA91" i="2" s="1"/>
  <c r="EY115" i="2"/>
  <c r="EZ115" i="2" s="1"/>
  <c r="FA115" i="2"/>
  <c r="BT96" i="2"/>
  <c r="DF53" i="2"/>
  <c r="EZ127" i="2"/>
  <c r="EY57" i="2"/>
  <c r="EZ57" i="2" s="1"/>
  <c r="FA57" i="2"/>
  <c r="FB76" i="2"/>
  <c r="FC76" i="2" s="1"/>
  <c r="EV122" i="2"/>
  <c r="FD122" i="2"/>
  <c r="EX66" i="2"/>
  <c r="DG74" i="2"/>
  <c r="DH74" i="2" s="1"/>
  <c r="DI74" i="2"/>
  <c r="GN120" i="2"/>
  <c r="HL120" i="2"/>
  <c r="EY124" i="2"/>
  <c r="EZ124" i="2" s="1"/>
  <c r="FA124" i="2"/>
  <c r="BT128" i="2"/>
  <c r="BV128" i="2" s="1"/>
  <c r="BZ128" i="2" s="1"/>
  <c r="EY113" i="2"/>
  <c r="EZ113" i="2" s="1"/>
  <c r="FA113" i="2"/>
  <c r="GJ87" i="2"/>
  <c r="GK87" i="2" s="1"/>
  <c r="GT87" i="2" s="1"/>
  <c r="GM87" i="2"/>
  <c r="DD116" i="2"/>
  <c r="DL116" i="2"/>
  <c r="BV124" i="2"/>
  <c r="BZ124" i="2" s="1"/>
  <c r="GN93" i="2"/>
  <c r="HL93" i="2"/>
  <c r="BV53" i="2"/>
  <c r="BZ53" i="2" s="1"/>
  <c r="GJ103" i="2"/>
  <c r="GK103" i="2" s="1"/>
  <c r="GT103" i="2" s="1"/>
  <c r="GM103" i="2"/>
  <c r="BZ109" i="2"/>
  <c r="BX109" i="2"/>
  <c r="CB109" i="2" s="1"/>
  <c r="DG105" i="2"/>
  <c r="DH105" i="2" s="1"/>
  <c r="DI105" i="2"/>
  <c r="GN75" i="2"/>
  <c r="HL75" i="2"/>
  <c r="EX114" i="2"/>
  <c r="DG134" i="2"/>
  <c r="DH134" i="2" s="1"/>
  <c r="DI134" i="2"/>
  <c r="DH87" i="2"/>
  <c r="DL83" i="2"/>
  <c r="DD83" i="2"/>
  <c r="DJ99" i="2"/>
  <c r="BW101" i="2"/>
  <c r="DJ88" i="2"/>
  <c r="BT130" i="2"/>
  <c r="GJ62" i="2"/>
  <c r="GK62" i="2" s="1"/>
  <c r="GT62" i="2" s="1"/>
  <c r="GM62" i="2"/>
  <c r="BT116" i="2"/>
  <c r="BV116" i="2" s="1"/>
  <c r="BZ116" i="2" s="1"/>
  <c r="BX119" i="2"/>
  <c r="CB119" i="2" s="1"/>
  <c r="BW97" i="2"/>
  <c r="BX97" i="2" s="1"/>
  <c r="CB97" i="2" s="1"/>
  <c r="DD59" i="2"/>
  <c r="DL59" i="2"/>
  <c r="FB72" i="2"/>
  <c r="DD70" i="2"/>
  <c r="DL70" i="2"/>
  <c r="DG131" i="2"/>
  <c r="DH131" i="2" s="1"/>
  <c r="DI131" i="2"/>
  <c r="FD78" i="2"/>
  <c r="EV78" i="2"/>
  <c r="EX87" i="2"/>
  <c r="GO52" i="2"/>
  <c r="GP52" i="2" s="1"/>
  <c r="GQ52" i="2"/>
  <c r="BV84" i="2"/>
  <c r="BZ84" i="2" s="1"/>
  <c r="BT134" i="2"/>
  <c r="DF125" i="2"/>
  <c r="EV83" i="2"/>
  <c r="FD83" i="2"/>
  <c r="DF51" i="2"/>
  <c r="EY97" i="2"/>
  <c r="EZ97" i="2" s="1"/>
  <c r="FA97" i="2"/>
  <c r="GN77" i="2"/>
  <c r="HL77" i="2"/>
  <c r="EX116" i="2"/>
  <c r="EY101" i="2"/>
  <c r="EZ101" i="2" s="1"/>
  <c r="FA101" i="2"/>
  <c r="HL64" i="2"/>
  <c r="GN64" i="2"/>
  <c r="GO86" i="2"/>
  <c r="GP86" i="2" s="1"/>
  <c r="GQ86" i="2"/>
  <c r="FD62" i="2"/>
  <c r="EV62" i="2"/>
  <c r="DG69" i="2"/>
  <c r="DH69" i="2" s="1"/>
  <c r="DI69" i="2"/>
  <c r="GJ58" i="2"/>
  <c r="GK58" i="2" s="1"/>
  <c r="GT58" i="2" s="1"/>
  <c r="GM58" i="2"/>
  <c r="GN99" i="2"/>
  <c r="HL99" i="2"/>
  <c r="GJ113" i="2"/>
  <c r="GK113" i="2" s="1"/>
  <c r="GT113" i="2" s="1"/>
  <c r="GM113" i="2"/>
  <c r="DU67" i="2"/>
  <c r="DW67" i="2" s="1"/>
  <c r="DY67" i="2" s="1"/>
  <c r="DD53" i="2"/>
  <c r="DL53" i="2"/>
  <c r="EX122" i="2"/>
  <c r="EV66" i="2"/>
  <c r="FD66" i="2"/>
  <c r="DJ126" i="2"/>
  <c r="GO72" i="2"/>
  <c r="GP72" i="2" s="1"/>
  <c r="GQ72" i="2"/>
  <c r="GJ90" i="2"/>
  <c r="GK90" i="2" s="1"/>
  <c r="GT90" i="2" s="1"/>
  <c r="GM90" i="2"/>
  <c r="HL121" i="2"/>
  <c r="GN121" i="2"/>
  <c r="EV95" i="2"/>
  <c r="FD95" i="2"/>
  <c r="BT51" i="2"/>
  <c r="DG90" i="2"/>
  <c r="DH90" i="2" s="1"/>
  <c r="DI90" i="2"/>
  <c r="BY67" i="2"/>
  <c r="EY99" i="2"/>
  <c r="EZ99" i="2" s="1"/>
  <c r="FA99" i="2"/>
  <c r="GM134" i="2"/>
  <c r="GJ134" i="2"/>
  <c r="GK134" i="2" s="1"/>
  <c r="GT134" i="2" s="1"/>
  <c r="BT102" i="2"/>
  <c r="DF84" i="2"/>
  <c r="DG130" i="2"/>
  <c r="DH130" i="2" s="1"/>
  <c r="DI130" i="2"/>
  <c r="EX58" i="2"/>
  <c r="DG114" i="2"/>
  <c r="DH114" i="2" s="1"/>
  <c r="DI114" i="2"/>
  <c r="EY102" i="2"/>
  <c r="EZ102" i="2" s="1"/>
  <c r="FA102" i="2"/>
  <c r="DF104" i="2"/>
  <c r="GO56" i="2"/>
  <c r="GP56" i="2" s="1"/>
  <c r="GQ56" i="2"/>
  <c r="GN101" i="2"/>
  <c r="HL101" i="2"/>
  <c r="FB126" i="2"/>
  <c r="FC126" i="2" s="1"/>
  <c r="DF96" i="2"/>
  <c r="BV120" i="2"/>
  <c r="GJ91" i="2"/>
  <c r="GK91" i="2" s="1"/>
  <c r="GT91" i="2" s="1"/>
  <c r="GM91" i="2"/>
  <c r="DG98" i="2"/>
  <c r="DH98" i="2" s="1"/>
  <c r="DI98" i="2"/>
  <c r="BX110" i="2"/>
  <c r="CB110" i="2" s="1"/>
  <c r="CD110" i="2" s="1"/>
  <c r="CF110" i="2" s="1"/>
  <c r="CH110" i="2" s="1"/>
  <c r="BW71" i="2"/>
  <c r="BX71" i="2" s="1"/>
  <c r="CB71" i="2" s="1"/>
  <c r="DD82" i="2"/>
  <c r="DL82" i="2"/>
  <c r="DF59" i="2"/>
  <c r="FB55" i="2"/>
  <c r="FC55" i="2" s="1"/>
  <c r="EV87" i="2"/>
  <c r="FD87" i="2"/>
  <c r="DG107" i="2"/>
  <c r="DH107" i="2" s="1"/>
  <c r="DI107" i="2"/>
  <c r="GM61" i="2"/>
  <c r="GJ61" i="2"/>
  <c r="GK61" i="2" s="1"/>
  <c r="GT61" i="2" s="1"/>
  <c r="EV96" i="2"/>
  <c r="FD96" i="2"/>
  <c r="HL80" i="2"/>
  <c r="GN80" i="2"/>
  <c r="GM66" i="2"/>
  <c r="GJ66" i="2"/>
  <c r="GK66" i="2" s="1"/>
  <c r="GT66" i="2" s="1"/>
  <c r="GN81" i="2"/>
  <c r="HL81" i="2"/>
  <c r="DG76" i="2"/>
  <c r="DH76" i="2" s="1"/>
  <c r="DI76" i="2"/>
  <c r="GN125" i="2"/>
  <c r="HL125" i="2"/>
  <c r="FB50" i="2"/>
  <c r="FC50" i="2" s="1"/>
  <c r="DF92" i="2"/>
  <c r="GO49" i="2"/>
  <c r="GP49" i="2" s="1"/>
  <c r="GQ49" i="2"/>
  <c r="GN88" i="2"/>
  <c r="HL88" i="2"/>
  <c r="GJ51" i="2"/>
  <c r="GK51" i="2" s="1"/>
  <c r="GT51" i="2" s="1"/>
  <c r="GM51" i="2"/>
  <c r="EX103" i="2"/>
  <c r="GN119" i="2"/>
  <c r="HL119" i="2"/>
  <c r="EY64" i="2"/>
  <c r="EZ64" i="2" s="1"/>
  <c r="FA64" i="2"/>
  <c r="BV129" i="2"/>
  <c r="BZ129" i="2" s="1"/>
  <c r="GJ104" i="2"/>
  <c r="GK104" i="2" s="1"/>
  <c r="GT104" i="2" s="1"/>
  <c r="GM104" i="2"/>
  <c r="EX95" i="2"/>
  <c r="HL57" i="2"/>
  <c r="GN57" i="2"/>
  <c r="DJ133" i="2"/>
  <c r="DK133" i="2" s="1"/>
  <c r="BT95" i="2"/>
  <c r="DK112" i="2"/>
  <c r="DM112" i="2" s="1"/>
  <c r="DJ112" i="2"/>
  <c r="EY125" i="2"/>
  <c r="EZ125" i="2" s="1"/>
  <c r="FA125" i="2"/>
  <c r="DL84" i="2"/>
  <c r="DD84" i="2"/>
  <c r="CB108" i="2"/>
  <c r="BY108" i="2"/>
  <c r="GO55" i="2"/>
  <c r="GP55" i="2" s="1"/>
  <c r="GQ55" i="2"/>
  <c r="GM122" i="2"/>
  <c r="GJ122" i="2"/>
  <c r="GK122" i="2" s="1"/>
  <c r="GT122" i="2" s="1"/>
  <c r="EV58" i="2"/>
  <c r="FD58" i="2"/>
  <c r="BW83" i="2"/>
  <c r="CA83" i="2" s="1"/>
  <c r="BY107" i="2"/>
  <c r="BW58" i="2"/>
  <c r="CA58" i="2" s="1"/>
  <c r="EY77" i="2"/>
  <c r="EZ77" i="2" s="1"/>
  <c r="FA77" i="2"/>
  <c r="DL104" i="2"/>
  <c r="DD104" i="2"/>
  <c r="GO76" i="2"/>
  <c r="GP76" i="2" s="1"/>
  <c r="GQ76" i="2"/>
  <c r="EY120" i="2"/>
  <c r="EZ120" i="2" s="1"/>
  <c r="FA120" i="2"/>
  <c r="GN117" i="2"/>
  <c r="HL117" i="2"/>
  <c r="DD96" i="2"/>
  <c r="DL96" i="2"/>
  <c r="DF110" i="2"/>
  <c r="EV111" i="2"/>
  <c r="FD111" i="2"/>
  <c r="DJ81" i="2"/>
  <c r="DK81" i="2" s="1"/>
  <c r="DM81" i="2" s="1"/>
  <c r="DQ81" i="2" s="1"/>
  <c r="DG63" i="2"/>
  <c r="DH63" i="2" s="1"/>
  <c r="DI63" i="2"/>
  <c r="GM92" i="2"/>
  <c r="GJ92" i="2"/>
  <c r="GK92" i="2" s="1"/>
  <c r="GT92" i="2" s="1"/>
  <c r="BW81" i="2"/>
  <c r="CA81" i="2" s="1"/>
  <c r="FB86" i="2"/>
  <c r="FC86" i="2" s="1"/>
  <c r="FE86" i="2" s="1"/>
  <c r="BY54" i="2"/>
  <c r="CE106" i="2"/>
  <c r="DF82" i="2"/>
  <c r="CD49" i="2"/>
  <c r="CF49" i="2" s="1"/>
  <c r="CH49" i="2" s="1"/>
  <c r="CE49" i="2"/>
  <c r="GM111" i="2"/>
  <c r="GJ111" i="2"/>
  <c r="GK111" i="2" s="1"/>
  <c r="GT111" i="2" s="1"/>
  <c r="FB48" i="2"/>
  <c r="FC48" i="2" s="1"/>
  <c r="DD92" i="2"/>
  <c r="DL92" i="2"/>
  <c r="HL118" i="2"/>
  <c r="GN118" i="2"/>
  <c r="EY108" i="2"/>
  <c r="EZ108" i="2" s="1"/>
  <c r="FA108" i="2"/>
  <c r="EV103" i="2"/>
  <c r="FD103" i="2"/>
  <c r="GN130" i="2"/>
  <c r="HL130" i="2"/>
  <c r="DG62" i="2"/>
  <c r="DH62" i="2" s="1"/>
  <c r="DI62" i="2"/>
  <c r="FB52" i="2"/>
  <c r="GN69" i="2"/>
  <c r="HL69" i="2"/>
  <c r="BW50" i="2"/>
  <c r="CA50" i="2" s="1"/>
  <c r="DG65" i="2"/>
  <c r="DH65" i="2" s="1"/>
  <c r="DI65" i="2"/>
  <c r="BV74" i="2"/>
  <c r="BZ74" i="2" s="1"/>
  <c r="HL127" i="2"/>
  <c r="GN127" i="2"/>
  <c r="GJ47" i="2"/>
  <c r="GK47" i="2" s="1"/>
  <c r="GT47" i="2" s="1"/>
  <c r="GM47" i="2"/>
  <c r="EV92" i="2"/>
  <c r="FD92" i="2"/>
  <c r="GJ82" i="2"/>
  <c r="GK82" i="2" s="1"/>
  <c r="GT82" i="2" s="1"/>
  <c r="GM82" i="2"/>
  <c r="GN98" i="2"/>
  <c r="HL98" i="2"/>
  <c r="DG94" i="2"/>
  <c r="DH94" i="2" s="1"/>
  <c r="DI94" i="2"/>
  <c r="DF61" i="2"/>
  <c r="FB106" i="2"/>
  <c r="FC106" i="2"/>
  <c r="GO126" i="2"/>
  <c r="GP126" i="2" s="1"/>
  <c r="GQ126" i="2"/>
  <c r="DD128" i="2"/>
  <c r="DL128" i="2"/>
  <c r="EX47" i="2"/>
  <c r="DG121" i="2"/>
  <c r="DH121" i="2" s="1"/>
  <c r="DI121" i="2"/>
  <c r="FB67" i="2"/>
  <c r="FC67" i="2" s="1"/>
  <c r="GJ95" i="2"/>
  <c r="GK95" i="2" s="1"/>
  <c r="GT95" i="2" s="1"/>
  <c r="GM95" i="2"/>
  <c r="DD110" i="2"/>
  <c r="DL110" i="2"/>
  <c r="EX111" i="2"/>
  <c r="EY73" i="2"/>
  <c r="FA73" i="2"/>
  <c r="DL129" i="2"/>
  <c r="DD129" i="2"/>
  <c r="EX82" i="2"/>
  <c r="GO48" i="2"/>
  <c r="GP48" i="2" s="1"/>
  <c r="GQ48" i="2"/>
  <c r="DG120" i="2"/>
  <c r="DH120" i="2" s="1"/>
  <c r="DI120" i="2"/>
  <c r="GN71" i="2"/>
  <c r="HL71" i="2"/>
  <c r="DD58" i="2"/>
  <c r="DL58" i="2"/>
  <c r="BW120" i="2"/>
  <c r="CA120" i="2" s="1"/>
  <c r="CD54" i="2"/>
  <c r="CF54" i="2" s="1"/>
  <c r="CH54" i="2" s="1"/>
  <c r="BW57" i="2"/>
  <c r="CA57" i="2" s="1"/>
  <c r="BV55" i="2"/>
  <c r="BX121" i="2"/>
  <c r="CB121" i="2" s="1"/>
  <c r="CD121" i="2" s="1"/>
  <c r="CF121" i="2" s="1"/>
  <c r="CH121" i="2" s="1"/>
  <c r="CE64" i="2"/>
  <c r="BW131" i="2"/>
  <c r="CA131" i="2" s="1"/>
  <c r="FB133" i="2"/>
  <c r="FC133" i="2" s="1"/>
  <c r="EX96" i="2"/>
  <c r="GM89" i="2"/>
  <c r="GJ89" i="2"/>
  <c r="GK89" i="2" s="1"/>
  <c r="GT89" i="2" s="1"/>
  <c r="DG115" i="2"/>
  <c r="DH115" i="2" s="1"/>
  <c r="DI115" i="2"/>
  <c r="DF135" i="2"/>
  <c r="EY74" i="2"/>
  <c r="EZ74" i="2" s="1"/>
  <c r="FA74" i="2"/>
  <c r="EX110" i="2"/>
  <c r="GJ102" i="2"/>
  <c r="GK102" i="2" s="1"/>
  <c r="GT102" i="2" s="1"/>
  <c r="GM102" i="2"/>
  <c r="DJ109" i="2"/>
  <c r="EY93" i="2"/>
  <c r="EZ93" i="2" s="1"/>
  <c r="FA93" i="2"/>
  <c r="GO94" i="2"/>
  <c r="GP94" i="2" s="1"/>
  <c r="GQ94" i="2"/>
  <c r="GN63" i="2"/>
  <c r="HL63" i="2"/>
  <c r="DD102" i="2"/>
  <c r="DL102" i="2"/>
  <c r="EX134" i="2"/>
  <c r="EY131" i="2"/>
  <c r="EZ131" i="2" s="1"/>
  <c r="FA131" i="2"/>
  <c r="BY79" i="2"/>
  <c r="DL91" i="2"/>
  <c r="DD91" i="2"/>
  <c r="GN129" i="2"/>
  <c r="HL129" i="2"/>
  <c r="DG48" i="2"/>
  <c r="DH48" i="2" s="1"/>
  <c r="DI48" i="2"/>
  <c r="GM116" i="2"/>
  <c r="GJ116" i="2"/>
  <c r="GK116" i="2" s="1"/>
  <c r="GT116" i="2" s="1"/>
  <c r="DF78" i="2"/>
  <c r="DJ50" i="2"/>
  <c r="EX90" i="2"/>
  <c r="GP79" i="2"/>
  <c r="EX92" i="2"/>
  <c r="DD61" i="2"/>
  <c r="DL61" i="2"/>
  <c r="EY123" i="2"/>
  <c r="EZ123" i="2" s="1"/>
  <c r="FA123" i="2"/>
  <c r="EY65" i="2"/>
  <c r="EZ65" i="2" s="1"/>
  <c r="FA65" i="2"/>
  <c r="EV89" i="2"/>
  <c r="FD89" i="2"/>
  <c r="DL47" i="2"/>
  <c r="DD47" i="2"/>
  <c r="EX91" i="2"/>
  <c r="DF128" i="2"/>
  <c r="EV47" i="2"/>
  <c r="FD47" i="2"/>
  <c r="DF75" i="2"/>
  <c r="DG97" i="2"/>
  <c r="DH97" i="2" s="1"/>
  <c r="DI97" i="2"/>
  <c r="DG54" i="2"/>
  <c r="DH54" i="2" s="1"/>
  <c r="DI54" i="2"/>
  <c r="DF113" i="2"/>
  <c r="GN131" i="2"/>
  <c r="HL131" i="2"/>
  <c r="EY100" i="2"/>
  <c r="EZ100" i="2" s="1"/>
  <c r="FA100" i="2"/>
  <c r="EX128" i="2"/>
  <c r="GN123" i="2"/>
  <c r="HL123" i="2"/>
  <c r="EZ73" i="2"/>
  <c r="DF129" i="2"/>
  <c r="EV82" i="2"/>
  <c r="FD82" i="2"/>
  <c r="DF122" i="2"/>
  <c r="DF58" i="2"/>
  <c r="BW112" i="2"/>
  <c r="CA112" i="2" s="1"/>
  <c r="BX60" i="2"/>
  <c r="CB60" i="2" s="1"/>
  <c r="BW123" i="2"/>
  <c r="CA123" i="2" s="1"/>
  <c r="BV72" i="2"/>
  <c r="BX98" i="2"/>
  <c r="CB98" i="2" s="1"/>
  <c r="CD98" i="2" s="1"/>
  <c r="CF98" i="2" s="1"/>
  <c r="CH98" i="2" s="1"/>
  <c r="GJ6" i="2"/>
  <c r="GK6" i="2" s="1"/>
  <c r="GT6" i="2" s="1"/>
  <c r="GN7" i="2"/>
  <c r="GN6" i="2"/>
  <c r="GO6" i="2" s="1"/>
  <c r="BW22" i="4"/>
  <c r="CA22" i="4" s="1"/>
  <c r="DD18" i="4"/>
  <c r="GJ42" i="4"/>
  <c r="GK42" i="4" s="1"/>
  <c r="GT42" i="4" s="1"/>
  <c r="DD27" i="4"/>
  <c r="DD45" i="4"/>
  <c r="DL16" i="4"/>
  <c r="GJ27" i="4"/>
  <c r="GK27" i="4" s="1"/>
  <c r="GT27" i="4" s="1"/>
  <c r="EV27" i="4"/>
  <c r="DL32" i="4"/>
  <c r="DD43" i="4"/>
  <c r="EV15" i="4"/>
  <c r="EV35" i="4"/>
  <c r="GJ15" i="4"/>
  <c r="GK15" i="4" s="1"/>
  <c r="GT15" i="4" s="1"/>
  <c r="GJ10" i="4"/>
  <c r="GK10" i="4" s="1"/>
  <c r="GT10" i="4" s="1"/>
  <c r="BZ6" i="4"/>
  <c r="DD28" i="4"/>
  <c r="BW24" i="4"/>
  <c r="CA24" i="4" s="1"/>
  <c r="BZ21" i="4"/>
  <c r="BW21" i="4"/>
  <c r="CA21" i="4" s="1"/>
  <c r="BX46" i="4"/>
  <c r="CB46" i="4" s="1"/>
  <c r="CD46" i="4" s="1"/>
  <c r="CF46" i="4" s="1"/>
  <c r="CH46" i="4" s="1"/>
  <c r="GJ32" i="4"/>
  <c r="GK32" i="4" s="1"/>
  <c r="GT32" i="4" s="1"/>
  <c r="BV43" i="4"/>
  <c r="BZ43" i="4" s="1"/>
  <c r="BW26" i="4"/>
  <c r="BW23" i="4"/>
  <c r="CA23" i="4" s="1"/>
  <c r="BT37" i="4"/>
  <c r="BV37" i="4" s="1"/>
  <c r="BZ37" i="4" s="1"/>
  <c r="BV40" i="4"/>
  <c r="BZ40" i="4" s="1"/>
  <c r="BT44" i="4"/>
  <c r="BV44" i="4" s="1"/>
  <c r="BZ44" i="4" s="1"/>
  <c r="BW8" i="4"/>
  <c r="CA8" i="4" s="1"/>
  <c r="BZ9" i="4"/>
  <c r="BW35" i="4"/>
  <c r="CA35" i="4" s="1"/>
  <c r="BT15" i="4"/>
  <c r="BV15" i="4" s="1"/>
  <c r="BZ15" i="4" s="1"/>
  <c r="BV32" i="4"/>
  <c r="BZ32" i="4" s="1"/>
  <c r="DJ12" i="4"/>
  <c r="DK12" i="4" s="1"/>
  <c r="HL21" i="4"/>
  <c r="GN21" i="4"/>
  <c r="GJ16" i="4"/>
  <c r="GK16" i="4" s="1"/>
  <c r="GT16" i="4" s="1"/>
  <c r="GM16" i="4"/>
  <c r="BV31" i="4"/>
  <c r="BZ31" i="4" s="1"/>
  <c r="DL35" i="4"/>
  <c r="DD35" i="4"/>
  <c r="FD37" i="4"/>
  <c r="EV37" i="4"/>
  <c r="GM44" i="4"/>
  <c r="GJ44" i="4"/>
  <c r="GK44" i="4" s="1"/>
  <c r="GT44" i="4" s="1"/>
  <c r="DF30" i="4"/>
  <c r="FD28" i="4"/>
  <c r="EV28" i="4"/>
  <c r="BT45" i="4"/>
  <c r="BV45" i="4" s="1"/>
  <c r="BZ45" i="4" s="1"/>
  <c r="FB22" i="4"/>
  <c r="FC22" i="4" s="1"/>
  <c r="DL19" i="4"/>
  <c r="DD19" i="4"/>
  <c r="FD20" i="4"/>
  <c r="EV20" i="4"/>
  <c r="EY19" i="4"/>
  <c r="EZ19" i="4" s="1"/>
  <c r="FA19" i="4"/>
  <c r="GN12" i="4"/>
  <c r="HL12" i="4"/>
  <c r="EV43" i="4"/>
  <c r="FD43" i="4"/>
  <c r="GN27" i="4"/>
  <c r="HL27" i="4"/>
  <c r="BV36" i="4"/>
  <c r="BZ36" i="4" s="1"/>
  <c r="DG15" i="4"/>
  <c r="DH15" i="4" s="1"/>
  <c r="DI15" i="4"/>
  <c r="FB6" i="4"/>
  <c r="FC6" i="4" s="1"/>
  <c r="BV38" i="4"/>
  <c r="EY9" i="4"/>
  <c r="EZ9" i="4" s="1"/>
  <c r="FA9" i="4"/>
  <c r="BT28" i="4"/>
  <c r="BV16" i="4"/>
  <c r="BZ16" i="4" s="1"/>
  <c r="BW34" i="4"/>
  <c r="CA34" i="4" s="1"/>
  <c r="DF35" i="4"/>
  <c r="BV41" i="4"/>
  <c r="BZ41" i="4" s="1"/>
  <c r="DG7" i="4"/>
  <c r="DH7" i="4" s="1"/>
  <c r="DI7" i="4"/>
  <c r="EX45" i="4"/>
  <c r="BT20" i="4"/>
  <c r="BV20" i="4" s="1"/>
  <c r="BZ20" i="4" s="1"/>
  <c r="DL30" i="4"/>
  <c r="DD30" i="4"/>
  <c r="EX28" i="4"/>
  <c r="DG21" i="4"/>
  <c r="DH21" i="4" s="1"/>
  <c r="DI21" i="4"/>
  <c r="GJ37" i="4"/>
  <c r="GK37" i="4" s="1"/>
  <c r="GT37" i="4" s="1"/>
  <c r="GM37" i="4"/>
  <c r="EY31" i="4"/>
  <c r="EZ31" i="4" s="1"/>
  <c r="FA31" i="4"/>
  <c r="DG16" i="4"/>
  <c r="DH16" i="4" s="1"/>
  <c r="DI16" i="4"/>
  <c r="GO22" i="4"/>
  <c r="GP22" i="4" s="1"/>
  <c r="GQ22" i="4"/>
  <c r="FD45" i="4"/>
  <c r="EV45" i="4"/>
  <c r="GM30" i="4"/>
  <c r="GJ30" i="4"/>
  <c r="GK30" i="4" s="1"/>
  <c r="GT30" i="4" s="1"/>
  <c r="DD11" i="4"/>
  <c r="DL11" i="4"/>
  <c r="FB8" i="4"/>
  <c r="FC8" i="4" s="1"/>
  <c r="HL42" i="4"/>
  <c r="GN42" i="4"/>
  <c r="DL42" i="4"/>
  <c r="DD42" i="4"/>
  <c r="DF19" i="4"/>
  <c r="EX20" i="4"/>
  <c r="GO38" i="4"/>
  <c r="GP38" i="4" s="1"/>
  <c r="GQ38" i="4"/>
  <c r="EX41" i="4"/>
  <c r="EX43" i="4"/>
  <c r="DJ31" i="4"/>
  <c r="DK31" i="4" s="1"/>
  <c r="BW25" i="4"/>
  <c r="CA25" i="4" s="1"/>
  <c r="GM29" i="4"/>
  <c r="GJ29" i="4"/>
  <c r="GK29" i="4" s="1"/>
  <c r="GT29" i="4" s="1"/>
  <c r="GJ39" i="4"/>
  <c r="GK39" i="4" s="1"/>
  <c r="GT39" i="4" s="1"/>
  <c r="GM39" i="4"/>
  <c r="FD16" i="4"/>
  <c r="EV16" i="4"/>
  <c r="DL5" i="4"/>
  <c r="DD5" i="4"/>
  <c r="EY25" i="4"/>
  <c r="EZ25" i="4" s="1"/>
  <c r="FA25" i="4"/>
  <c r="EX39" i="4"/>
  <c r="BV27" i="4"/>
  <c r="EY42" i="4"/>
  <c r="EZ42" i="4" s="1"/>
  <c r="FA42" i="4"/>
  <c r="HL19" i="4"/>
  <c r="GN19" i="4"/>
  <c r="DL10" i="4"/>
  <c r="DD10" i="4"/>
  <c r="GM28" i="4"/>
  <c r="GJ28" i="4"/>
  <c r="GK28" i="4" s="1"/>
  <c r="GT28" i="4" s="1"/>
  <c r="HL31" i="4"/>
  <c r="GN31" i="4"/>
  <c r="GM20" i="4"/>
  <c r="GJ20" i="4"/>
  <c r="GK20" i="4" s="1"/>
  <c r="GT20" i="4" s="1"/>
  <c r="BT10" i="4"/>
  <c r="BV10" i="4" s="1"/>
  <c r="BZ10" i="4" s="1"/>
  <c r="BT13" i="4"/>
  <c r="BT17" i="4"/>
  <c r="GO33" i="4"/>
  <c r="GP33" i="4" s="1"/>
  <c r="GQ33" i="4"/>
  <c r="BT18" i="4"/>
  <c r="BV18" i="4" s="1"/>
  <c r="BZ18" i="4" s="1"/>
  <c r="BX9" i="4"/>
  <c r="BV33" i="4"/>
  <c r="GM35" i="4"/>
  <c r="GJ35" i="4"/>
  <c r="GK35" i="4" s="1"/>
  <c r="GT35" i="4" s="1"/>
  <c r="DF11" i="4"/>
  <c r="DF42" i="4"/>
  <c r="FD41" i="4"/>
  <c r="EV41" i="4"/>
  <c r="GN32" i="4"/>
  <c r="HL32" i="4"/>
  <c r="GO6" i="4"/>
  <c r="GP6" i="4" s="1"/>
  <c r="GQ6" i="4"/>
  <c r="EX16" i="4"/>
  <c r="EV14" i="4"/>
  <c r="FD14" i="4"/>
  <c r="DF5" i="4"/>
  <c r="EY35" i="4"/>
  <c r="EZ35" i="4" s="1"/>
  <c r="FA35" i="4"/>
  <c r="DG6" i="4"/>
  <c r="DH6" i="4" s="1"/>
  <c r="DI6" i="4"/>
  <c r="GM40" i="4"/>
  <c r="GJ40" i="4"/>
  <c r="GK40" i="4" s="1"/>
  <c r="GT40" i="4" s="1"/>
  <c r="FD39" i="4"/>
  <c r="EV39" i="4"/>
  <c r="GM43" i="4"/>
  <c r="GJ43" i="4"/>
  <c r="GK43" i="4" s="1"/>
  <c r="GT43" i="4" s="1"/>
  <c r="FD5" i="4"/>
  <c r="EV5" i="4"/>
  <c r="DF10" i="4"/>
  <c r="BV14" i="4"/>
  <c r="BW14" i="4" s="1"/>
  <c r="CA14" i="4" s="1"/>
  <c r="DG34" i="4"/>
  <c r="DH34" i="4" s="1"/>
  <c r="DI34" i="4"/>
  <c r="GM34" i="4"/>
  <c r="GJ34" i="4"/>
  <c r="GK34" i="4" s="1"/>
  <c r="GT34" i="4" s="1"/>
  <c r="DL44" i="4"/>
  <c r="DD44" i="4"/>
  <c r="DL37" i="4"/>
  <c r="DD37" i="4"/>
  <c r="BV30" i="4"/>
  <c r="BZ30" i="4" s="1"/>
  <c r="EX44" i="4"/>
  <c r="GM14" i="4"/>
  <c r="GJ14" i="4"/>
  <c r="GK14" i="4" s="1"/>
  <c r="GT14" i="4" s="1"/>
  <c r="EY27" i="4"/>
  <c r="EZ27" i="4" s="1"/>
  <c r="FA27" i="4"/>
  <c r="DG28" i="4"/>
  <c r="DH28" i="4" s="1"/>
  <c r="DI28" i="4"/>
  <c r="EX18" i="4"/>
  <c r="HL25" i="4"/>
  <c r="GN25" i="4"/>
  <c r="GM18" i="4"/>
  <c r="GJ18" i="4"/>
  <c r="GK18" i="4" s="1"/>
  <c r="GT18" i="4" s="1"/>
  <c r="DL20" i="4"/>
  <c r="DD20" i="4"/>
  <c r="EV11" i="4"/>
  <c r="FD11" i="4"/>
  <c r="EX14" i="4"/>
  <c r="FB7" i="4"/>
  <c r="FC7" i="4" s="1"/>
  <c r="GM45" i="4"/>
  <c r="GJ45" i="4"/>
  <c r="GK45" i="4" s="1"/>
  <c r="GT45" i="4" s="1"/>
  <c r="GM13" i="4"/>
  <c r="GJ13" i="4"/>
  <c r="GK13" i="4" s="1"/>
  <c r="GT13" i="4" s="1"/>
  <c r="GO23" i="4"/>
  <c r="GP23" i="4" s="1"/>
  <c r="GQ23" i="4"/>
  <c r="GO8" i="4"/>
  <c r="GP8" i="4" s="1"/>
  <c r="GQ8" i="4"/>
  <c r="DD40" i="4"/>
  <c r="DL40" i="4"/>
  <c r="EX5" i="4"/>
  <c r="FD29" i="4"/>
  <c r="EV29" i="4"/>
  <c r="HL9" i="4"/>
  <c r="GN9" i="4"/>
  <c r="GM11" i="4"/>
  <c r="GJ11" i="4"/>
  <c r="GK11" i="4" s="1"/>
  <c r="GT11" i="4" s="1"/>
  <c r="DF44" i="4"/>
  <c r="DF37" i="4"/>
  <c r="DF29" i="4"/>
  <c r="GO7" i="4"/>
  <c r="GP7" i="4" s="1"/>
  <c r="GQ7" i="4"/>
  <c r="DG32" i="4"/>
  <c r="DH32" i="4" s="1"/>
  <c r="DI32" i="4"/>
  <c r="FD34" i="4"/>
  <c r="EV34" i="4"/>
  <c r="FD18" i="4"/>
  <c r="EV18" i="4"/>
  <c r="DG41" i="4"/>
  <c r="DH41" i="4" s="1"/>
  <c r="DI41" i="4"/>
  <c r="FB38" i="4"/>
  <c r="FC38" i="4" s="1"/>
  <c r="FE38" i="4" s="1"/>
  <c r="DF20" i="4"/>
  <c r="EX11" i="4"/>
  <c r="FB23" i="4"/>
  <c r="BT11" i="4"/>
  <c r="BV11" i="4" s="1"/>
  <c r="BZ11" i="4" s="1"/>
  <c r="DJ9" i="4"/>
  <c r="BW5" i="4"/>
  <c r="CA5" i="4" s="1"/>
  <c r="DL36" i="4"/>
  <c r="DD36" i="4"/>
  <c r="BT42" i="4"/>
  <c r="BV42" i="4" s="1"/>
  <c r="BZ42" i="4" s="1"/>
  <c r="BV19" i="4"/>
  <c r="BZ19" i="4" s="1"/>
  <c r="DF40" i="4"/>
  <c r="EY12" i="4"/>
  <c r="EZ12" i="4" s="1"/>
  <c r="FA12" i="4"/>
  <c r="BV29" i="4"/>
  <c r="BZ29" i="4" s="1"/>
  <c r="EX29" i="4"/>
  <c r="DG18" i="4"/>
  <c r="DH18" i="4" s="1"/>
  <c r="DI18" i="4"/>
  <c r="FD40" i="4"/>
  <c r="EV40" i="4"/>
  <c r="DL29" i="4"/>
  <c r="DD29" i="4"/>
  <c r="BX6" i="4"/>
  <c r="CB6" i="4" s="1"/>
  <c r="CD6" i="4" s="1"/>
  <c r="CF6" i="4" s="1"/>
  <c r="CH6" i="4" s="1"/>
  <c r="DG27" i="4"/>
  <c r="DH27" i="4" s="1"/>
  <c r="DI27" i="4"/>
  <c r="EX34" i="4"/>
  <c r="DG45" i="4"/>
  <c r="DH45" i="4" s="1"/>
  <c r="DI45" i="4"/>
  <c r="GM41" i="4"/>
  <c r="GJ41" i="4"/>
  <c r="GK41" i="4" s="1"/>
  <c r="GT41" i="4" s="1"/>
  <c r="EX17" i="4"/>
  <c r="FD30" i="4"/>
  <c r="EV30" i="4"/>
  <c r="DJ33" i="4"/>
  <c r="DK33" i="4" s="1"/>
  <c r="GM5" i="4"/>
  <c r="GJ5" i="4"/>
  <c r="GK5" i="4" s="1"/>
  <c r="GT5" i="4" s="1"/>
  <c r="GJ36" i="4"/>
  <c r="GK36" i="4" s="1"/>
  <c r="GT36" i="4" s="1"/>
  <c r="GM36" i="4"/>
  <c r="DG14" i="4"/>
  <c r="DH14" i="4" s="1"/>
  <c r="DI14" i="4"/>
  <c r="FB24" i="4"/>
  <c r="FC24" i="4" s="1"/>
  <c r="DF36" i="4"/>
  <c r="DG43" i="4"/>
  <c r="DH43" i="4" s="1"/>
  <c r="DI43" i="4"/>
  <c r="BV39" i="4"/>
  <c r="BZ39" i="4" s="1"/>
  <c r="GN15" i="4"/>
  <c r="HL15" i="4"/>
  <c r="EX36" i="4"/>
  <c r="BX22" i="4"/>
  <c r="CB22" i="4" s="1"/>
  <c r="CD22" i="4" s="1"/>
  <c r="CF22" i="4" s="1"/>
  <c r="CH22" i="4" s="1"/>
  <c r="DG23" i="4"/>
  <c r="DH23" i="4" s="1"/>
  <c r="DI23" i="4"/>
  <c r="BW12" i="4"/>
  <c r="DJ38" i="4"/>
  <c r="EX40" i="4"/>
  <c r="DL39" i="4"/>
  <c r="DD39" i="4"/>
  <c r="EV13" i="4"/>
  <c r="FD13" i="4"/>
  <c r="HL10" i="4"/>
  <c r="GN10" i="4"/>
  <c r="DG13" i="4"/>
  <c r="DH13" i="4" s="1"/>
  <c r="DI13" i="4"/>
  <c r="DG26" i="4"/>
  <c r="DH26" i="4" s="1"/>
  <c r="DI26" i="4"/>
  <c r="DJ8" i="4"/>
  <c r="DG46" i="4"/>
  <c r="DH46" i="4" s="1"/>
  <c r="DI46" i="4"/>
  <c r="EY10" i="4"/>
  <c r="EZ10" i="4" s="1"/>
  <c r="FA10" i="4"/>
  <c r="FD44" i="4"/>
  <c r="EV44" i="4"/>
  <c r="EV17" i="4"/>
  <c r="FD17" i="4"/>
  <c r="FB33" i="4"/>
  <c r="EY32" i="4"/>
  <c r="EZ32" i="4" s="1"/>
  <c r="FA32" i="4"/>
  <c r="FB26" i="4"/>
  <c r="FC26" i="4" s="1"/>
  <c r="DG22" i="4"/>
  <c r="DH22" i="4" s="1"/>
  <c r="DI22" i="4"/>
  <c r="DG17" i="4"/>
  <c r="DH17" i="4" s="1"/>
  <c r="DI17" i="4"/>
  <c r="EX30" i="4"/>
  <c r="DJ25" i="4"/>
  <c r="GO24" i="4"/>
  <c r="GP24" i="4" s="1"/>
  <c r="GQ24" i="4"/>
  <c r="EY21" i="4"/>
  <c r="EZ21" i="4" s="1"/>
  <c r="FA21" i="4"/>
  <c r="BV7" i="4"/>
  <c r="BZ7" i="4" s="1"/>
  <c r="FD36" i="4"/>
  <c r="EV36" i="4"/>
  <c r="BW31" i="4"/>
  <c r="CA31" i="4" s="1"/>
  <c r="DJ24" i="4"/>
  <c r="DK24" i="4" s="1"/>
  <c r="EX37" i="4"/>
  <c r="EY15" i="4"/>
  <c r="EZ15" i="4" s="1"/>
  <c r="FA15" i="4"/>
  <c r="GJ17" i="4"/>
  <c r="GK17" i="4" s="1"/>
  <c r="GT17" i="4" s="1"/>
  <c r="GM17" i="4"/>
  <c r="FB46" i="4"/>
  <c r="FC46" i="4" s="1"/>
  <c r="DF39" i="4"/>
  <c r="EX13" i="4"/>
  <c r="GO46" i="4"/>
  <c r="GP46" i="4" s="1"/>
  <c r="GQ46" i="4"/>
  <c r="GO26" i="4"/>
  <c r="GP26" i="4" s="1"/>
  <c r="GQ26" i="4"/>
  <c r="BX23" i="4"/>
  <c r="DL20" i="2"/>
  <c r="BX29" i="2"/>
  <c r="CB29" i="2" s="1"/>
  <c r="GJ23" i="2"/>
  <c r="GK23" i="2" s="1"/>
  <c r="GT23" i="2" s="1"/>
  <c r="DD13" i="2"/>
  <c r="BV33" i="2"/>
  <c r="BZ33" i="2" s="1"/>
  <c r="BW42" i="2"/>
  <c r="CA42" i="2" s="1"/>
  <c r="DL38" i="2"/>
  <c r="BX26" i="2"/>
  <c r="CB26" i="2" s="1"/>
  <c r="BW25" i="2"/>
  <c r="CA25" i="2" s="1"/>
  <c r="BW34" i="2"/>
  <c r="CA34" i="2" s="1"/>
  <c r="BV21" i="2"/>
  <c r="BZ21" i="2" s="1"/>
  <c r="BV41" i="2"/>
  <c r="BZ41" i="2" s="1"/>
  <c r="BW27" i="2"/>
  <c r="CA27" i="2" s="1"/>
  <c r="BW14" i="2"/>
  <c r="CA14" i="2" s="1"/>
  <c r="BW15" i="2"/>
  <c r="BX43" i="2"/>
  <c r="BW28" i="2"/>
  <c r="CA28" i="2" s="1"/>
  <c r="BZ46" i="2"/>
  <c r="BW46" i="2"/>
  <c r="CA46" i="2" s="1"/>
  <c r="BZ18" i="2"/>
  <c r="BW18" i="2"/>
  <c r="CA18" i="2" s="1"/>
  <c r="BZ38" i="2"/>
  <c r="BT13" i="2"/>
  <c r="BV13" i="2" s="1"/>
  <c r="GJ11" i="2"/>
  <c r="GK11" i="2" s="1"/>
  <c r="GT11" i="2" s="1"/>
  <c r="GM11" i="2"/>
  <c r="EX44" i="2"/>
  <c r="HL22" i="2"/>
  <c r="GN22" i="2"/>
  <c r="EX40" i="2"/>
  <c r="DD37" i="2"/>
  <c r="DL37" i="2"/>
  <c r="EX46" i="2"/>
  <c r="DG11" i="2"/>
  <c r="DH11" i="2" s="1"/>
  <c r="DI11" i="2"/>
  <c r="EV38" i="2"/>
  <c r="FD38" i="2"/>
  <c r="GN28" i="2"/>
  <c r="HL28" i="2"/>
  <c r="DG15" i="2"/>
  <c r="DH15" i="2" s="1"/>
  <c r="DI15" i="2"/>
  <c r="EV33" i="2"/>
  <c r="FD33" i="2"/>
  <c r="EV12" i="2"/>
  <c r="FD12" i="2"/>
  <c r="DL39" i="2"/>
  <c r="DD39" i="2"/>
  <c r="EV20" i="2"/>
  <c r="FD20" i="2"/>
  <c r="DG16" i="2"/>
  <c r="DH16" i="2" s="1"/>
  <c r="DI16" i="2"/>
  <c r="DD40" i="2"/>
  <c r="DL40" i="2"/>
  <c r="EX17" i="2"/>
  <c r="GM31" i="2"/>
  <c r="GJ31" i="2"/>
  <c r="GK31" i="2" s="1"/>
  <c r="GT31" i="2" s="1"/>
  <c r="BV40" i="2"/>
  <c r="BZ40" i="2" s="1"/>
  <c r="FB27" i="2"/>
  <c r="DF37" i="2"/>
  <c r="GM33" i="2"/>
  <c r="GJ33" i="2"/>
  <c r="GK33" i="2" s="1"/>
  <c r="GT33" i="2" s="1"/>
  <c r="DG23" i="2"/>
  <c r="DH23" i="2" s="1"/>
  <c r="DI23" i="2"/>
  <c r="GO14" i="2"/>
  <c r="GP14" i="2" s="1"/>
  <c r="GQ14" i="2"/>
  <c r="DF22" i="2"/>
  <c r="BV36" i="2"/>
  <c r="BZ36" i="2" s="1"/>
  <c r="EX20" i="2"/>
  <c r="EX21" i="2"/>
  <c r="GJ36" i="2"/>
  <c r="GK36" i="2" s="1"/>
  <c r="GT36" i="2" s="1"/>
  <c r="GM36" i="2"/>
  <c r="GJ39" i="2"/>
  <c r="GK39" i="2" s="1"/>
  <c r="GT39" i="2" s="1"/>
  <c r="GM39" i="2"/>
  <c r="HL26" i="2"/>
  <c r="GN26" i="2"/>
  <c r="EY23" i="2"/>
  <c r="EZ23" i="2" s="1"/>
  <c r="FA23" i="2"/>
  <c r="BV23" i="2"/>
  <c r="BZ23" i="2" s="1"/>
  <c r="FD21" i="2"/>
  <c r="EV21" i="2"/>
  <c r="EX33" i="2"/>
  <c r="EV37" i="2"/>
  <c r="FD37" i="2"/>
  <c r="DG41" i="2"/>
  <c r="DH41" i="2" s="1"/>
  <c r="DI41" i="2"/>
  <c r="GJ37" i="2"/>
  <c r="GK37" i="2" s="1"/>
  <c r="GT37" i="2" s="1"/>
  <c r="GM37" i="2"/>
  <c r="EV11" i="2"/>
  <c r="FD11" i="2"/>
  <c r="GJ20" i="2"/>
  <c r="GK20" i="2" s="1"/>
  <c r="GT20" i="2" s="1"/>
  <c r="GM20" i="2"/>
  <c r="EV39" i="2"/>
  <c r="FD39" i="2"/>
  <c r="DF39" i="2"/>
  <c r="EY15" i="2"/>
  <c r="EZ15" i="2" s="1"/>
  <c r="FA15" i="2"/>
  <c r="DF40" i="2"/>
  <c r="EY24" i="2"/>
  <c r="EZ24" i="2" s="1"/>
  <c r="FA24" i="2"/>
  <c r="EY28" i="2"/>
  <c r="EZ28" i="2" s="1"/>
  <c r="FA28" i="2"/>
  <c r="GJ17" i="2"/>
  <c r="GK17" i="2" s="1"/>
  <c r="GT17" i="2" s="1"/>
  <c r="GM17" i="2"/>
  <c r="FD31" i="2"/>
  <c r="EV31" i="2"/>
  <c r="BV17" i="2"/>
  <c r="BW17" i="2" s="1"/>
  <c r="BZ16" i="2"/>
  <c r="BW16" i="2"/>
  <c r="CA16" i="2" s="1"/>
  <c r="DG38" i="2"/>
  <c r="DH38" i="2" s="1"/>
  <c r="DI38" i="2"/>
  <c r="BW38" i="2"/>
  <c r="CA38" i="2" s="1"/>
  <c r="EX37" i="2"/>
  <c r="GJ18" i="2"/>
  <c r="GK18" i="2" s="1"/>
  <c r="GT18" i="2" s="1"/>
  <c r="GM18" i="2"/>
  <c r="DG20" i="2"/>
  <c r="DH20" i="2" s="1"/>
  <c r="DI20" i="2"/>
  <c r="DF35" i="2"/>
  <c r="EX30" i="2"/>
  <c r="DG32" i="2"/>
  <c r="DH32" i="2" s="1"/>
  <c r="DI32" i="2"/>
  <c r="GN15" i="2"/>
  <c r="HL15" i="2"/>
  <c r="EY45" i="2"/>
  <c r="EZ45" i="2" s="1"/>
  <c r="FA45" i="2"/>
  <c r="BW37" i="2"/>
  <c r="CA37" i="2" s="1"/>
  <c r="DD10" i="2"/>
  <c r="DL10" i="2"/>
  <c r="EV36" i="2"/>
  <c r="FD36" i="2"/>
  <c r="EX31" i="2"/>
  <c r="FB43" i="2"/>
  <c r="FC43" i="2" s="1"/>
  <c r="BW31" i="2"/>
  <c r="CA31" i="2" s="1"/>
  <c r="DL44" i="2"/>
  <c r="DD44" i="2"/>
  <c r="EY29" i="2"/>
  <c r="EZ29" i="2" s="1"/>
  <c r="FA29" i="2"/>
  <c r="DD35" i="2"/>
  <c r="DL35" i="2"/>
  <c r="GJ35" i="2"/>
  <c r="GK35" i="2" s="1"/>
  <c r="GT35" i="2" s="1"/>
  <c r="GM35" i="2"/>
  <c r="GO43" i="2"/>
  <c r="GP43" i="2" s="1"/>
  <c r="GQ43" i="2"/>
  <c r="GJ12" i="2"/>
  <c r="GK12" i="2" s="1"/>
  <c r="GT12" i="2" s="1"/>
  <c r="GM12" i="2"/>
  <c r="GJ30" i="2"/>
  <c r="GK30" i="2" s="1"/>
  <c r="GT30" i="2" s="1"/>
  <c r="GM30" i="2"/>
  <c r="GN19" i="2"/>
  <c r="HL19" i="2"/>
  <c r="DG36" i="2"/>
  <c r="DH36" i="2" s="1"/>
  <c r="DI36" i="2"/>
  <c r="BY29" i="2"/>
  <c r="DL17" i="2"/>
  <c r="DD17" i="2"/>
  <c r="EV17" i="2"/>
  <c r="FD17" i="2"/>
  <c r="GJ10" i="2"/>
  <c r="GK10" i="2" s="1"/>
  <c r="GT10" i="2" s="1"/>
  <c r="GM10" i="2"/>
  <c r="BV32" i="2"/>
  <c r="BZ32" i="2" s="1"/>
  <c r="DD22" i="2"/>
  <c r="DL22" i="2"/>
  <c r="DJ27" i="2"/>
  <c r="DK27" i="2" s="1"/>
  <c r="BW11" i="2"/>
  <c r="CA11" i="2" s="1"/>
  <c r="BV22" i="2"/>
  <c r="EX10" i="2"/>
  <c r="EV13" i="2"/>
  <c r="FD13" i="2"/>
  <c r="DG26" i="2"/>
  <c r="DH26" i="2" s="1"/>
  <c r="DI26" i="2"/>
  <c r="GJ21" i="2"/>
  <c r="GK21" i="2" s="1"/>
  <c r="GT21" i="2" s="1"/>
  <c r="GM21" i="2"/>
  <c r="DG43" i="2"/>
  <c r="DH43" i="2" s="1"/>
  <c r="DI43" i="2"/>
  <c r="GM44" i="2"/>
  <c r="GJ44" i="2"/>
  <c r="GK44" i="2" s="1"/>
  <c r="GT44" i="2" s="1"/>
  <c r="DG25" i="2"/>
  <c r="DH25" i="2" s="1"/>
  <c r="DI25" i="2"/>
  <c r="BW24" i="2"/>
  <c r="CA24" i="2" s="1"/>
  <c r="DF46" i="2"/>
  <c r="EX41" i="2"/>
  <c r="BV10" i="2"/>
  <c r="GJ38" i="2"/>
  <c r="GK38" i="2" s="1"/>
  <c r="GT38" i="2" s="1"/>
  <c r="GM38" i="2"/>
  <c r="EY19" i="2"/>
  <c r="EZ19" i="2" s="1"/>
  <c r="FA19" i="2"/>
  <c r="FD44" i="2"/>
  <c r="EV44" i="2"/>
  <c r="BT35" i="2"/>
  <c r="DG45" i="2"/>
  <c r="DH45" i="2" s="1"/>
  <c r="DI45" i="2"/>
  <c r="EX13" i="2"/>
  <c r="EV40" i="2"/>
  <c r="FD40" i="2"/>
  <c r="DF33" i="2"/>
  <c r="GN25" i="2"/>
  <c r="HL25" i="2"/>
  <c r="DF24" i="2"/>
  <c r="BV44" i="2"/>
  <c r="GJ41" i="2"/>
  <c r="GK41" i="2" s="1"/>
  <c r="GT41" i="2" s="1"/>
  <c r="GM41" i="2"/>
  <c r="HL16" i="2"/>
  <c r="GN16" i="2"/>
  <c r="DD46" i="2"/>
  <c r="DL46" i="2"/>
  <c r="EV46" i="2"/>
  <c r="FD46" i="2"/>
  <c r="BT30" i="2"/>
  <c r="BV30" i="2" s="1"/>
  <c r="BZ30" i="2" s="1"/>
  <c r="BV12" i="2"/>
  <c r="BZ12" i="2" s="1"/>
  <c r="EV41" i="2"/>
  <c r="FD41" i="2"/>
  <c r="DD18" i="2"/>
  <c r="DL18" i="2"/>
  <c r="DJ28" i="2"/>
  <c r="DK28" i="2" s="1"/>
  <c r="DL33" i="2"/>
  <c r="DD33" i="2"/>
  <c r="DJ29" i="2"/>
  <c r="DK29" i="2" s="1"/>
  <c r="GM13" i="2"/>
  <c r="GJ13" i="2"/>
  <c r="GK13" i="2" s="1"/>
  <c r="GT13" i="2" s="1"/>
  <c r="EV30" i="2"/>
  <c r="FD30" i="2"/>
  <c r="DG13" i="2"/>
  <c r="DH13" i="2" s="1"/>
  <c r="DI13" i="2"/>
  <c r="BW19" i="2"/>
  <c r="CA19" i="2" s="1"/>
  <c r="EY16" i="2"/>
  <c r="EZ16" i="2" s="1"/>
  <c r="FA16" i="2"/>
  <c r="FD18" i="2"/>
  <c r="EV18" i="2"/>
  <c r="GN23" i="2"/>
  <c r="HL23" i="2"/>
  <c r="HL34" i="2"/>
  <c r="GN34" i="2"/>
  <c r="EY25" i="2"/>
  <c r="EZ25" i="2" s="1"/>
  <c r="FA25" i="2"/>
  <c r="DJ19" i="2"/>
  <c r="DK19" i="2" s="1"/>
  <c r="GJ46" i="2"/>
  <c r="GK46" i="2" s="1"/>
  <c r="GT46" i="2" s="1"/>
  <c r="GM46" i="2"/>
  <c r="DF12" i="2"/>
  <c r="FD35" i="2"/>
  <c r="EV35" i="2"/>
  <c r="DL31" i="2"/>
  <c r="DD31" i="2"/>
  <c r="GN32" i="2"/>
  <c r="HL32" i="2"/>
  <c r="BT39" i="2"/>
  <c r="DL21" i="2"/>
  <c r="DD21" i="2"/>
  <c r="BW20" i="2"/>
  <c r="CA20" i="2" s="1"/>
  <c r="EY26" i="2"/>
  <c r="EZ26" i="2" s="1"/>
  <c r="FA26" i="2"/>
  <c r="EX38" i="2"/>
  <c r="GJ40" i="2"/>
  <c r="GK40" i="2" s="1"/>
  <c r="GT40" i="2" s="1"/>
  <c r="GM40" i="2"/>
  <c r="EY22" i="2"/>
  <c r="EZ22" i="2" s="1"/>
  <c r="FA22" i="2"/>
  <c r="EX39" i="2"/>
  <c r="DF10" i="2"/>
  <c r="EY32" i="2"/>
  <c r="EZ32" i="2" s="1"/>
  <c r="FA32" i="2"/>
  <c r="DJ42" i="2"/>
  <c r="CD29" i="2"/>
  <c r="CF29" i="2" s="1"/>
  <c r="CH29" i="2" s="1"/>
  <c r="BX28" i="2"/>
  <c r="EX36" i="2"/>
  <c r="DF17" i="2"/>
  <c r="EV10" i="2"/>
  <c r="FD10" i="2"/>
  <c r="GM24" i="2"/>
  <c r="GJ24" i="2"/>
  <c r="GK24" i="2" s="1"/>
  <c r="GT24" i="2" s="1"/>
  <c r="EY34" i="2"/>
  <c r="EZ34" i="2" s="1"/>
  <c r="FA34" i="2"/>
  <c r="DD24" i="2"/>
  <c r="DL24" i="2"/>
  <c r="DG14" i="2"/>
  <c r="DH14" i="2" s="1"/>
  <c r="DI14" i="2"/>
  <c r="DF44" i="2"/>
  <c r="EX12" i="2"/>
  <c r="DG30" i="2"/>
  <c r="DH30" i="2" s="1"/>
  <c r="DI30" i="2"/>
  <c r="GN45" i="2"/>
  <c r="HL45" i="2"/>
  <c r="GO27" i="2"/>
  <c r="GP27" i="2" s="1"/>
  <c r="GQ27" i="2"/>
  <c r="EX11" i="2"/>
  <c r="FB14" i="2"/>
  <c r="DG34" i="2"/>
  <c r="DH34" i="2" s="1"/>
  <c r="DI34" i="2"/>
  <c r="DF18" i="2"/>
  <c r="GO42" i="2"/>
  <c r="GP42" i="2" s="1"/>
  <c r="GQ42" i="2"/>
  <c r="HL29" i="2"/>
  <c r="GN29" i="2"/>
  <c r="EX18" i="2"/>
  <c r="BZ45" i="2"/>
  <c r="BW45" i="2"/>
  <c r="DD12" i="2"/>
  <c r="DL12" i="2"/>
  <c r="EX35" i="2"/>
  <c r="FB42" i="2"/>
  <c r="FC42" i="2" s="1"/>
  <c r="DF31" i="2"/>
  <c r="DF21" i="2"/>
  <c r="EY7" i="2"/>
  <c r="EZ7" i="2" s="1"/>
  <c r="FA7" i="2"/>
  <c r="DL9" i="2"/>
  <c r="DD9" i="2"/>
  <c r="EV6" i="2"/>
  <c r="BT8" i="2"/>
  <c r="BT7" i="2"/>
  <c r="BV7" i="2" s="1"/>
  <c r="BZ7" i="2" s="1"/>
  <c r="DF9" i="2"/>
  <c r="BT6" i="2"/>
  <c r="HL7" i="2"/>
  <c r="BZ5" i="2"/>
  <c r="BW5" i="2"/>
  <c r="CA5" i="2" s="1"/>
  <c r="FD8" i="2"/>
  <c r="EV8" i="2"/>
  <c r="DG8" i="2"/>
  <c r="DH8" i="2" s="1"/>
  <c r="DI8" i="2"/>
  <c r="EY9" i="2"/>
  <c r="EZ9" i="2" s="1"/>
  <c r="FA9" i="2"/>
  <c r="DG6" i="2"/>
  <c r="DH6" i="2" s="1"/>
  <c r="DI6" i="2"/>
  <c r="DG7" i="2"/>
  <c r="DH7" i="2" s="1"/>
  <c r="DI7" i="2"/>
  <c r="EX8" i="2"/>
  <c r="BV9" i="2"/>
  <c r="BZ9" i="2" s="1"/>
  <c r="DG5" i="2"/>
  <c r="DH5" i="2" s="1"/>
  <c r="DI5" i="2"/>
  <c r="GN9" i="2"/>
  <c r="HL9" i="2"/>
  <c r="FB5" i="2"/>
  <c r="GM8" i="2"/>
  <c r="GJ8" i="2"/>
  <c r="GK8" i="2" s="1"/>
  <c r="GT8" i="2" s="1"/>
  <c r="GO5" i="2"/>
  <c r="GP5" i="2" s="1"/>
  <c r="GQ5" i="2"/>
  <c r="DM73" i="2" l="1"/>
  <c r="DQ73" i="2" s="1"/>
  <c r="BZ135" i="2"/>
  <c r="BW135" i="2"/>
  <c r="CA135" i="2" s="1"/>
  <c r="BX135" i="2"/>
  <c r="CB135" i="2" s="1"/>
  <c r="CD135" i="2" s="1"/>
  <c r="CF135" i="2" s="1"/>
  <c r="CH135" i="2" s="1"/>
  <c r="BY105" i="2"/>
  <c r="DK73" i="2"/>
  <c r="BV89" i="2"/>
  <c r="CE107" i="2"/>
  <c r="CE77" i="2"/>
  <c r="DM86" i="2"/>
  <c r="DQ86" i="2" s="1"/>
  <c r="CD86" i="2"/>
  <c r="CF86" i="2" s="1"/>
  <c r="CH86" i="2" s="1"/>
  <c r="BX48" i="2"/>
  <c r="CB48" i="2" s="1"/>
  <c r="CE100" i="2"/>
  <c r="DN49" i="2"/>
  <c r="DR49" i="2" s="1"/>
  <c r="BW124" i="2"/>
  <c r="CA124" i="2" s="1"/>
  <c r="BY100" i="2"/>
  <c r="BW47" i="2"/>
  <c r="CA47" i="2" s="1"/>
  <c r="BX126" i="2"/>
  <c r="CB126" i="2" s="1"/>
  <c r="CD126" i="2" s="1"/>
  <c r="CF126" i="2" s="1"/>
  <c r="CH126" i="2" s="1"/>
  <c r="CF94" i="2"/>
  <c r="CH94" i="2" s="1"/>
  <c r="CE94" i="2"/>
  <c r="CF79" i="2"/>
  <c r="CH79" i="2" s="1"/>
  <c r="CE79" i="2"/>
  <c r="CF105" i="2"/>
  <c r="CH105" i="2" s="1"/>
  <c r="CE105" i="2"/>
  <c r="CE122" i="2"/>
  <c r="CB88" i="2"/>
  <c r="BY88" i="2"/>
  <c r="BZ80" i="2"/>
  <c r="BW80" i="2"/>
  <c r="CA80" i="2" s="1"/>
  <c r="BX5" i="2"/>
  <c r="CB5" i="2" s="1"/>
  <c r="FE67" i="2"/>
  <c r="BW62" i="2"/>
  <c r="CA62" i="2" s="1"/>
  <c r="BW129" i="2"/>
  <c r="CA129" i="2" s="1"/>
  <c r="BX91" i="2"/>
  <c r="CB91" i="2" s="1"/>
  <c r="BW59" i="2"/>
  <c r="BX27" i="2"/>
  <c r="CB27" i="2" s="1"/>
  <c r="CD27" i="2" s="1"/>
  <c r="CF27" i="2" s="1"/>
  <c r="CH27" i="2" s="1"/>
  <c r="FE50" i="2"/>
  <c r="FF50" i="2" s="1"/>
  <c r="DM127" i="2"/>
  <c r="DQ127" i="2" s="1"/>
  <c r="DN86" i="2"/>
  <c r="DR86" i="2" s="1"/>
  <c r="BW41" i="2"/>
  <c r="CA41" i="2" s="1"/>
  <c r="DO49" i="2"/>
  <c r="DS49" i="2" s="1"/>
  <c r="DU49" i="2" s="1"/>
  <c r="DW49" i="2" s="1"/>
  <c r="DY49" i="2" s="1"/>
  <c r="BW127" i="2"/>
  <c r="CA127" i="2" s="1"/>
  <c r="BY122" i="2"/>
  <c r="BW125" i="2"/>
  <c r="DM101" i="2"/>
  <c r="DQ101" i="2" s="1"/>
  <c r="BX47" i="2"/>
  <c r="CB47" i="2" s="1"/>
  <c r="CA93" i="2"/>
  <c r="BX93" i="2"/>
  <c r="CB93" i="2" s="1"/>
  <c r="BW33" i="2"/>
  <c r="BX33" i="2" s="1"/>
  <c r="CB33" i="2" s="1"/>
  <c r="FE106" i="2"/>
  <c r="DV67" i="2"/>
  <c r="DM100" i="2"/>
  <c r="DQ100" i="2" s="1"/>
  <c r="BW82" i="2"/>
  <c r="CA115" i="2"/>
  <c r="BX115" i="2"/>
  <c r="CB115" i="2" s="1"/>
  <c r="CD115" i="2" s="1"/>
  <c r="CF115" i="2" s="1"/>
  <c r="CH115" i="2" s="1"/>
  <c r="BW66" i="2"/>
  <c r="BX66" i="2" s="1"/>
  <c r="CB66" i="2" s="1"/>
  <c r="BZ63" i="2"/>
  <c r="BX63" i="2"/>
  <c r="CA56" i="2"/>
  <c r="BX56" i="2"/>
  <c r="CB56" i="2" s="1"/>
  <c r="CE54" i="2"/>
  <c r="DN73" i="2"/>
  <c r="DR73" i="2" s="1"/>
  <c r="FE79" i="2"/>
  <c r="DM123" i="2"/>
  <c r="DQ123" i="2" s="1"/>
  <c r="BX92" i="2"/>
  <c r="CB92" i="2" s="1"/>
  <c r="BY86" i="2"/>
  <c r="BZ75" i="2"/>
  <c r="BW75" i="2"/>
  <c r="CA75" i="2" s="1"/>
  <c r="FE55" i="2"/>
  <c r="FI67" i="2"/>
  <c r="FI86" i="2"/>
  <c r="DN112" i="2"/>
  <c r="DR112" i="2" s="1"/>
  <c r="FE126" i="2"/>
  <c r="FF126" i="2" s="1"/>
  <c r="DQ112" i="2"/>
  <c r="FE133" i="2"/>
  <c r="FF133" i="2" s="1"/>
  <c r="DN100" i="2"/>
  <c r="DR100" i="2" s="1"/>
  <c r="FF69" i="2"/>
  <c r="FI106" i="2"/>
  <c r="DG58" i="2"/>
  <c r="DH58" i="2" s="1"/>
  <c r="DI58" i="2"/>
  <c r="DG135" i="2"/>
  <c r="DH135" i="2" s="1"/>
  <c r="DI135" i="2"/>
  <c r="BZ55" i="2"/>
  <c r="BW55" i="2"/>
  <c r="CA55" i="2" s="1"/>
  <c r="GO98" i="2"/>
  <c r="GP98" i="2" s="1"/>
  <c r="GQ98" i="2"/>
  <c r="FB77" i="2"/>
  <c r="FC77" i="2" s="1"/>
  <c r="GN122" i="2"/>
  <c r="HL122" i="2"/>
  <c r="GO119" i="2"/>
  <c r="GP119" i="2" s="1"/>
  <c r="GQ119" i="2"/>
  <c r="EY103" i="2"/>
  <c r="EZ103" i="2" s="1"/>
  <c r="FA103" i="2"/>
  <c r="GN61" i="2"/>
  <c r="HL61" i="2"/>
  <c r="DG59" i="2"/>
  <c r="DH59" i="2" s="1"/>
  <c r="DI59" i="2"/>
  <c r="DG96" i="2"/>
  <c r="DH96" i="2" s="1"/>
  <c r="DI96" i="2"/>
  <c r="DJ114" i="2"/>
  <c r="DK114" i="2" s="1"/>
  <c r="GO121" i="2"/>
  <c r="GP121" i="2" s="1"/>
  <c r="GQ121" i="2"/>
  <c r="DJ69" i="2"/>
  <c r="DK69" i="2" s="1"/>
  <c r="DM69" i="2" s="1"/>
  <c r="DQ69" i="2" s="1"/>
  <c r="GO77" i="2"/>
  <c r="GP77" i="2" s="1"/>
  <c r="GQ77" i="2"/>
  <c r="CA97" i="2"/>
  <c r="BY97" i="2"/>
  <c r="BY110" i="2"/>
  <c r="DK88" i="2"/>
  <c r="DK99" i="2"/>
  <c r="BY94" i="2"/>
  <c r="BW128" i="2"/>
  <c r="CA128" i="2" s="1"/>
  <c r="GO120" i="2"/>
  <c r="GP120" i="2" s="1"/>
  <c r="GQ120" i="2"/>
  <c r="FE76" i="2"/>
  <c r="FF76" i="2" s="1"/>
  <c r="FB57" i="2"/>
  <c r="FC57" i="2" s="1"/>
  <c r="BW84" i="2"/>
  <c r="CA84" i="2" s="1"/>
  <c r="DJ66" i="2"/>
  <c r="DG83" i="2"/>
  <c r="DH83" i="2" s="1"/>
  <c r="DI83" i="2"/>
  <c r="GR67" i="2"/>
  <c r="HK67" i="2" s="1"/>
  <c r="BV96" i="2"/>
  <c r="BZ96" i="2" s="1"/>
  <c r="FB80" i="2"/>
  <c r="FC60" i="2"/>
  <c r="FE60" i="2" s="1"/>
  <c r="FB60" i="2"/>
  <c r="HL83" i="2"/>
  <c r="GN83" i="2"/>
  <c r="BW117" i="2"/>
  <c r="BY98" i="2"/>
  <c r="GO115" i="2"/>
  <c r="GP115" i="2" s="1"/>
  <c r="GQ115" i="2"/>
  <c r="EY85" i="2"/>
  <c r="EZ85" i="2" s="1"/>
  <c r="FA85" i="2"/>
  <c r="FB68" i="2"/>
  <c r="FC68" i="2" s="1"/>
  <c r="FE69" i="2"/>
  <c r="GO70" i="2"/>
  <c r="GP70" i="2" s="1"/>
  <c r="GQ70" i="2"/>
  <c r="GO108" i="2"/>
  <c r="GP108" i="2" s="1"/>
  <c r="GQ108" i="2"/>
  <c r="HL128" i="2"/>
  <c r="GN128" i="2"/>
  <c r="BV132" i="2"/>
  <c r="GR112" i="2"/>
  <c r="HK112" i="2" s="1"/>
  <c r="FB135" i="2"/>
  <c r="FC135" i="2" s="1"/>
  <c r="FE135" i="2" s="1"/>
  <c r="DM57" i="2"/>
  <c r="GR109" i="2"/>
  <c r="HK109" i="2" s="1"/>
  <c r="CE135" i="2"/>
  <c r="BY92" i="2"/>
  <c r="BX99" i="2"/>
  <c r="BX76" i="2"/>
  <c r="CB76" i="2" s="1"/>
  <c r="CD76" i="2" s="1"/>
  <c r="BZ72" i="2"/>
  <c r="BW72" i="2"/>
  <c r="CA72" i="2" s="1"/>
  <c r="DG129" i="2"/>
  <c r="DH129" i="2" s="1"/>
  <c r="DI129" i="2"/>
  <c r="DJ115" i="2"/>
  <c r="DK115" i="2" s="1"/>
  <c r="BY121" i="2"/>
  <c r="DJ62" i="2"/>
  <c r="FF86" i="2"/>
  <c r="GN92" i="2"/>
  <c r="HL92" i="2"/>
  <c r="DM133" i="2"/>
  <c r="DQ133" i="2" s="1"/>
  <c r="GN66" i="2"/>
  <c r="HL66" i="2"/>
  <c r="HL91" i="2"/>
  <c r="GN91" i="2"/>
  <c r="DG104" i="2"/>
  <c r="DH104" i="2" s="1"/>
  <c r="DI104" i="2"/>
  <c r="DJ130" i="2"/>
  <c r="DK130" i="2" s="1"/>
  <c r="HL134" i="2"/>
  <c r="GN134" i="2"/>
  <c r="DK126" i="2"/>
  <c r="FB97" i="2"/>
  <c r="FC97" i="2"/>
  <c r="DJ131" i="2"/>
  <c r="FC72" i="2"/>
  <c r="FE72" i="2" s="1"/>
  <c r="DJ105" i="2"/>
  <c r="DK105" i="2"/>
  <c r="GO93" i="2"/>
  <c r="GP93" i="2" s="1"/>
  <c r="GQ93" i="2"/>
  <c r="FB124" i="2"/>
  <c r="FC124" i="2" s="1"/>
  <c r="DK55" i="2"/>
  <c r="EY78" i="2"/>
  <c r="EZ78" i="2" s="1"/>
  <c r="FA78" i="2"/>
  <c r="DG70" i="2"/>
  <c r="DH70" i="2" s="1"/>
  <c r="DI70" i="2"/>
  <c r="DN101" i="2"/>
  <c r="DR101" i="2" s="1"/>
  <c r="BY76" i="2"/>
  <c r="BV61" i="2"/>
  <c r="BZ61" i="2" s="1"/>
  <c r="BV130" i="2"/>
  <c r="BZ130" i="2" s="1"/>
  <c r="FC56" i="2"/>
  <c r="GO65" i="2"/>
  <c r="GP65" i="2" s="1"/>
  <c r="GQ65" i="2"/>
  <c r="FB71" i="2"/>
  <c r="GN110" i="2"/>
  <c r="HL110" i="2"/>
  <c r="DJ80" i="2"/>
  <c r="BV90" i="2"/>
  <c r="BZ90" i="2" s="1"/>
  <c r="EY89" i="2"/>
  <c r="EZ89" i="2" s="1"/>
  <c r="FA89" i="2"/>
  <c r="DJ71" i="2"/>
  <c r="DK71" i="2" s="1"/>
  <c r="BZ113" i="2"/>
  <c r="DJ89" i="2"/>
  <c r="DK89" i="2" s="1"/>
  <c r="BX117" i="2"/>
  <c r="CB117" i="2" s="1"/>
  <c r="GO123" i="2"/>
  <c r="GQ123" i="2"/>
  <c r="EY90" i="2"/>
  <c r="EZ90" i="2" s="1"/>
  <c r="FA90" i="2"/>
  <c r="GN116" i="2"/>
  <c r="HL116" i="2"/>
  <c r="EY134" i="2"/>
  <c r="EZ134" i="2" s="1"/>
  <c r="FA134" i="2"/>
  <c r="EY82" i="2"/>
  <c r="EZ82" i="2" s="1"/>
  <c r="FA82" i="2"/>
  <c r="FB73" i="2"/>
  <c r="FE73" i="2" s="1"/>
  <c r="FF73" i="2" s="1"/>
  <c r="FC73" i="2"/>
  <c r="GN95" i="2"/>
  <c r="HL95" i="2"/>
  <c r="FF67" i="2"/>
  <c r="GO69" i="2"/>
  <c r="GQ69" i="2"/>
  <c r="GO118" i="2"/>
  <c r="GQ118" i="2"/>
  <c r="GN51" i="2"/>
  <c r="HL51" i="2"/>
  <c r="DG92" i="2"/>
  <c r="DH92" i="2" s="1"/>
  <c r="DI92" i="2"/>
  <c r="FI50" i="2"/>
  <c r="GO125" i="2"/>
  <c r="GQ125" i="2"/>
  <c r="DJ76" i="2"/>
  <c r="DJ107" i="2"/>
  <c r="CA71" i="2"/>
  <c r="BY71" i="2"/>
  <c r="BV95" i="2"/>
  <c r="BZ95" i="2" s="1"/>
  <c r="CE121" i="2"/>
  <c r="GR72" i="2"/>
  <c r="HK72" i="2" s="1"/>
  <c r="GN87" i="2"/>
  <c r="HL87" i="2"/>
  <c r="BX112" i="2"/>
  <c r="CB112" i="2" s="1"/>
  <c r="CD112" i="2" s="1"/>
  <c r="EY62" i="2"/>
  <c r="EZ62" i="2" s="1"/>
  <c r="FA62" i="2"/>
  <c r="DN117" i="2"/>
  <c r="DR117" i="2" s="1"/>
  <c r="FB88" i="2"/>
  <c r="DJ111" i="2"/>
  <c r="DK111" i="2" s="1"/>
  <c r="FB130" i="2"/>
  <c r="EY51" i="2"/>
  <c r="EZ51" i="2" s="1"/>
  <c r="FA51" i="2"/>
  <c r="BX62" i="2"/>
  <c r="CB62" i="2" s="1"/>
  <c r="FB107" i="2"/>
  <c r="GO97" i="2"/>
  <c r="GP97" i="2" s="1"/>
  <c r="GQ97" i="2"/>
  <c r="DJ93" i="2"/>
  <c r="DK93" i="2" s="1"/>
  <c r="BX129" i="2"/>
  <c r="CB129" i="2" s="1"/>
  <c r="CD129" i="2" s="1"/>
  <c r="CF129" i="2" s="1"/>
  <c r="CH129" i="2" s="1"/>
  <c r="GR50" i="2"/>
  <c r="HK50" i="2" s="1"/>
  <c r="FB53" i="2"/>
  <c r="FC53" i="2" s="1"/>
  <c r="GO68" i="2"/>
  <c r="GP68" i="2" s="1"/>
  <c r="GQ68" i="2"/>
  <c r="DO86" i="2"/>
  <c r="DS86" i="2" s="1"/>
  <c r="GN132" i="2"/>
  <c r="HL132" i="2"/>
  <c r="FB105" i="2"/>
  <c r="GO53" i="2"/>
  <c r="GP53" i="2" s="1"/>
  <c r="GQ53" i="2"/>
  <c r="BY65" i="2"/>
  <c r="BX75" i="2"/>
  <c r="CB75" i="2" s="1"/>
  <c r="BW61" i="2"/>
  <c r="CA61" i="2" s="1"/>
  <c r="CD92" i="2"/>
  <c r="CF92" i="2" s="1"/>
  <c r="CH92" i="2" s="1"/>
  <c r="DP67" i="2"/>
  <c r="DG113" i="2"/>
  <c r="DI113" i="2"/>
  <c r="DJ97" i="2"/>
  <c r="FB123" i="2"/>
  <c r="FC123" i="2" s="1"/>
  <c r="EY92" i="2"/>
  <c r="EZ92" i="2" s="1"/>
  <c r="FA92" i="2"/>
  <c r="GR94" i="2"/>
  <c r="HK94" i="2" s="1"/>
  <c r="EY110" i="2"/>
  <c r="FA110" i="2"/>
  <c r="DJ121" i="2"/>
  <c r="DK121" i="2" s="1"/>
  <c r="GP69" i="2"/>
  <c r="FC52" i="2"/>
  <c r="DJ63" i="2"/>
  <c r="DK63" i="2" s="1"/>
  <c r="FB120" i="2"/>
  <c r="FC120" i="2" s="1"/>
  <c r="GR55" i="2"/>
  <c r="HK55" i="2" s="1"/>
  <c r="FC125" i="2"/>
  <c r="FB125" i="2"/>
  <c r="EY95" i="2"/>
  <c r="EZ95" i="2" s="1"/>
  <c r="FA95" i="2"/>
  <c r="GO88" i="2"/>
  <c r="GP88" i="2" s="1"/>
  <c r="GQ88" i="2"/>
  <c r="GO80" i="2"/>
  <c r="GP80" i="2" s="1"/>
  <c r="GQ80" i="2"/>
  <c r="BX120" i="2"/>
  <c r="CB120" i="2" s="1"/>
  <c r="BX58" i="2"/>
  <c r="CB58" i="2" s="1"/>
  <c r="CD58" i="2" s="1"/>
  <c r="CF58" i="2" s="1"/>
  <c r="CH58" i="2" s="1"/>
  <c r="DJ90" i="2"/>
  <c r="GN90" i="2"/>
  <c r="HL90" i="2"/>
  <c r="GO64" i="2"/>
  <c r="GP64" i="2" s="1"/>
  <c r="GQ64" i="2"/>
  <c r="EY116" i="2"/>
  <c r="EZ116" i="2" s="1"/>
  <c r="FA116" i="2"/>
  <c r="DG51" i="2"/>
  <c r="DH51" i="2" s="1"/>
  <c r="DI51" i="2"/>
  <c r="GR52" i="2"/>
  <c r="HK52" i="2" s="1"/>
  <c r="GO54" i="2"/>
  <c r="GP54" i="2" s="1"/>
  <c r="GQ54" i="2"/>
  <c r="DJ87" i="2"/>
  <c r="DK87" i="2" s="1"/>
  <c r="DM87" i="2" s="1"/>
  <c r="CE98" i="2"/>
  <c r="DK52" i="2"/>
  <c r="DM52" i="2" s="1"/>
  <c r="DQ52" i="2" s="1"/>
  <c r="DG118" i="2"/>
  <c r="DH118" i="2" s="1"/>
  <c r="DI118" i="2"/>
  <c r="DK56" i="2"/>
  <c r="FB118" i="2"/>
  <c r="FC118" i="2" s="1"/>
  <c r="FE49" i="2"/>
  <c r="DJ79" i="2"/>
  <c r="DK79" i="2" s="1"/>
  <c r="BX131" i="2"/>
  <c r="CB131" i="2" s="1"/>
  <c r="DJ108" i="2"/>
  <c r="EY132" i="2"/>
  <c r="EZ132" i="2" s="1"/>
  <c r="FA132" i="2"/>
  <c r="FB81" i="2"/>
  <c r="CA78" i="2"/>
  <c r="BX78" i="2"/>
  <c r="CB78" i="2" s="1"/>
  <c r="CD65" i="2"/>
  <c r="CF65" i="2" s="1"/>
  <c r="CH65" i="2" s="1"/>
  <c r="BW113" i="2"/>
  <c r="CA113" i="2" s="1"/>
  <c r="BY58" i="2"/>
  <c r="DG78" i="2"/>
  <c r="DH78" i="2" s="1"/>
  <c r="DI78" i="2"/>
  <c r="DH113" i="2"/>
  <c r="DG128" i="2"/>
  <c r="DH128" i="2" s="1"/>
  <c r="DI128" i="2"/>
  <c r="DJ48" i="2"/>
  <c r="GN102" i="2"/>
  <c r="HL102" i="2"/>
  <c r="EZ110" i="2"/>
  <c r="GN89" i="2"/>
  <c r="HL89" i="2"/>
  <c r="CE110" i="2"/>
  <c r="FF106" i="2"/>
  <c r="DG61" i="2"/>
  <c r="DH61" i="2" s="1"/>
  <c r="DI61" i="2"/>
  <c r="GO127" i="2"/>
  <c r="GP127" i="2" s="1"/>
  <c r="GQ127" i="2"/>
  <c r="FB108" i="2"/>
  <c r="FC108" i="2" s="1"/>
  <c r="FE48" i="2"/>
  <c r="FF48" i="2" s="1"/>
  <c r="GO117" i="2"/>
  <c r="GP117" i="2" s="1"/>
  <c r="GQ117" i="2"/>
  <c r="GN104" i="2"/>
  <c r="HL104" i="2"/>
  <c r="BZ120" i="2"/>
  <c r="FB102" i="2"/>
  <c r="FC102" i="2" s="1"/>
  <c r="GR86" i="2"/>
  <c r="HK86" i="2" s="1"/>
  <c r="DJ134" i="2"/>
  <c r="DK134" i="2" s="1"/>
  <c r="DM134" i="2" s="1"/>
  <c r="DQ134" i="2" s="1"/>
  <c r="BY109" i="2"/>
  <c r="BV51" i="2"/>
  <c r="BZ51" i="2" s="1"/>
  <c r="EY66" i="2"/>
  <c r="EZ66" i="2" s="1"/>
  <c r="FA66" i="2"/>
  <c r="DG53" i="2"/>
  <c r="DH53" i="2" s="1"/>
  <c r="DI53" i="2"/>
  <c r="FB115" i="2"/>
  <c r="FC115" i="2" s="1"/>
  <c r="FB121" i="2"/>
  <c r="BX127" i="2"/>
  <c r="BY119" i="2"/>
  <c r="BY52" i="2"/>
  <c r="DJ85" i="2"/>
  <c r="DK85" i="2" s="1"/>
  <c r="DM85" i="2" s="1"/>
  <c r="DQ85" i="2" s="1"/>
  <c r="GN96" i="2"/>
  <c r="HL96" i="2"/>
  <c r="EY59" i="2"/>
  <c r="EZ59" i="2" s="1"/>
  <c r="FA59" i="2"/>
  <c r="FE112" i="2"/>
  <c r="FE109" i="2"/>
  <c r="FF109" i="2" s="1"/>
  <c r="FE94" i="2"/>
  <c r="DN127" i="2"/>
  <c r="DR127" i="2" s="1"/>
  <c r="HL84" i="2"/>
  <c r="GN84" i="2"/>
  <c r="FB70" i="2"/>
  <c r="FB75" i="2"/>
  <c r="FC75" i="2" s="1"/>
  <c r="FE75" i="2" s="1"/>
  <c r="BW111" i="2"/>
  <c r="BX104" i="2"/>
  <c r="CB104" i="2" s="1"/>
  <c r="CD104" i="2" s="1"/>
  <c r="CF104" i="2" s="1"/>
  <c r="CH104" i="2" s="1"/>
  <c r="BV118" i="2"/>
  <c r="BZ118" i="2" s="1"/>
  <c r="CD119" i="2"/>
  <c r="CF119" i="2" s="1"/>
  <c r="CH119" i="2" s="1"/>
  <c r="DG122" i="2"/>
  <c r="DH122" i="2" s="1"/>
  <c r="DI122" i="2"/>
  <c r="EY128" i="2"/>
  <c r="EZ128" i="2" s="1"/>
  <c r="FA128" i="2"/>
  <c r="FB65" i="2"/>
  <c r="FC65" i="2" s="1"/>
  <c r="DK50" i="2"/>
  <c r="DK109" i="2"/>
  <c r="DM109" i="2" s="1"/>
  <c r="DQ109" i="2" s="1"/>
  <c r="FB74" i="2"/>
  <c r="FC74" i="2" s="1"/>
  <c r="EY96" i="2"/>
  <c r="EZ96" i="2" s="1"/>
  <c r="FA96" i="2"/>
  <c r="DJ120" i="2"/>
  <c r="DK120" i="2" s="1"/>
  <c r="EY111" i="2"/>
  <c r="EZ111" i="2" s="1"/>
  <c r="FA111" i="2"/>
  <c r="GR126" i="2"/>
  <c r="HK126" i="2" s="1"/>
  <c r="GN47" i="2"/>
  <c r="HL47" i="2"/>
  <c r="GO130" i="2"/>
  <c r="GP130" i="2" s="1"/>
  <c r="GQ130" i="2"/>
  <c r="BX57" i="2"/>
  <c r="CB57" i="2" s="1"/>
  <c r="GO101" i="2"/>
  <c r="GP101" i="2" s="1"/>
  <c r="GQ101" i="2"/>
  <c r="DG84" i="2"/>
  <c r="DH84" i="2" s="1"/>
  <c r="DI84" i="2"/>
  <c r="HL58" i="2"/>
  <c r="GN58" i="2"/>
  <c r="EY87" i="2"/>
  <c r="EZ87" i="2" s="1"/>
  <c r="FA87" i="2"/>
  <c r="HL62" i="2"/>
  <c r="GN62" i="2"/>
  <c r="CA101" i="2"/>
  <c r="CD109" i="2"/>
  <c r="CF109" i="2" s="1"/>
  <c r="CH109" i="2" s="1"/>
  <c r="DJ74" i="2"/>
  <c r="FB129" i="2"/>
  <c r="CE68" i="2"/>
  <c r="BX50" i="2"/>
  <c r="CB50" i="2" s="1"/>
  <c r="DJ72" i="2"/>
  <c r="DK72" i="2" s="1"/>
  <c r="GR79" i="2"/>
  <c r="HK79" i="2" s="1"/>
  <c r="BW53" i="2"/>
  <c r="CA53" i="2" s="1"/>
  <c r="DG116" i="2"/>
  <c r="DH116" i="2" s="1"/>
  <c r="DI116" i="2"/>
  <c r="GN124" i="2"/>
  <c r="HL124" i="2"/>
  <c r="FB127" i="2"/>
  <c r="FC127" i="2" s="1"/>
  <c r="HL78" i="2"/>
  <c r="GN78" i="2"/>
  <c r="DG95" i="2"/>
  <c r="DH95" i="2" s="1"/>
  <c r="DI95" i="2"/>
  <c r="DM56" i="2"/>
  <c r="DQ56" i="2" s="1"/>
  <c r="FB63" i="2"/>
  <c r="FC63" i="2" s="1"/>
  <c r="FE63" i="2" s="1"/>
  <c r="EY104" i="2"/>
  <c r="EZ104" i="2" s="1"/>
  <c r="FA104" i="2"/>
  <c r="GR106" i="2"/>
  <c r="HK106" i="2" s="1"/>
  <c r="BY68" i="2"/>
  <c r="GO107" i="2"/>
  <c r="GP107" i="2" s="1"/>
  <c r="GQ107" i="2"/>
  <c r="FC54" i="2"/>
  <c r="FE54" i="2" s="1"/>
  <c r="FB54" i="2"/>
  <c r="GN59" i="2"/>
  <c r="HL59" i="2"/>
  <c r="BW85" i="2"/>
  <c r="CA85" i="2" s="1"/>
  <c r="BX101" i="2"/>
  <c r="CB101" i="2" s="1"/>
  <c r="BV114" i="2"/>
  <c r="GO74" i="2"/>
  <c r="GP74" i="2" s="1"/>
  <c r="GQ74" i="2"/>
  <c r="BX72" i="2"/>
  <c r="CB72" i="2" s="1"/>
  <c r="DG91" i="2"/>
  <c r="DH91" i="2" s="1"/>
  <c r="DI91" i="2"/>
  <c r="DG102" i="2"/>
  <c r="DH102" i="2" s="1"/>
  <c r="DI102" i="2"/>
  <c r="CE67" i="2"/>
  <c r="CD67" i="2"/>
  <c r="CF67" i="2" s="1"/>
  <c r="CH67" i="2" s="1"/>
  <c r="DJ106" i="2"/>
  <c r="DK106" i="2"/>
  <c r="GO105" i="2"/>
  <c r="GP105" i="2" s="1"/>
  <c r="GQ105" i="2"/>
  <c r="BX87" i="2"/>
  <c r="BY81" i="2"/>
  <c r="GP123" i="2"/>
  <c r="DJ54" i="2"/>
  <c r="DG75" i="2"/>
  <c r="DH75" i="2" s="1"/>
  <c r="DI75" i="2"/>
  <c r="GO129" i="2"/>
  <c r="GP129" i="2" s="1"/>
  <c r="GQ129" i="2"/>
  <c r="GO63" i="2"/>
  <c r="GP63" i="2" s="1"/>
  <c r="GQ63" i="2"/>
  <c r="FB93" i="2"/>
  <c r="FC93" i="2" s="1"/>
  <c r="GO71" i="2"/>
  <c r="GP71" i="2" s="1"/>
  <c r="GQ71" i="2"/>
  <c r="DK65" i="2"/>
  <c r="DM65" i="2" s="1"/>
  <c r="DQ65" i="2" s="1"/>
  <c r="DJ65" i="2"/>
  <c r="DG82" i="2"/>
  <c r="DH82" i="2" s="1"/>
  <c r="DI82" i="2"/>
  <c r="FG86" i="2"/>
  <c r="FK86" i="2" s="1"/>
  <c r="DN81" i="2"/>
  <c r="DR81" i="2" s="1"/>
  <c r="GR76" i="2"/>
  <c r="HK76" i="2" s="1"/>
  <c r="CD108" i="2"/>
  <c r="CF108" i="2" s="1"/>
  <c r="CH108" i="2" s="1"/>
  <c r="FB64" i="2"/>
  <c r="BY57" i="2"/>
  <c r="EY58" i="2"/>
  <c r="EZ58" i="2" s="1"/>
  <c r="FA58" i="2"/>
  <c r="EY122" i="2"/>
  <c r="EZ122" i="2" s="1"/>
  <c r="FA122" i="2"/>
  <c r="DG125" i="2"/>
  <c r="DH125" i="2" s="1"/>
  <c r="DI125" i="2"/>
  <c r="GO75" i="2"/>
  <c r="GP75" i="2" s="1"/>
  <c r="GQ75" i="2"/>
  <c r="BV102" i="2"/>
  <c r="BZ102" i="2" s="1"/>
  <c r="GN103" i="2"/>
  <c r="HL103" i="2"/>
  <c r="FB113" i="2"/>
  <c r="FC113" i="2" s="1"/>
  <c r="DJ64" i="2"/>
  <c r="DK64" i="2" s="1"/>
  <c r="DG77" i="2"/>
  <c r="DH77" i="2" s="1"/>
  <c r="DI77" i="2"/>
  <c r="CD52" i="2"/>
  <c r="CF52" i="2" s="1"/>
  <c r="CH52" i="2" s="1"/>
  <c r="FB119" i="2"/>
  <c r="FC119" i="2" s="1"/>
  <c r="FE119" i="2" s="1"/>
  <c r="GN135" i="2"/>
  <c r="HL135" i="2"/>
  <c r="GR133" i="2"/>
  <c r="HK133" i="2" s="1"/>
  <c r="BW116" i="2"/>
  <c r="CA116" i="2" s="1"/>
  <c r="DJ119" i="2"/>
  <c r="FB117" i="2"/>
  <c r="FC117" i="2" s="1"/>
  <c r="FE117" i="2" s="1"/>
  <c r="DG47" i="2"/>
  <c r="DH47" i="2" s="1"/>
  <c r="DI47" i="2"/>
  <c r="GO100" i="2"/>
  <c r="GP100" i="2" s="1"/>
  <c r="GQ100" i="2"/>
  <c r="DP86" i="2"/>
  <c r="BV70" i="2"/>
  <c r="BZ70" i="2" s="1"/>
  <c r="GO73" i="2"/>
  <c r="GP73" i="2" s="1"/>
  <c r="GQ73" i="2"/>
  <c r="DG124" i="2"/>
  <c r="DH124" i="2" s="1"/>
  <c r="DI124" i="2"/>
  <c r="BW74" i="2"/>
  <c r="CA74" i="2" s="1"/>
  <c r="CE69" i="2"/>
  <c r="BX81" i="2"/>
  <c r="CB81" i="2" s="1"/>
  <c r="BX84" i="2"/>
  <c r="CB84" i="2" s="1"/>
  <c r="CD84" i="2" s="1"/>
  <c r="CF84" i="2" s="1"/>
  <c r="CH84" i="2" s="1"/>
  <c r="FB100" i="2"/>
  <c r="FC100" i="2" s="1"/>
  <c r="GO131" i="2"/>
  <c r="GP131" i="2" s="1"/>
  <c r="GQ131" i="2"/>
  <c r="EY91" i="2"/>
  <c r="EZ91" i="2" s="1"/>
  <c r="FA91" i="2"/>
  <c r="FB131" i="2"/>
  <c r="FC131" i="2" s="1"/>
  <c r="FE131" i="2" s="1"/>
  <c r="BX123" i="2"/>
  <c r="CB123" i="2" s="1"/>
  <c r="GR48" i="2"/>
  <c r="HK48" i="2" s="1"/>
  <c r="EY47" i="2"/>
  <c r="EZ47" i="2" s="1"/>
  <c r="FA47" i="2"/>
  <c r="DJ94" i="2"/>
  <c r="GN82" i="2"/>
  <c r="HL82" i="2"/>
  <c r="GP118" i="2"/>
  <c r="GN111" i="2"/>
  <c r="HL111" i="2"/>
  <c r="DG110" i="2"/>
  <c r="DH110" i="2" s="1"/>
  <c r="DI110" i="2"/>
  <c r="GO57" i="2"/>
  <c r="GP57" i="2" s="1"/>
  <c r="GQ57" i="2"/>
  <c r="GR49" i="2"/>
  <c r="HK49" i="2" s="1"/>
  <c r="GP125" i="2"/>
  <c r="GO81" i="2"/>
  <c r="GP81" i="2" s="1"/>
  <c r="GQ81" i="2"/>
  <c r="DJ98" i="2"/>
  <c r="DK98" i="2" s="1"/>
  <c r="DM98" i="2" s="1"/>
  <c r="DQ98" i="2" s="1"/>
  <c r="GR56" i="2"/>
  <c r="HK56" i="2" s="1"/>
  <c r="GS56" i="2"/>
  <c r="GU56" i="2" s="1"/>
  <c r="BX83" i="2"/>
  <c r="CB83" i="2" s="1"/>
  <c r="CD83" i="2" s="1"/>
  <c r="CF83" i="2" s="1"/>
  <c r="CH83" i="2" s="1"/>
  <c r="FB99" i="2"/>
  <c r="FC99" i="2" s="1"/>
  <c r="GN113" i="2"/>
  <c r="HL113" i="2"/>
  <c r="GO99" i="2"/>
  <c r="GP99" i="2" s="1"/>
  <c r="GQ99" i="2"/>
  <c r="FB101" i="2"/>
  <c r="EY114" i="2"/>
  <c r="EZ114" i="2" s="1"/>
  <c r="FA114" i="2"/>
  <c r="EY83" i="2"/>
  <c r="EZ83" i="2" s="1"/>
  <c r="FA83" i="2"/>
  <c r="GN85" i="2"/>
  <c r="HL85" i="2"/>
  <c r="DG132" i="2"/>
  <c r="DH132" i="2" s="1"/>
  <c r="DI132" i="2"/>
  <c r="DJ103" i="2"/>
  <c r="FB98" i="2"/>
  <c r="FC98" i="2"/>
  <c r="DJ68" i="2"/>
  <c r="DK68" i="2" s="1"/>
  <c r="DM68" i="2" s="1"/>
  <c r="EY84" i="2"/>
  <c r="EZ84" i="2" s="1"/>
  <c r="FA84" i="2"/>
  <c r="BX53" i="2"/>
  <c r="CB53" i="2" s="1"/>
  <c r="GO60" i="2"/>
  <c r="GP60" i="2" s="1"/>
  <c r="GQ60" i="2"/>
  <c r="EY61" i="2"/>
  <c r="EZ61" i="2" s="1"/>
  <c r="FA61" i="2"/>
  <c r="BV134" i="2"/>
  <c r="BZ134" i="2" s="1"/>
  <c r="GN114" i="2"/>
  <c r="HL114" i="2"/>
  <c r="BV103" i="2"/>
  <c r="BY123" i="2"/>
  <c r="CA60" i="2"/>
  <c r="BY60" i="2"/>
  <c r="BX124" i="2"/>
  <c r="CB124" i="2" s="1"/>
  <c r="CD124" i="2" s="1"/>
  <c r="CF124" i="2" s="1"/>
  <c r="CH124" i="2" s="1"/>
  <c r="DU86" i="2"/>
  <c r="DW86" i="2" s="1"/>
  <c r="DY86" i="2" s="1"/>
  <c r="BZ91" i="2"/>
  <c r="BY91" i="2"/>
  <c r="DJ60" i="2"/>
  <c r="DK60" i="2" s="1"/>
  <c r="CD81" i="2"/>
  <c r="CF81" i="2" s="1"/>
  <c r="CH81" i="2" s="1"/>
  <c r="BY104" i="2"/>
  <c r="BX85" i="2"/>
  <c r="CB85" i="2" s="1"/>
  <c r="GQ6" i="2"/>
  <c r="BW7" i="2"/>
  <c r="BW30" i="4"/>
  <c r="CA30" i="4" s="1"/>
  <c r="BX24" i="4"/>
  <c r="CB24" i="4" s="1"/>
  <c r="CD24" i="4" s="1"/>
  <c r="CF24" i="4" s="1"/>
  <c r="CH24" i="4" s="1"/>
  <c r="BX21" i="4"/>
  <c r="CB21" i="4" s="1"/>
  <c r="CD21" i="4" s="1"/>
  <c r="BY46" i="4"/>
  <c r="BX8" i="4"/>
  <c r="CB8" i="4" s="1"/>
  <c r="CD8" i="4" s="1"/>
  <c r="CF8" i="4" s="1"/>
  <c r="CH8" i="4" s="1"/>
  <c r="BY6" i="4"/>
  <c r="BW43" i="4"/>
  <c r="BX43" i="4" s="1"/>
  <c r="CB43" i="4" s="1"/>
  <c r="BW10" i="4"/>
  <c r="CA10" i="4" s="1"/>
  <c r="BW40" i="4"/>
  <c r="CA40" i="4" s="1"/>
  <c r="BV28" i="4"/>
  <c r="BZ28" i="4" s="1"/>
  <c r="BW36" i="4"/>
  <c r="CA36" i="4" s="1"/>
  <c r="BW16" i="4"/>
  <c r="CA16" i="4" s="1"/>
  <c r="CE6" i="4"/>
  <c r="CA26" i="4"/>
  <c r="BX26" i="4"/>
  <c r="CB26" i="4" s="1"/>
  <c r="BX34" i="4"/>
  <c r="CB34" i="4" s="1"/>
  <c r="CD34" i="4" s="1"/>
  <c r="CF34" i="4" s="1"/>
  <c r="CH34" i="4" s="1"/>
  <c r="BW44" i="4"/>
  <c r="CA44" i="4" s="1"/>
  <c r="BX35" i="4"/>
  <c r="BX5" i="4"/>
  <c r="CB5" i="4" s="1"/>
  <c r="CD5" i="4" s="1"/>
  <c r="CF5" i="4" s="1"/>
  <c r="CH5" i="4" s="1"/>
  <c r="BW32" i="4"/>
  <c r="CA32" i="4" s="1"/>
  <c r="DK8" i="4"/>
  <c r="DM8" i="4" s="1"/>
  <c r="DQ8" i="4" s="1"/>
  <c r="BW37" i="4"/>
  <c r="CA37" i="4" s="1"/>
  <c r="BW20" i="4"/>
  <c r="CA20" i="4" s="1"/>
  <c r="BW15" i="4"/>
  <c r="CA15" i="4" s="1"/>
  <c r="BW11" i="4"/>
  <c r="CA11" i="4" s="1"/>
  <c r="DM12" i="4"/>
  <c r="DQ12" i="4" s="1"/>
  <c r="FF38" i="4"/>
  <c r="FI38" i="4"/>
  <c r="FE46" i="4"/>
  <c r="FF46" i="4" s="1"/>
  <c r="FE26" i="4"/>
  <c r="FF26" i="4" s="1"/>
  <c r="HL17" i="4"/>
  <c r="GN17" i="4"/>
  <c r="CB23" i="4"/>
  <c r="BY23" i="4"/>
  <c r="FB21" i="4"/>
  <c r="DJ13" i="4"/>
  <c r="DK13" i="4" s="1"/>
  <c r="GO10" i="4"/>
  <c r="GP10" i="4" s="1"/>
  <c r="GQ10" i="4"/>
  <c r="CA12" i="4"/>
  <c r="BX12" i="4"/>
  <c r="CB12" i="4" s="1"/>
  <c r="GN36" i="4"/>
  <c r="HL36" i="4"/>
  <c r="EY17" i="4"/>
  <c r="EZ17" i="4" s="1"/>
  <c r="FA17" i="4"/>
  <c r="HL45" i="4"/>
  <c r="GN45" i="4"/>
  <c r="DM24" i="4"/>
  <c r="DQ24" i="4" s="1"/>
  <c r="FC33" i="4"/>
  <c r="EY40" i="4"/>
  <c r="EZ40" i="4" s="1"/>
  <c r="FA40" i="4"/>
  <c r="DM33" i="4"/>
  <c r="DQ33" i="4" s="1"/>
  <c r="EY34" i="4"/>
  <c r="EZ34" i="4" s="1"/>
  <c r="FA34" i="4"/>
  <c r="EY29" i="4"/>
  <c r="EZ29" i="4" s="1"/>
  <c r="FA29" i="4"/>
  <c r="GR23" i="4"/>
  <c r="HK23" i="4" s="1"/>
  <c r="FE7" i="4"/>
  <c r="CE22" i="4"/>
  <c r="DG5" i="4"/>
  <c r="DH5" i="4" s="1"/>
  <c r="DI5" i="4"/>
  <c r="GR6" i="4"/>
  <c r="HK6" i="4" s="1"/>
  <c r="DG42" i="4"/>
  <c r="DH42" i="4" s="1"/>
  <c r="DI42" i="4"/>
  <c r="BW18" i="4"/>
  <c r="CA18" i="4" s="1"/>
  <c r="HL28" i="4"/>
  <c r="GN28" i="4"/>
  <c r="HL29" i="4"/>
  <c r="GN29" i="4"/>
  <c r="EY41" i="4"/>
  <c r="EZ41" i="4" s="1"/>
  <c r="FA41" i="4"/>
  <c r="BW7" i="4"/>
  <c r="HL16" i="4"/>
  <c r="GN16" i="4"/>
  <c r="BW41" i="4"/>
  <c r="BX14" i="4"/>
  <c r="CB14" i="4" s="1"/>
  <c r="DJ22" i="4"/>
  <c r="DJ43" i="4"/>
  <c r="BW45" i="4"/>
  <c r="CA45" i="4" s="1"/>
  <c r="DJ27" i="4"/>
  <c r="DK27" i="4" s="1"/>
  <c r="DJ32" i="4"/>
  <c r="DK32" i="4" s="1"/>
  <c r="DM32" i="4" s="1"/>
  <c r="DQ32" i="4" s="1"/>
  <c r="HL18" i="4"/>
  <c r="GN18" i="4"/>
  <c r="GO25" i="4"/>
  <c r="GP25" i="4" s="1"/>
  <c r="GQ25" i="4"/>
  <c r="FB27" i="4"/>
  <c r="FC27" i="4" s="1"/>
  <c r="EY44" i="4"/>
  <c r="EZ44" i="4" s="1"/>
  <c r="FA44" i="4"/>
  <c r="HL40" i="4"/>
  <c r="GN40" i="4"/>
  <c r="EY28" i="4"/>
  <c r="EZ28" i="4" s="1"/>
  <c r="FA28" i="4"/>
  <c r="GO27" i="4"/>
  <c r="GP27" i="4" s="1"/>
  <c r="GQ27" i="4"/>
  <c r="BX30" i="4"/>
  <c r="BW42" i="4"/>
  <c r="CA42" i="4" s="1"/>
  <c r="BW29" i="4"/>
  <c r="FE24" i="4"/>
  <c r="FC23" i="4"/>
  <c r="FE23" i="4" s="1"/>
  <c r="DJ34" i="4"/>
  <c r="DK34" i="4" s="1"/>
  <c r="HL35" i="4"/>
  <c r="GN35" i="4"/>
  <c r="GR33" i="4"/>
  <c r="HK33" i="4" s="1"/>
  <c r="HL20" i="4"/>
  <c r="GN20" i="4"/>
  <c r="GO31" i="4"/>
  <c r="GP31" i="4" s="1"/>
  <c r="GQ31" i="4"/>
  <c r="HL39" i="4"/>
  <c r="GN39" i="4"/>
  <c r="GR38" i="4"/>
  <c r="HK38" i="4" s="1"/>
  <c r="DJ15" i="4"/>
  <c r="DK15" i="4" s="1"/>
  <c r="FE22" i="4"/>
  <c r="DG30" i="4"/>
  <c r="DH30" i="4" s="1"/>
  <c r="DI30" i="4"/>
  <c r="BW19" i="4"/>
  <c r="CA19" i="4" s="1"/>
  <c r="GR26" i="4"/>
  <c r="HK26" i="4" s="1"/>
  <c r="GO15" i="4"/>
  <c r="GQ15" i="4"/>
  <c r="DG39" i="4"/>
  <c r="DH39" i="4" s="1"/>
  <c r="DI39" i="4"/>
  <c r="FB15" i="4"/>
  <c r="GR24" i="4"/>
  <c r="HK24" i="4" s="1"/>
  <c r="DK25" i="4"/>
  <c r="FB32" i="4"/>
  <c r="FC32" i="4" s="1"/>
  <c r="FB10" i="4"/>
  <c r="FC10" i="4" s="1"/>
  <c r="DJ23" i="4"/>
  <c r="DK23" i="4" s="1"/>
  <c r="EY36" i="4"/>
  <c r="EZ36" i="4" s="1"/>
  <c r="FA36" i="4"/>
  <c r="DG36" i="4"/>
  <c r="DH36" i="4" s="1"/>
  <c r="DI36" i="4"/>
  <c r="HL41" i="4"/>
  <c r="GN41" i="4"/>
  <c r="DJ18" i="4"/>
  <c r="FB12" i="4"/>
  <c r="FC12" i="4" s="1"/>
  <c r="DK9" i="4"/>
  <c r="DM9" i="4" s="1"/>
  <c r="GR7" i="4"/>
  <c r="HK7" i="4" s="1"/>
  <c r="DG37" i="4"/>
  <c r="DH37" i="4" s="1"/>
  <c r="DI37" i="4"/>
  <c r="GN11" i="4"/>
  <c r="HL11" i="4"/>
  <c r="EY5" i="4"/>
  <c r="EZ5" i="4" s="1"/>
  <c r="FA5" i="4"/>
  <c r="GN13" i="4"/>
  <c r="HL13" i="4"/>
  <c r="GN34" i="4"/>
  <c r="HL34" i="4"/>
  <c r="DJ6" i="4"/>
  <c r="DK6" i="4" s="1"/>
  <c r="BZ27" i="4"/>
  <c r="BW27" i="4"/>
  <c r="CA27" i="4" s="1"/>
  <c r="GR22" i="4"/>
  <c r="HK22" i="4" s="1"/>
  <c r="HL37" i="4"/>
  <c r="GN37" i="4"/>
  <c r="DJ7" i="4"/>
  <c r="DK7" i="4" s="1"/>
  <c r="FB9" i="4"/>
  <c r="FC9" i="4" s="1"/>
  <c r="FB19" i="4"/>
  <c r="GO21" i="4"/>
  <c r="GP21" i="4" s="1"/>
  <c r="GQ21" i="4"/>
  <c r="EY30" i="4"/>
  <c r="EZ30" i="4" s="1"/>
  <c r="FA30" i="4"/>
  <c r="DK38" i="4"/>
  <c r="DM38" i="4" s="1"/>
  <c r="DQ38" i="4" s="1"/>
  <c r="GP15" i="4"/>
  <c r="DJ45" i="4"/>
  <c r="DJ41" i="4"/>
  <c r="DK41" i="4" s="1"/>
  <c r="BZ14" i="4"/>
  <c r="HL43" i="4"/>
  <c r="GN43" i="4"/>
  <c r="EY16" i="4"/>
  <c r="EZ16" i="4" s="1"/>
  <c r="FA16" i="4"/>
  <c r="GO32" i="4"/>
  <c r="GP32" i="4" s="1"/>
  <c r="GQ32" i="4"/>
  <c r="BV17" i="4"/>
  <c r="BZ17" i="4" s="1"/>
  <c r="FB42" i="4"/>
  <c r="FC42" i="4" s="1"/>
  <c r="FE42" i="4" s="1"/>
  <c r="EY39" i="4"/>
  <c r="EZ39" i="4" s="1"/>
  <c r="FA39" i="4"/>
  <c r="DM31" i="4"/>
  <c r="DQ31" i="4" s="1"/>
  <c r="GO42" i="4"/>
  <c r="GP42" i="4" s="1"/>
  <c r="GQ42" i="4"/>
  <c r="DG35" i="4"/>
  <c r="DH35" i="4" s="1"/>
  <c r="DI35" i="4"/>
  <c r="BW33" i="4"/>
  <c r="CA33" i="4" s="1"/>
  <c r="BW39" i="4"/>
  <c r="GR46" i="4"/>
  <c r="HK46" i="4" s="1"/>
  <c r="EY37" i="4"/>
  <c r="EZ37" i="4" s="1"/>
  <c r="FA37" i="4"/>
  <c r="DJ46" i="4"/>
  <c r="DK46" i="4" s="1"/>
  <c r="DJ26" i="4"/>
  <c r="DJ14" i="4"/>
  <c r="DK14" i="4" s="1"/>
  <c r="DM14" i="4" s="1"/>
  <c r="DQ14" i="4" s="1"/>
  <c r="HL5" i="4"/>
  <c r="GN5" i="4"/>
  <c r="BX31" i="4"/>
  <c r="CB31" i="4" s="1"/>
  <c r="CD31" i="4" s="1"/>
  <c r="CF31" i="4" s="1"/>
  <c r="CH31" i="4" s="1"/>
  <c r="DG40" i="4"/>
  <c r="DH40" i="4" s="1"/>
  <c r="DI40" i="4"/>
  <c r="EY11" i="4"/>
  <c r="EZ11" i="4" s="1"/>
  <c r="FA11" i="4"/>
  <c r="GO9" i="4"/>
  <c r="GP9" i="4" s="1"/>
  <c r="GQ9" i="4"/>
  <c r="EY18" i="4"/>
  <c r="EZ18" i="4" s="1"/>
  <c r="FA18" i="4"/>
  <c r="BX25" i="4"/>
  <c r="DG10" i="4"/>
  <c r="DH10" i="4" s="1"/>
  <c r="DI10" i="4"/>
  <c r="FB35" i="4"/>
  <c r="FC35" i="4" s="1"/>
  <c r="CE46" i="4"/>
  <c r="BV13" i="4"/>
  <c r="EY43" i="4"/>
  <c r="EZ43" i="4" s="1"/>
  <c r="FA43" i="4"/>
  <c r="EY20" i="4"/>
  <c r="EZ20" i="4" s="1"/>
  <c r="FA20" i="4"/>
  <c r="FE8" i="4"/>
  <c r="DJ16" i="4"/>
  <c r="DJ21" i="4"/>
  <c r="DK21" i="4" s="1"/>
  <c r="BZ38" i="4"/>
  <c r="BW38" i="4"/>
  <c r="BX38" i="4" s="1"/>
  <c r="CB38" i="4" s="1"/>
  <c r="FE6" i="4"/>
  <c r="HL44" i="4"/>
  <c r="GN44" i="4"/>
  <c r="DJ17" i="4"/>
  <c r="DG44" i="4"/>
  <c r="DH44" i="4" s="1"/>
  <c r="DI44" i="4"/>
  <c r="GR8" i="4"/>
  <c r="HK8" i="4" s="1"/>
  <c r="BZ33" i="4"/>
  <c r="DG19" i="4"/>
  <c r="DH19" i="4" s="1"/>
  <c r="DI19" i="4"/>
  <c r="HL30" i="4"/>
  <c r="GN30" i="4"/>
  <c r="EY45" i="4"/>
  <c r="EZ45" i="4" s="1"/>
  <c r="FA45" i="4"/>
  <c r="EY13" i="4"/>
  <c r="EZ13" i="4" s="1"/>
  <c r="FA13" i="4"/>
  <c r="DG20" i="4"/>
  <c r="DH20" i="4" s="1"/>
  <c r="DI20" i="4"/>
  <c r="DG29" i="4"/>
  <c r="DH29" i="4" s="1"/>
  <c r="DI29" i="4"/>
  <c r="EY14" i="4"/>
  <c r="EZ14" i="4" s="1"/>
  <c r="FA14" i="4"/>
  <c r="DJ28" i="4"/>
  <c r="HL14" i="4"/>
  <c r="GN14" i="4"/>
  <c r="DG11" i="4"/>
  <c r="DH11" i="4" s="1"/>
  <c r="DI11" i="4"/>
  <c r="CB9" i="4"/>
  <c r="BY9" i="4"/>
  <c r="GO19" i="4"/>
  <c r="GP19" i="4" s="1"/>
  <c r="GQ19" i="4"/>
  <c r="FB25" i="4"/>
  <c r="FC25" i="4" s="1"/>
  <c r="FB31" i="4"/>
  <c r="BY22" i="4"/>
  <c r="GO12" i="4"/>
  <c r="GP12" i="4" s="1"/>
  <c r="GQ12" i="4"/>
  <c r="BY26" i="2"/>
  <c r="BX42" i="2"/>
  <c r="CB42" i="2" s="1"/>
  <c r="CD42" i="2" s="1"/>
  <c r="CF42" i="2" s="1"/>
  <c r="CH42" i="2" s="1"/>
  <c r="BX34" i="2"/>
  <c r="CB34" i="2" s="1"/>
  <c r="CD34" i="2" s="1"/>
  <c r="CF34" i="2" s="1"/>
  <c r="CH34" i="2" s="1"/>
  <c r="CE29" i="2"/>
  <c r="BW23" i="2"/>
  <c r="CA23" i="2" s="1"/>
  <c r="BX25" i="2"/>
  <c r="CB25" i="2" s="1"/>
  <c r="BX14" i="2"/>
  <c r="CB14" i="2" s="1"/>
  <c r="CA15" i="2"/>
  <c r="BX15" i="2"/>
  <c r="BW12" i="2"/>
  <c r="CA12" i="2" s="1"/>
  <c r="BX41" i="2"/>
  <c r="CB41" i="2" s="1"/>
  <c r="CD41" i="2" s="1"/>
  <c r="CF41" i="2" s="1"/>
  <c r="CH41" i="2" s="1"/>
  <c r="BW32" i="2"/>
  <c r="CA32" i="2" s="1"/>
  <c r="BX19" i="2"/>
  <c r="BW21" i="2"/>
  <c r="CB43" i="2"/>
  <c r="BY43" i="2"/>
  <c r="FE42" i="2"/>
  <c r="FF42" i="2" s="1"/>
  <c r="BZ13" i="2"/>
  <c r="CA17" i="2"/>
  <c r="BX17" i="2"/>
  <c r="CB17" i="2" s="1"/>
  <c r="DM28" i="2"/>
  <c r="DQ28" i="2" s="1"/>
  <c r="FB32" i="2"/>
  <c r="FC32" i="2" s="1"/>
  <c r="FE32" i="2" s="1"/>
  <c r="GN46" i="2"/>
  <c r="HL46" i="2"/>
  <c r="DJ38" i="2"/>
  <c r="DK38" i="2" s="1"/>
  <c r="GN37" i="2"/>
  <c r="HL37" i="2"/>
  <c r="EY35" i="2"/>
  <c r="EZ35" i="2" s="1"/>
  <c r="FA35" i="2"/>
  <c r="DJ34" i="2"/>
  <c r="GR27" i="2"/>
  <c r="HK27" i="2" s="1"/>
  <c r="BX37" i="2"/>
  <c r="CB37" i="2" s="1"/>
  <c r="CD37" i="2" s="1"/>
  <c r="CF37" i="2" s="1"/>
  <c r="CH37" i="2" s="1"/>
  <c r="FB22" i="2"/>
  <c r="BX20" i="2"/>
  <c r="CB20" i="2" s="1"/>
  <c r="CD20" i="2" s="1"/>
  <c r="CF20" i="2" s="1"/>
  <c r="CH20" i="2" s="1"/>
  <c r="GO16" i="2"/>
  <c r="GP16" i="2" s="1"/>
  <c r="GQ16" i="2"/>
  <c r="CA33" i="2"/>
  <c r="BY33" i="2"/>
  <c r="BZ10" i="2"/>
  <c r="BW10" i="2"/>
  <c r="CA10" i="2" s="1"/>
  <c r="GN44" i="2"/>
  <c r="HL44" i="2"/>
  <c r="FB29" i="2"/>
  <c r="FC29" i="2" s="1"/>
  <c r="FE29" i="2" s="1"/>
  <c r="FB28" i="2"/>
  <c r="FC28" i="2" s="1"/>
  <c r="DG40" i="2"/>
  <c r="DH40" i="2" s="1"/>
  <c r="DI40" i="2"/>
  <c r="EY21" i="2"/>
  <c r="EZ21" i="2" s="1"/>
  <c r="FA21" i="2"/>
  <c r="DG22" i="2"/>
  <c r="DH22" i="2" s="1"/>
  <c r="DI22" i="2"/>
  <c r="DG37" i="2"/>
  <c r="DH37" i="2" s="1"/>
  <c r="DI37" i="2"/>
  <c r="DJ16" i="2"/>
  <c r="DK16" i="2" s="1"/>
  <c r="FB34" i="2"/>
  <c r="FC34" i="2" s="1"/>
  <c r="HL21" i="2"/>
  <c r="GN21" i="2"/>
  <c r="GO19" i="2"/>
  <c r="GP19" i="2" s="1"/>
  <c r="GQ19" i="2"/>
  <c r="GR43" i="2"/>
  <c r="HK43" i="2" s="1"/>
  <c r="EY17" i="2"/>
  <c r="FA17" i="2"/>
  <c r="DK42" i="2"/>
  <c r="DM42" i="2" s="1"/>
  <c r="DQ42" i="2" s="1"/>
  <c r="FB25" i="2"/>
  <c r="BZ44" i="2"/>
  <c r="BW44" i="2"/>
  <c r="CA44" i="2" s="1"/>
  <c r="EY10" i="2"/>
  <c r="EZ10" i="2" s="1"/>
  <c r="FA10" i="2"/>
  <c r="DM27" i="2"/>
  <c r="DQ27" i="2" s="1"/>
  <c r="EY30" i="2"/>
  <c r="EZ30" i="2" s="1"/>
  <c r="FA30" i="2"/>
  <c r="DJ20" i="2"/>
  <c r="EY37" i="2"/>
  <c r="EZ37" i="2" s="1"/>
  <c r="FA37" i="2"/>
  <c r="FB15" i="2"/>
  <c r="EY33" i="2"/>
  <c r="EZ33" i="2" s="1"/>
  <c r="FA33" i="2"/>
  <c r="GN39" i="2"/>
  <c r="HL39" i="2"/>
  <c r="BW13" i="2"/>
  <c r="CA13" i="2" s="1"/>
  <c r="DJ15" i="2"/>
  <c r="DK15" i="2" s="1"/>
  <c r="DM15" i="2" s="1"/>
  <c r="DQ15" i="2" s="1"/>
  <c r="DJ11" i="2"/>
  <c r="DK11" i="2" s="1"/>
  <c r="GO22" i="2"/>
  <c r="GP22" i="2" s="1"/>
  <c r="GQ22" i="2"/>
  <c r="DG17" i="2"/>
  <c r="DH17" i="2" s="1"/>
  <c r="DI17" i="2"/>
  <c r="DJ23" i="2"/>
  <c r="DK23" i="2" s="1"/>
  <c r="DM23" i="2" s="1"/>
  <c r="GN11" i="2"/>
  <c r="HL11" i="2"/>
  <c r="GR42" i="2"/>
  <c r="HK42" i="2" s="1"/>
  <c r="FC14" i="2"/>
  <c r="CE27" i="2"/>
  <c r="GN24" i="2"/>
  <c r="HL24" i="2"/>
  <c r="EY36" i="2"/>
  <c r="EZ36" i="2" s="1"/>
  <c r="FA36" i="2"/>
  <c r="FB16" i="2"/>
  <c r="FC16" i="2" s="1"/>
  <c r="BY42" i="2"/>
  <c r="DG24" i="2"/>
  <c r="DH24" i="2" s="1"/>
  <c r="DI24" i="2"/>
  <c r="GO25" i="2"/>
  <c r="GP25" i="2" s="1"/>
  <c r="GQ25" i="2"/>
  <c r="DJ25" i="2"/>
  <c r="BV35" i="2"/>
  <c r="BZ35" i="2" s="1"/>
  <c r="GN30" i="2"/>
  <c r="HL30" i="2"/>
  <c r="BX24" i="2"/>
  <c r="CB24" i="2" s="1"/>
  <c r="CD24" i="2" s="1"/>
  <c r="BX16" i="2"/>
  <c r="CB16" i="2" s="1"/>
  <c r="CD16" i="2" s="1"/>
  <c r="CF16" i="2" s="1"/>
  <c r="CH16" i="2" s="1"/>
  <c r="GN17" i="2"/>
  <c r="HL17" i="2"/>
  <c r="HL20" i="2"/>
  <c r="GN20" i="2"/>
  <c r="BX31" i="2"/>
  <c r="CB31" i="2" s="1"/>
  <c r="CD31" i="2" s="1"/>
  <c r="CF31" i="2" s="1"/>
  <c r="CH31" i="2" s="1"/>
  <c r="EY20" i="2"/>
  <c r="EZ20" i="2" s="1"/>
  <c r="FA20" i="2"/>
  <c r="FC27" i="2"/>
  <c r="FE27" i="2" s="1"/>
  <c r="EY44" i="2"/>
  <c r="EZ44" i="2" s="1"/>
  <c r="FA44" i="2"/>
  <c r="FB26" i="2"/>
  <c r="DG21" i="2"/>
  <c r="DH21" i="2" s="1"/>
  <c r="DI21" i="2"/>
  <c r="CA45" i="2"/>
  <c r="BX45" i="2"/>
  <c r="DJ30" i="2"/>
  <c r="HL40" i="2"/>
  <c r="GN40" i="2"/>
  <c r="BV39" i="2"/>
  <c r="BZ39" i="2" s="1"/>
  <c r="FB19" i="2"/>
  <c r="FC19" i="2" s="1"/>
  <c r="GN38" i="2"/>
  <c r="HL38" i="2"/>
  <c r="EY41" i="2"/>
  <c r="EZ41" i="2" s="1"/>
  <c r="FA41" i="2"/>
  <c r="DJ26" i="2"/>
  <c r="DK26" i="2" s="1"/>
  <c r="BZ22" i="2"/>
  <c r="GN10" i="2"/>
  <c r="HL10" i="2"/>
  <c r="GN35" i="2"/>
  <c r="HL35" i="2"/>
  <c r="BY41" i="2"/>
  <c r="GO45" i="2"/>
  <c r="GP45" i="2" s="1"/>
  <c r="GQ45" i="2"/>
  <c r="GO29" i="2"/>
  <c r="GP29" i="2" s="1"/>
  <c r="GQ29" i="2"/>
  <c r="DG18" i="2"/>
  <c r="DH18" i="2" s="1"/>
  <c r="DI18" i="2"/>
  <c r="DG44" i="2"/>
  <c r="DH44" i="2" s="1"/>
  <c r="DI44" i="2"/>
  <c r="CB28" i="2"/>
  <c r="BY28" i="2"/>
  <c r="DG10" i="2"/>
  <c r="DH10" i="2" s="1"/>
  <c r="DI10" i="2"/>
  <c r="DG12" i="2"/>
  <c r="DH12" i="2" s="1"/>
  <c r="DI12" i="2"/>
  <c r="DM19" i="2"/>
  <c r="DQ19" i="2" s="1"/>
  <c r="GO23" i="2"/>
  <c r="GP23" i="2" s="1"/>
  <c r="GQ23" i="2"/>
  <c r="DM29" i="2"/>
  <c r="DQ29" i="2" s="1"/>
  <c r="BW30" i="2"/>
  <c r="CA30" i="2" s="1"/>
  <c r="GN41" i="2"/>
  <c r="HL41" i="2"/>
  <c r="EY13" i="2"/>
  <c r="EZ13" i="2" s="1"/>
  <c r="FA13" i="2"/>
  <c r="GN12" i="2"/>
  <c r="HL12" i="2"/>
  <c r="GO15" i="2"/>
  <c r="GP15" i="2" s="1"/>
  <c r="GQ15" i="2"/>
  <c r="DG35" i="2"/>
  <c r="DH35" i="2" s="1"/>
  <c r="DI35" i="2"/>
  <c r="FB24" i="2"/>
  <c r="DG39" i="2"/>
  <c r="DH39" i="2" s="1"/>
  <c r="DI39" i="2"/>
  <c r="DJ41" i="2"/>
  <c r="GR14" i="2"/>
  <c r="HK14" i="2" s="1"/>
  <c r="GN31" i="2"/>
  <c r="HL31" i="2"/>
  <c r="BX11" i="2"/>
  <c r="CB11" i="2" s="1"/>
  <c r="CD11" i="2" s="1"/>
  <c r="CF11" i="2" s="1"/>
  <c r="CH11" i="2" s="1"/>
  <c r="EY46" i="2"/>
  <c r="EZ46" i="2" s="1"/>
  <c r="FA46" i="2"/>
  <c r="BW22" i="2"/>
  <c r="CA22" i="2" s="1"/>
  <c r="BX18" i="2"/>
  <c r="EY39" i="2"/>
  <c r="EZ39" i="2" s="1"/>
  <c r="FA39" i="2"/>
  <c r="EY38" i="2"/>
  <c r="EZ38" i="2" s="1"/>
  <c r="FA38" i="2"/>
  <c r="DJ13" i="2"/>
  <c r="DK13" i="2" s="1"/>
  <c r="DJ45" i="2"/>
  <c r="DJ43" i="2"/>
  <c r="DK43" i="2" s="1"/>
  <c r="DJ36" i="2"/>
  <c r="DK36" i="2" s="1"/>
  <c r="BW40" i="2"/>
  <c r="CA40" i="2" s="1"/>
  <c r="FE43" i="2"/>
  <c r="FF43" i="2" s="1"/>
  <c r="EY31" i="2"/>
  <c r="EZ31" i="2" s="1"/>
  <c r="FA31" i="2"/>
  <c r="FB45" i="2"/>
  <c r="FC45" i="2" s="1"/>
  <c r="GN18" i="2"/>
  <c r="HL18" i="2"/>
  <c r="BZ17" i="2"/>
  <c r="HL36" i="2"/>
  <c r="GN36" i="2"/>
  <c r="GO28" i="2"/>
  <c r="GP28" i="2" s="1"/>
  <c r="GQ28" i="2"/>
  <c r="EY40" i="2"/>
  <c r="EZ40" i="2" s="1"/>
  <c r="FA40" i="2"/>
  <c r="BX38" i="2"/>
  <c r="CB38" i="2" s="1"/>
  <c r="DG31" i="2"/>
  <c r="DH31" i="2" s="1"/>
  <c r="DI31" i="2"/>
  <c r="EY18" i="2"/>
  <c r="EZ18" i="2" s="1"/>
  <c r="FA18" i="2"/>
  <c r="EY11" i="2"/>
  <c r="EZ11" i="2" s="1"/>
  <c r="FA11" i="2"/>
  <c r="EY12" i="2"/>
  <c r="EZ12" i="2" s="1"/>
  <c r="FA12" i="2"/>
  <c r="DJ14" i="2"/>
  <c r="DK14" i="2" s="1"/>
  <c r="DM14" i="2" s="1"/>
  <c r="DQ14" i="2" s="1"/>
  <c r="GO32" i="2"/>
  <c r="GP32" i="2" s="1"/>
  <c r="GQ32" i="2"/>
  <c r="GO34" i="2"/>
  <c r="GP34" i="2" s="1"/>
  <c r="GQ34" i="2"/>
  <c r="GN13" i="2"/>
  <c r="HL13" i="2"/>
  <c r="DG33" i="2"/>
  <c r="DH33" i="2" s="1"/>
  <c r="DI33" i="2"/>
  <c r="DG46" i="2"/>
  <c r="DH46" i="2" s="1"/>
  <c r="DI46" i="2"/>
  <c r="DJ32" i="2"/>
  <c r="BX46" i="2"/>
  <c r="CB46" i="2" s="1"/>
  <c r="CD46" i="2" s="1"/>
  <c r="FB23" i="2"/>
  <c r="GO26" i="2"/>
  <c r="GP26" i="2" s="1"/>
  <c r="GQ26" i="2"/>
  <c r="BW36" i="2"/>
  <c r="GN33" i="2"/>
  <c r="HL33" i="2"/>
  <c r="EZ17" i="2"/>
  <c r="CD26" i="2"/>
  <c r="CF26" i="2" s="1"/>
  <c r="CH26" i="2" s="1"/>
  <c r="HL8" i="2"/>
  <c r="GN8" i="2"/>
  <c r="FC5" i="2"/>
  <c r="GO9" i="2"/>
  <c r="GP9" i="2" s="1"/>
  <c r="GQ9" i="2"/>
  <c r="EY8" i="2"/>
  <c r="EZ8" i="2" s="1"/>
  <c r="FA8" i="2"/>
  <c r="HL6" i="2"/>
  <c r="EY6" i="2"/>
  <c r="EZ6" i="2" s="1"/>
  <c r="FA6" i="2"/>
  <c r="DJ8" i="2"/>
  <c r="DK8" i="2" s="1"/>
  <c r="DJ6" i="2"/>
  <c r="DK6" i="2" s="1"/>
  <c r="CD5" i="2"/>
  <c r="CF5" i="2" s="1"/>
  <c r="CH5" i="2" s="1"/>
  <c r="GO7" i="2"/>
  <c r="GP7" i="2" s="1"/>
  <c r="GQ7" i="2"/>
  <c r="DG9" i="2"/>
  <c r="DH9" i="2" s="1"/>
  <c r="DI9" i="2"/>
  <c r="BV6" i="2"/>
  <c r="BW6" i="2" s="1"/>
  <c r="CA6" i="2" s="1"/>
  <c r="GR5" i="2"/>
  <c r="HK5" i="2" s="1"/>
  <c r="DJ5" i="2"/>
  <c r="DK5" i="2" s="1"/>
  <c r="DM5" i="2" s="1"/>
  <c r="BV8" i="2"/>
  <c r="BY5" i="2"/>
  <c r="BW9" i="2"/>
  <c r="DJ7" i="2"/>
  <c r="FB9" i="2"/>
  <c r="FC9" i="2" s="1"/>
  <c r="FB7" i="2"/>
  <c r="FC7" i="2" s="1"/>
  <c r="FT50" i="2" l="1"/>
  <c r="FG50" i="2"/>
  <c r="FK50" i="2" s="1"/>
  <c r="FJ50" i="2"/>
  <c r="BY93" i="2"/>
  <c r="CE52" i="2"/>
  <c r="CD93" i="2"/>
  <c r="CF93" i="2" s="1"/>
  <c r="CH93" i="2" s="1"/>
  <c r="DN123" i="2"/>
  <c r="DR123" i="2" s="1"/>
  <c r="GS52" i="2"/>
  <c r="GS72" i="2"/>
  <c r="FF79" i="2"/>
  <c r="FG79" i="2" s="1"/>
  <c r="CD62" i="2"/>
  <c r="CF62" i="2" s="1"/>
  <c r="CH62" i="2" s="1"/>
  <c r="BY20" i="2"/>
  <c r="GS49" i="2"/>
  <c r="GU49" i="2" s="1"/>
  <c r="GS133" i="2"/>
  <c r="BY135" i="2"/>
  <c r="FI79" i="2"/>
  <c r="BY78" i="2"/>
  <c r="DO112" i="2"/>
  <c r="DS112" i="2" s="1"/>
  <c r="BY126" i="2"/>
  <c r="CE126" i="2"/>
  <c r="BY48" i="2"/>
  <c r="BZ89" i="2"/>
  <c r="BX89" i="2"/>
  <c r="CB89" i="2" s="1"/>
  <c r="BW89" i="2"/>
  <c r="BX55" i="2"/>
  <c r="CB55" i="2" s="1"/>
  <c r="CE86" i="2"/>
  <c r="CF76" i="2"/>
  <c r="CH76" i="2" s="1"/>
  <c r="CE76" i="2"/>
  <c r="FF60" i="2"/>
  <c r="FJ60" i="2" s="1"/>
  <c r="FT60" i="2" s="1"/>
  <c r="CE81" i="2"/>
  <c r="GS48" i="2"/>
  <c r="DP49" i="2"/>
  <c r="FC70" i="2"/>
  <c r="DV49" i="2"/>
  <c r="BY62" i="2"/>
  <c r="DK80" i="2"/>
  <c r="DM80" i="2" s="1"/>
  <c r="DQ80" i="2" s="1"/>
  <c r="FC80" i="2"/>
  <c r="BY47" i="2"/>
  <c r="BY27" i="2"/>
  <c r="DM120" i="2"/>
  <c r="DQ120" i="2" s="1"/>
  <c r="BY120" i="2"/>
  <c r="FE118" i="2"/>
  <c r="FF118" i="2" s="1"/>
  <c r="GS50" i="2"/>
  <c r="GS109" i="2"/>
  <c r="FE80" i="2"/>
  <c r="FF80" i="2" s="1"/>
  <c r="CA66" i="2"/>
  <c r="BY66" i="2"/>
  <c r="CE93" i="2"/>
  <c r="FE100" i="2"/>
  <c r="DN87" i="2"/>
  <c r="DR87" i="2" s="1"/>
  <c r="FE125" i="2"/>
  <c r="BW118" i="2"/>
  <c r="CA118" i="2" s="1"/>
  <c r="FE124" i="2"/>
  <c r="FI124" i="2" s="1"/>
  <c r="CA59" i="2"/>
  <c r="BX59" i="2"/>
  <c r="FE127" i="2"/>
  <c r="CE115" i="2"/>
  <c r="FE113" i="2"/>
  <c r="FF113" i="2" s="1"/>
  <c r="FG113" i="2" s="1"/>
  <c r="FK113" i="2" s="1"/>
  <c r="CE108" i="2"/>
  <c r="BX128" i="2"/>
  <c r="CB128" i="2" s="1"/>
  <c r="CD128" i="2" s="1"/>
  <c r="CF128" i="2" s="1"/>
  <c r="CH128" i="2" s="1"/>
  <c r="DN56" i="2"/>
  <c r="DR56" i="2" s="1"/>
  <c r="DM93" i="2"/>
  <c r="DN93" i="2" s="1"/>
  <c r="FE97" i="2"/>
  <c r="GS67" i="2"/>
  <c r="GU67" i="2" s="1"/>
  <c r="GY67" i="2" s="1"/>
  <c r="DO73" i="2"/>
  <c r="DS73" i="2" s="1"/>
  <c r="DU73" i="2" s="1"/>
  <c r="DW73" i="2" s="1"/>
  <c r="DY73" i="2" s="1"/>
  <c r="BX80" i="2"/>
  <c r="CB80" i="2" s="1"/>
  <c r="CD80" i="2" s="1"/>
  <c r="CF80" i="2" s="1"/>
  <c r="CH80" i="2" s="1"/>
  <c r="CA82" i="2"/>
  <c r="BX82" i="2"/>
  <c r="CE47" i="2"/>
  <c r="CD47" i="2"/>
  <c r="CF47" i="2" s="1"/>
  <c r="CH47" i="2" s="1"/>
  <c r="BY56" i="2"/>
  <c r="FE99" i="2"/>
  <c r="CD85" i="2"/>
  <c r="CF85" i="2" s="1"/>
  <c r="CH85" i="2" s="1"/>
  <c r="FE74" i="2"/>
  <c r="FI74" i="2" s="1"/>
  <c r="FE115" i="2"/>
  <c r="CE65" i="2"/>
  <c r="GS55" i="2"/>
  <c r="GU55" i="2" s="1"/>
  <c r="DM105" i="2"/>
  <c r="DQ105" i="2" s="1"/>
  <c r="DM114" i="2"/>
  <c r="DQ114" i="2" s="1"/>
  <c r="BY80" i="2"/>
  <c r="CD88" i="2"/>
  <c r="CF88" i="2" s="1"/>
  <c r="CH88" i="2" s="1"/>
  <c r="GS76" i="2"/>
  <c r="GU76" i="2" s="1"/>
  <c r="GY76" i="2" s="1"/>
  <c r="GS106" i="2"/>
  <c r="GU106" i="2" s="1"/>
  <c r="FC129" i="2"/>
  <c r="FE129" i="2" s="1"/>
  <c r="FI129" i="2" s="1"/>
  <c r="FH86" i="2"/>
  <c r="FG60" i="2"/>
  <c r="FK60" i="2" s="1"/>
  <c r="CD56" i="2"/>
  <c r="CF56" i="2" s="1"/>
  <c r="CH56" i="2" s="1"/>
  <c r="CA125" i="2"/>
  <c r="BX125" i="2"/>
  <c r="CB125" i="2" s="1"/>
  <c r="FG48" i="2"/>
  <c r="FK48" i="2" s="1"/>
  <c r="FG126" i="2"/>
  <c r="FK126" i="2" s="1"/>
  <c r="CB63" i="2"/>
  <c r="CD63" i="2" s="1"/>
  <c r="CF63" i="2" s="1"/>
  <c r="CH63" i="2" s="1"/>
  <c r="BY63" i="2"/>
  <c r="BY115" i="2"/>
  <c r="FI117" i="2"/>
  <c r="FI54" i="2"/>
  <c r="FI115" i="2"/>
  <c r="FF115" i="2"/>
  <c r="FG115" i="2" s="1"/>
  <c r="FK115" i="2" s="1"/>
  <c r="FI125" i="2"/>
  <c r="DN63" i="2"/>
  <c r="DR63" i="2" s="1"/>
  <c r="DM63" i="2"/>
  <c r="DQ63" i="2" s="1"/>
  <c r="DM121" i="2"/>
  <c r="DQ121" i="2" s="1"/>
  <c r="FJ73" i="2"/>
  <c r="FT73" i="2" s="1"/>
  <c r="DM89" i="2"/>
  <c r="DQ89" i="2" s="1"/>
  <c r="FI99" i="2"/>
  <c r="FF99" i="2"/>
  <c r="FG99" i="2" s="1"/>
  <c r="FK99" i="2" s="1"/>
  <c r="DQ68" i="2"/>
  <c r="FF74" i="2"/>
  <c r="CF112" i="2"/>
  <c r="CH112" i="2" s="1"/>
  <c r="CE112" i="2"/>
  <c r="FG73" i="2"/>
  <c r="FK73" i="2" s="1"/>
  <c r="FI72" i="2"/>
  <c r="FI63" i="2"/>
  <c r="FF63" i="2"/>
  <c r="DQ87" i="2"/>
  <c r="DO87" i="2"/>
  <c r="DS87" i="2" s="1"/>
  <c r="FI100" i="2"/>
  <c r="FF100" i="2"/>
  <c r="FF97" i="2"/>
  <c r="FG97" i="2" s="1"/>
  <c r="FK97" i="2" s="1"/>
  <c r="FJ133" i="2"/>
  <c r="FG133" i="2"/>
  <c r="FK133" i="2" s="1"/>
  <c r="FI113" i="2"/>
  <c r="FI97" i="2"/>
  <c r="FJ76" i="2"/>
  <c r="FG76" i="2"/>
  <c r="FK76" i="2" s="1"/>
  <c r="FE77" i="2"/>
  <c r="FI119" i="2"/>
  <c r="FI75" i="2"/>
  <c r="FJ109" i="2"/>
  <c r="FT109" i="2" s="1"/>
  <c r="FI135" i="2"/>
  <c r="DM60" i="2"/>
  <c r="DQ60" i="2" s="1"/>
  <c r="CD91" i="2"/>
  <c r="CF91" i="2" s="1"/>
  <c r="CH91" i="2" s="1"/>
  <c r="GO114" i="2"/>
  <c r="GQ114" i="2"/>
  <c r="GO111" i="2"/>
  <c r="GQ111" i="2"/>
  <c r="DJ47" i="2"/>
  <c r="DM64" i="2"/>
  <c r="DQ64" i="2" s="1"/>
  <c r="GO103" i="2"/>
  <c r="GP103" i="2" s="1"/>
  <c r="GQ103" i="2"/>
  <c r="DJ125" i="2"/>
  <c r="DK125" i="2" s="1"/>
  <c r="FE93" i="2"/>
  <c r="DK54" i="2"/>
  <c r="DM54" i="2" s="1"/>
  <c r="DQ54" i="2" s="1"/>
  <c r="DM106" i="2"/>
  <c r="DQ106" i="2" s="1"/>
  <c r="GR74" i="2"/>
  <c r="HK74" i="2" s="1"/>
  <c r="GR107" i="2"/>
  <c r="HK107" i="2" s="1"/>
  <c r="GS79" i="2"/>
  <c r="DM72" i="2"/>
  <c r="DQ72" i="2" s="1"/>
  <c r="DK74" i="2"/>
  <c r="DM74" i="2" s="1"/>
  <c r="DQ74" i="2" s="1"/>
  <c r="DJ84" i="2"/>
  <c r="DJ122" i="2"/>
  <c r="DK122" i="2" s="1"/>
  <c r="FF75" i="2"/>
  <c r="FG75" i="2" s="1"/>
  <c r="FK75" i="2" s="1"/>
  <c r="FI112" i="2"/>
  <c r="FC121" i="2"/>
  <c r="CD120" i="2"/>
  <c r="CF120" i="2" s="1"/>
  <c r="CH120" i="2" s="1"/>
  <c r="GR117" i="2"/>
  <c r="HK117" i="2" s="1"/>
  <c r="DK108" i="2"/>
  <c r="DM108" i="2" s="1"/>
  <c r="DQ108" i="2" s="1"/>
  <c r="GU52" i="2"/>
  <c r="GV52" i="2" s="1"/>
  <c r="DK90" i="2"/>
  <c r="DM90" i="2" s="1"/>
  <c r="DQ90" i="2" s="1"/>
  <c r="DO63" i="2"/>
  <c r="DS63" i="2" s="1"/>
  <c r="FB110" i="2"/>
  <c r="FB92" i="2"/>
  <c r="CE92" i="2"/>
  <c r="FB51" i="2"/>
  <c r="FC51" i="2" s="1"/>
  <c r="DM111" i="2"/>
  <c r="DN111" i="2" s="1"/>
  <c r="DR111" i="2" s="1"/>
  <c r="DK107" i="2"/>
  <c r="DM107" i="2" s="1"/>
  <c r="DK76" i="2"/>
  <c r="FM50" i="2"/>
  <c r="FO50" i="2" s="1"/>
  <c r="FB134" i="2"/>
  <c r="FC134" i="2" s="1"/>
  <c r="GO116" i="2"/>
  <c r="GP116" i="2" s="1"/>
  <c r="GQ116" i="2"/>
  <c r="BX113" i="2"/>
  <c r="CB113" i="2" s="1"/>
  <c r="FC71" i="2"/>
  <c r="FE71" i="2" s="1"/>
  <c r="DO117" i="2"/>
  <c r="DS117" i="2" s="1"/>
  <c r="CD53" i="2"/>
  <c r="CF53" i="2" s="1"/>
  <c r="CH53" i="2" s="1"/>
  <c r="GO66" i="2"/>
  <c r="GP66" i="2" s="1"/>
  <c r="GQ66" i="2"/>
  <c r="DO81" i="2"/>
  <c r="DS81" i="2" s="1"/>
  <c r="DU81" i="2" s="1"/>
  <c r="CE104" i="2"/>
  <c r="DQ57" i="2"/>
  <c r="DN57" i="2"/>
  <c r="DO57" i="2" s="1"/>
  <c r="DS57" i="2" s="1"/>
  <c r="FF68" i="2"/>
  <c r="CA117" i="2"/>
  <c r="BY117" i="2"/>
  <c r="GR120" i="2"/>
  <c r="HK120" i="2" s="1"/>
  <c r="DM99" i="2"/>
  <c r="GR77" i="2"/>
  <c r="HK77" i="2" s="1"/>
  <c r="DJ59" i="2"/>
  <c r="DK59" i="2" s="1"/>
  <c r="GO61" i="2"/>
  <c r="GP61" i="2" s="1"/>
  <c r="GQ61" i="2"/>
  <c r="CD123" i="2"/>
  <c r="CF123" i="2" s="1"/>
  <c r="CH123" i="2" s="1"/>
  <c r="FF72" i="2"/>
  <c r="DU112" i="2"/>
  <c r="DW112" i="2" s="1"/>
  <c r="DY112" i="2" s="1"/>
  <c r="GO85" i="2"/>
  <c r="GP85" i="2" s="1"/>
  <c r="GQ85" i="2"/>
  <c r="GO113" i="2"/>
  <c r="GP113" i="2" s="1"/>
  <c r="GQ113" i="2"/>
  <c r="GO82" i="2"/>
  <c r="GQ82" i="2"/>
  <c r="GU48" i="2"/>
  <c r="GV48" i="2" s="1"/>
  <c r="FF131" i="2"/>
  <c r="FB122" i="2"/>
  <c r="FC122" i="2" s="1"/>
  <c r="GR105" i="2"/>
  <c r="HK105" i="2" s="1"/>
  <c r="GS105" i="2"/>
  <c r="DJ91" i="2"/>
  <c r="GO59" i="2"/>
  <c r="GP59" i="2" s="1"/>
  <c r="GQ59" i="2"/>
  <c r="GO58" i="2"/>
  <c r="GP58" i="2" s="1"/>
  <c r="GQ58" i="2"/>
  <c r="DN85" i="2"/>
  <c r="FE108" i="2"/>
  <c r="FF108" i="2" s="1"/>
  <c r="FJ106" i="2"/>
  <c r="FT106" i="2" s="1"/>
  <c r="GO89" i="2"/>
  <c r="GP89" i="2" s="1"/>
  <c r="GQ89" i="2"/>
  <c r="DJ78" i="2"/>
  <c r="DK78" i="2" s="1"/>
  <c r="GR54" i="2"/>
  <c r="HK54" i="2" s="1"/>
  <c r="CE129" i="2"/>
  <c r="FF125" i="2"/>
  <c r="BY72" i="2"/>
  <c r="FF49" i="2"/>
  <c r="GR69" i="2"/>
  <c r="HK69" i="2" s="1"/>
  <c r="FH73" i="2"/>
  <c r="CD113" i="2"/>
  <c r="CF113" i="2" s="1"/>
  <c r="CH113" i="2" s="1"/>
  <c r="GO91" i="2"/>
  <c r="GP91" i="2" s="1"/>
  <c r="GQ91" i="2"/>
  <c r="GR108" i="2"/>
  <c r="HK108" i="2" s="1"/>
  <c r="FE68" i="2"/>
  <c r="DM88" i="2"/>
  <c r="DQ88" i="2" s="1"/>
  <c r="DN88" i="2"/>
  <c r="DR88" i="2" s="1"/>
  <c r="CE83" i="2"/>
  <c r="FI126" i="2"/>
  <c r="FE56" i="2"/>
  <c r="DV86" i="2"/>
  <c r="CD60" i="2"/>
  <c r="CF60" i="2" s="1"/>
  <c r="CH60" i="2" s="1"/>
  <c r="FB61" i="2"/>
  <c r="FC61" i="2"/>
  <c r="GR60" i="2"/>
  <c r="HK60" i="2" s="1"/>
  <c r="FE98" i="2"/>
  <c r="FF98" i="2" s="1"/>
  <c r="DK103" i="2"/>
  <c r="DM103" i="2" s="1"/>
  <c r="DQ103" i="2" s="1"/>
  <c r="FC101" i="2"/>
  <c r="FE101" i="2" s="1"/>
  <c r="GV56" i="2"/>
  <c r="DJ110" i="2"/>
  <c r="DK110" i="2" s="1"/>
  <c r="FF119" i="2"/>
  <c r="FC64" i="2"/>
  <c r="DN65" i="2"/>
  <c r="DR65" i="2" s="1"/>
  <c r="BY53" i="2"/>
  <c r="BZ114" i="2"/>
  <c r="CE109" i="2"/>
  <c r="GO62" i="2"/>
  <c r="GP62" i="2" s="1"/>
  <c r="GQ62" i="2"/>
  <c r="GR101" i="2"/>
  <c r="HK101" i="2" s="1"/>
  <c r="CD57" i="2"/>
  <c r="CF57" i="2" s="1"/>
  <c r="CH57" i="2" s="1"/>
  <c r="GR130" i="2"/>
  <c r="HK130" i="2" s="1"/>
  <c r="FE65" i="2"/>
  <c r="BX116" i="2"/>
  <c r="GO84" i="2"/>
  <c r="GP84" i="2" s="1"/>
  <c r="GQ84" i="2"/>
  <c r="FB59" i="2"/>
  <c r="CB127" i="2"/>
  <c r="BY127" i="2"/>
  <c r="CE124" i="2"/>
  <c r="DK48" i="2"/>
  <c r="FC81" i="2"/>
  <c r="DP87" i="2"/>
  <c r="GS94" i="2"/>
  <c r="GU94" i="2" s="1"/>
  <c r="GV94" i="2" s="1"/>
  <c r="GW94" i="2" s="1"/>
  <c r="HA94" i="2" s="1"/>
  <c r="BX118" i="2"/>
  <c r="CB118" i="2" s="1"/>
  <c r="FE53" i="2"/>
  <c r="FF53" i="2" s="1"/>
  <c r="FG53" i="2" s="1"/>
  <c r="CE48" i="2"/>
  <c r="CD48" i="2"/>
  <c r="CF48" i="2" s="1"/>
  <c r="CH48" i="2" s="1"/>
  <c r="GU50" i="2"/>
  <c r="GV50" i="2" s="1"/>
  <c r="FC130" i="2"/>
  <c r="GU72" i="2"/>
  <c r="GR125" i="2"/>
  <c r="HK125" i="2" s="1"/>
  <c r="DJ92" i="2"/>
  <c r="GO51" i="2"/>
  <c r="GP51" i="2" s="1"/>
  <c r="GQ51" i="2"/>
  <c r="FB89" i="2"/>
  <c r="DK131" i="2"/>
  <c r="DM131" i="2" s="1"/>
  <c r="DQ131" i="2" s="1"/>
  <c r="GO134" i="2"/>
  <c r="GQ134" i="2"/>
  <c r="FJ86" i="2"/>
  <c r="FT86" i="2" s="1"/>
  <c r="DK62" i="2"/>
  <c r="DM115" i="2"/>
  <c r="DQ115" i="2" s="1"/>
  <c r="GU109" i="2"/>
  <c r="GO128" i="2"/>
  <c r="GP128" i="2" s="1"/>
  <c r="GQ128" i="2"/>
  <c r="FE57" i="2"/>
  <c r="FF57" i="2" s="1"/>
  <c r="BY128" i="2"/>
  <c r="DN69" i="2"/>
  <c r="DR69" i="2" s="1"/>
  <c r="GR119" i="2"/>
  <c r="HK119" i="2" s="1"/>
  <c r="GR98" i="2"/>
  <c r="HK98" i="2" s="1"/>
  <c r="DJ135" i="2"/>
  <c r="DK135" i="2" s="1"/>
  <c r="BW95" i="2"/>
  <c r="BX95" i="2" s="1"/>
  <c r="CB95" i="2" s="1"/>
  <c r="DO100" i="2"/>
  <c r="DS100" i="2" s="1"/>
  <c r="FT133" i="2"/>
  <c r="FI133" i="2"/>
  <c r="GR131" i="2"/>
  <c r="HK131" i="2" s="1"/>
  <c r="GR63" i="2"/>
  <c r="HK63" i="2" s="1"/>
  <c r="GR129" i="2"/>
  <c r="HK129" i="2" s="1"/>
  <c r="DJ75" i="2"/>
  <c r="FB104" i="2"/>
  <c r="GO124" i="2"/>
  <c r="GQ124" i="2"/>
  <c r="FJ48" i="2"/>
  <c r="FT48" i="2" s="1"/>
  <c r="CA111" i="2"/>
  <c r="BX111" i="2"/>
  <c r="CB111" i="2" s="1"/>
  <c r="FI48" i="2"/>
  <c r="GR64" i="2"/>
  <c r="HK64" i="2" s="1"/>
  <c r="GO90" i="2"/>
  <c r="GQ90" i="2"/>
  <c r="FB95" i="2"/>
  <c r="FB62" i="2"/>
  <c r="BY131" i="2"/>
  <c r="FJ67" i="2"/>
  <c r="FT67" i="2" s="1"/>
  <c r="FB82" i="2"/>
  <c r="FB90" i="2"/>
  <c r="FC90" i="2" s="1"/>
  <c r="BW102" i="2"/>
  <c r="FF94" i="2"/>
  <c r="FG94" i="2" s="1"/>
  <c r="DJ58" i="2"/>
  <c r="DK58" i="2" s="1"/>
  <c r="BW96" i="2"/>
  <c r="BY75" i="2"/>
  <c r="BW130" i="2"/>
  <c r="GY56" i="2"/>
  <c r="GR81" i="2"/>
  <c r="HK81" i="2" s="1"/>
  <c r="GS81" i="2"/>
  <c r="BZ103" i="2"/>
  <c r="GP114" i="2"/>
  <c r="DJ132" i="2"/>
  <c r="DK132" i="2" s="1"/>
  <c r="GP111" i="2"/>
  <c r="DK94" i="2"/>
  <c r="DM94" i="2" s="1"/>
  <c r="DQ94" i="2" s="1"/>
  <c r="GR100" i="2"/>
  <c r="HK100" i="2" s="1"/>
  <c r="DK119" i="2"/>
  <c r="GU133" i="2"/>
  <c r="GV133" i="2" s="1"/>
  <c r="DV73" i="2"/>
  <c r="GR75" i="2"/>
  <c r="HK75" i="2" s="1"/>
  <c r="CB87" i="2"/>
  <c r="BY87" i="2"/>
  <c r="GO78" i="2"/>
  <c r="GP78" i="2" s="1"/>
  <c r="GQ78" i="2"/>
  <c r="CE128" i="2"/>
  <c r="BY101" i="2"/>
  <c r="GO47" i="2"/>
  <c r="GP47" i="2" s="1"/>
  <c r="GQ47" i="2"/>
  <c r="BW103" i="2"/>
  <c r="CA103" i="2" s="1"/>
  <c r="CE62" i="2"/>
  <c r="DO123" i="2"/>
  <c r="DS123" i="2" s="1"/>
  <c r="GO96" i="2"/>
  <c r="GP96" i="2" s="1"/>
  <c r="GQ96" i="2"/>
  <c r="DJ53" i="2"/>
  <c r="BX74" i="2"/>
  <c r="FI49" i="2"/>
  <c r="BY50" i="2"/>
  <c r="DK97" i="2"/>
  <c r="BY118" i="2"/>
  <c r="FC107" i="2"/>
  <c r="FE107" i="2" s="1"/>
  <c r="FC88" i="2"/>
  <c r="DM76" i="2"/>
  <c r="DQ76" i="2" s="1"/>
  <c r="BY85" i="2"/>
  <c r="DM71" i="2"/>
  <c r="DQ71" i="2" s="1"/>
  <c r="BY124" i="2"/>
  <c r="BY112" i="2"/>
  <c r="GP134" i="2"/>
  <c r="DM130" i="2"/>
  <c r="FE52" i="2"/>
  <c r="FF135" i="2"/>
  <c r="GS112" i="2"/>
  <c r="GU112" i="2" s="1"/>
  <c r="GR115" i="2"/>
  <c r="HK115" i="2" s="1"/>
  <c r="GS115" i="2"/>
  <c r="GO122" i="2"/>
  <c r="GP122" i="2" s="1"/>
  <c r="GQ122" i="2"/>
  <c r="DM50" i="2"/>
  <c r="DQ50" i="2" s="1"/>
  <c r="DP123" i="2"/>
  <c r="FG106" i="2"/>
  <c r="FK106" i="2" s="1"/>
  <c r="BW70" i="2"/>
  <c r="CA70" i="2" s="1"/>
  <c r="DU100" i="2"/>
  <c r="DW100" i="2" s="1"/>
  <c r="DY100" i="2" s="1"/>
  <c r="DV100" i="2"/>
  <c r="BW51" i="2"/>
  <c r="BX51" i="2" s="1"/>
  <c r="CB51" i="2" s="1"/>
  <c r="FG67" i="2"/>
  <c r="FK67" i="2" s="1"/>
  <c r="FG109" i="2"/>
  <c r="FK109" i="2" s="1"/>
  <c r="FI55" i="2"/>
  <c r="DN68" i="2"/>
  <c r="DR68" i="2" s="1"/>
  <c r="DN98" i="2"/>
  <c r="DR98" i="2" s="1"/>
  <c r="GR57" i="2"/>
  <c r="HK57" i="2" s="1"/>
  <c r="FF117" i="2"/>
  <c r="DJ82" i="2"/>
  <c r="DK82" i="2" s="1"/>
  <c r="GR71" i="2"/>
  <c r="HK71" i="2" s="1"/>
  <c r="GS71" i="2"/>
  <c r="GU71" i="2" s="1"/>
  <c r="FF54" i="2"/>
  <c r="CD101" i="2"/>
  <c r="CF101" i="2" s="1"/>
  <c r="CH101" i="2" s="1"/>
  <c r="FB111" i="2"/>
  <c r="FB96" i="2"/>
  <c r="FC96" i="2" s="1"/>
  <c r="DN134" i="2"/>
  <c r="DR134" i="2" s="1"/>
  <c r="CE119" i="2"/>
  <c r="FE102" i="2"/>
  <c r="FF102" i="2" s="1"/>
  <c r="GR127" i="2"/>
  <c r="HK127" i="2" s="1"/>
  <c r="DJ128" i="2"/>
  <c r="DM79" i="2"/>
  <c r="DQ79" i="2" s="1"/>
  <c r="DJ51" i="2"/>
  <c r="DK51" i="2" s="1"/>
  <c r="DM51" i="2" s="1"/>
  <c r="DQ51" i="2" s="1"/>
  <c r="FE120" i="2"/>
  <c r="FF120" i="2" s="1"/>
  <c r="FE123" i="2"/>
  <c r="FF123" i="2" s="1"/>
  <c r="FC105" i="2"/>
  <c r="CE84" i="2"/>
  <c r="CD71" i="2"/>
  <c r="CF71" i="2" s="1"/>
  <c r="CH71" i="2" s="1"/>
  <c r="GR123" i="2"/>
  <c r="HK123" i="2" s="1"/>
  <c r="GO110" i="2"/>
  <c r="GP110" i="2" s="1"/>
  <c r="GQ110" i="2"/>
  <c r="FH109" i="2"/>
  <c r="DN52" i="2"/>
  <c r="DR52" i="2" s="1"/>
  <c r="DJ70" i="2"/>
  <c r="DK70" i="2" s="1"/>
  <c r="DM70" i="2" s="1"/>
  <c r="DQ70" i="2" s="1"/>
  <c r="GR93" i="2"/>
  <c r="HK93" i="2" s="1"/>
  <c r="GO92" i="2"/>
  <c r="GP92" i="2" s="1"/>
  <c r="GQ92" i="2"/>
  <c r="DK129" i="2"/>
  <c r="DJ129" i="2"/>
  <c r="DK66" i="2"/>
  <c r="DM55" i="2"/>
  <c r="CD97" i="2"/>
  <c r="CF97" i="2" s="1"/>
  <c r="CH97" i="2" s="1"/>
  <c r="DM126" i="2"/>
  <c r="DJ96" i="2"/>
  <c r="DK96" i="2" s="1"/>
  <c r="DN133" i="2"/>
  <c r="DU123" i="2"/>
  <c r="DW123" i="2" s="1"/>
  <c r="DY123" i="2" s="1"/>
  <c r="DP100" i="2"/>
  <c r="CD75" i="2"/>
  <c r="CF75" i="2" s="1"/>
  <c r="CH75" i="2" s="1"/>
  <c r="CD50" i="2"/>
  <c r="CF50" i="2" s="1"/>
  <c r="CH50" i="2" s="1"/>
  <c r="FB84" i="2"/>
  <c r="FC84" i="2" s="1"/>
  <c r="FB83" i="2"/>
  <c r="FC83" i="2" s="1"/>
  <c r="FE83" i="2" s="1"/>
  <c r="FB114" i="2"/>
  <c r="FC114" i="2" s="1"/>
  <c r="FE114" i="2" s="1"/>
  <c r="GP82" i="2"/>
  <c r="DJ124" i="2"/>
  <c r="DK124" i="2" s="1"/>
  <c r="DM124" i="2" s="1"/>
  <c r="DQ124" i="2" s="1"/>
  <c r="GR73" i="2"/>
  <c r="HK73" i="2" s="1"/>
  <c r="DJ77" i="2"/>
  <c r="DK77" i="2" s="1"/>
  <c r="FE64" i="2"/>
  <c r="BW134" i="2"/>
  <c r="CA134" i="2" s="1"/>
  <c r="DN106" i="2"/>
  <c r="DR106" i="2" s="1"/>
  <c r="DJ102" i="2"/>
  <c r="DK102" i="2" s="1"/>
  <c r="DJ95" i="2"/>
  <c r="DK95" i="2" s="1"/>
  <c r="DJ116" i="2"/>
  <c r="DK116" i="2" s="1"/>
  <c r="FB87" i="2"/>
  <c r="FH50" i="2"/>
  <c r="GS126" i="2"/>
  <c r="FB128" i="2"/>
  <c r="FC128" i="2" s="1"/>
  <c r="FI94" i="2"/>
  <c r="DO85" i="2"/>
  <c r="DS85" i="2" s="1"/>
  <c r="GS86" i="2"/>
  <c r="GO104" i="2"/>
  <c r="GP104" i="2" s="1"/>
  <c r="GQ104" i="2"/>
  <c r="GO102" i="2"/>
  <c r="GP102" i="2" s="1"/>
  <c r="GQ102" i="2"/>
  <c r="FB132" i="2"/>
  <c r="DJ118" i="2"/>
  <c r="DK118" i="2" s="1"/>
  <c r="CE58" i="2"/>
  <c r="GR80" i="2"/>
  <c r="HK80" i="2" s="1"/>
  <c r="GR88" i="2"/>
  <c r="HK88" i="2" s="1"/>
  <c r="BY129" i="2"/>
  <c r="GR53" i="2"/>
  <c r="HK53" i="2" s="1"/>
  <c r="GS53" i="2"/>
  <c r="GU53" i="2" s="1"/>
  <c r="GR68" i="2"/>
  <c r="HK68" i="2" s="1"/>
  <c r="DP127" i="2"/>
  <c r="GR97" i="2"/>
  <c r="HK97" i="2" s="1"/>
  <c r="FE130" i="2"/>
  <c r="GO87" i="2"/>
  <c r="GP87" i="2" s="1"/>
  <c r="GQ87" i="2"/>
  <c r="GO95" i="2"/>
  <c r="GP95" i="2" s="1"/>
  <c r="GQ95" i="2"/>
  <c r="GR65" i="2"/>
  <c r="HK65" i="2" s="1"/>
  <c r="BX134" i="2"/>
  <c r="CB134" i="2" s="1"/>
  <c r="CD72" i="2"/>
  <c r="CF72" i="2" s="1"/>
  <c r="CH72" i="2" s="1"/>
  <c r="CB99" i="2"/>
  <c r="BY99" i="2"/>
  <c r="GV109" i="2"/>
  <c r="GW109" i="2" s="1"/>
  <c r="HA109" i="2" s="1"/>
  <c r="BX61" i="2"/>
  <c r="CB61" i="2" s="1"/>
  <c r="CD61" i="2" s="1"/>
  <c r="CF61" i="2" s="1"/>
  <c r="CH61" i="2" s="1"/>
  <c r="FI69" i="2"/>
  <c r="FB85" i="2"/>
  <c r="FC85" i="2" s="1"/>
  <c r="FE85" i="2" s="1"/>
  <c r="FT76" i="2"/>
  <c r="FI76" i="2"/>
  <c r="FH76" i="2"/>
  <c r="GR121" i="2"/>
  <c r="HK121" i="2" s="1"/>
  <c r="FB103" i="2"/>
  <c r="FC103" i="2" s="1"/>
  <c r="FE103" i="2" s="1"/>
  <c r="BY55" i="2"/>
  <c r="FG69" i="2"/>
  <c r="FK69" i="2" s="1"/>
  <c r="DN109" i="2"/>
  <c r="DR109" i="2" s="1"/>
  <c r="FF112" i="2"/>
  <c r="FH126" i="2"/>
  <c r="FF55" i="2"/>
  <c r="GR99" i="2"/>
  <c r="HK99" i="2" s="1"/>
  <c r="FB47" i="2"/>
  <c r="FC47" i="2" s="1"/>
  <c r="FI131" i="2"/>
  <c r="FB91" i="2"/>
  <c r="FC91" i="2" s="1"/>
  <c r="GO135" i="2"/>
  <c r="GP135" i="2" s="1"/>
  <c r="GQ135" i="2"/>
  <c r="FB58" i="2"/>
  <c r="FC58" i="2" s="1"/>
  <c r="GP124" i="2"/>
  <c r="FI109" i="2"/>
  <c r="FB66" i="2"/>
  <c r="FC66" i="2" s="1"/>
  <c r="DJ61" i="2"/>
  <c r="DK61" i="2" s="1"/>
  <c r="DM61" i="2" s="1"/>
  <c r="DQ61" i="2" s="1"/>
  <c r="CD78" i="2"/>
  <c r="CF78" i="2" s="1"/>
  <c r="CH78" i="2" s="1"/>
  <c r="CD131" i="2"/>
  <c r="CF131" i="2" s="1"/>
  <c r="CH131" i="2" s="1"/>
  <c r="FI118" i="2"/>
  <c r="FB116" i="2"/>
  <c r="GP90" i="2"/>
  <c r="DJ113" i="2"/>
  <c r="GO132" i="2"/>
  <c r="GP132" i="2" s="1"/>
  <c r="GQ132" i="2"/>
  <c r="GR118" i="2"/>
  <c r="HK118" i="2" s="1"/>
  <c r="FI73" i="2"/>
  <c r="BY113" i="2"/>
  <c r="FG49" i="2"/>
  <c r="FK49" i="2" s="1"/>
  <c r="FB78" i="2"/>
  <c r="FC78" i="2" s="1"/>
  <c r="DJ104" i="2"/>
  <c r="DK104" i="2" s="1"/>
  <c r="BY83" i="2"/>
  <c r="BY84" i="2"/>
  <c r="BZ132" i="2"/>
  <c r="BW132" i="2"/>
  <c r="GR70" i="2"/>
  <c r="HK70" i="2" s="1"/>
  <c r="BW90" i="2"/>
  <c r="GO83" i="2"/>
  <c r="GP83" i="2" s="1"/>
  <c r="GQ83" i="2"/>
  <c r="FI60" i="2"/>
  <c r="DJ83" i="2"/>
  <c r="DO101" i="2"/>
  <c r="DS101" i="2" s="1"/>
  <c r="CD55" i="2"/>
  <c r="CF55" i="2" s="1"/>
  <c r="CH55" i="2" s="1"/>
  <c r="DO127" i="2"/>
  <c r="DS127" i="2" s="1"/>
  <c r="FM106" i="2"/>
  <c r="FO106" i="2" s="1"/>
  <c r="FQ106" i="2" s="1"/>
  <c r="FJ69" i="2"/>
  <c r="FT69" i="2" s="1"/>
  <c r="FJ79" i="2"/>
  <c r="BW114" i="2"/>
  <c r="CA114" i="2" s="1"/>
  <c r="DP112" i="2"/>
  <c r="FJ126" i="2"/>
  <c r="FT126" i="2" s="1"/>
  <c r="GR6" i="2"/>
  <c r="HK6" i="2" s="1"/>
  <c r="BY24" i="4"/>
  <c r="CE24" i="4"/>
  <c r="BY21" i="4"/>
  <c r="BY8" i="4"/>
  <c r="BX42" i="4"/>
  <c r="CB42" i="4" s="1"/>
  <c r="CD42" i="4" s="1"/>
  <c r="CF42" i="4" s="1"/>
  <c r="CH42" i="4" s="1"/>
  <c r="FG38" i="4"/>
  <c r="FK38" i="4" s="1"/>
  <c r="BX40" i="4"/>
  <c r="CB40" i="4" s="1"/>
  <c r="CD40" i="4" s="1"/>
  <c r="CF40" i="4" s="1"/>
  <c r="CH40" i="4" s="1"/>
  <c r="CA43" i="4"/>
  <c r="CD43" i="4" s="1"/>
  <c r="CF43" i="4" s="1"/>
  <c r="CH43" i="4" s="1"/>
  <c r="BX16" i="4"/>
  <c r="CB16" i="4" s="1"/>
  <c r="CD16" i="4" s="1"/>
  <c r="CF16" i="4" s="1"/>
  <c r="CH16" i="4" s="1"/>
  <c r="DN12" i="4"/>
  <c r="DR12" i="4" s="1"/>
  <c r="BX37" i="4"/>
  <c r="CB37" i="4" s="1"/>
  <c r="BX44" i="4"/>
  <c r="BY44" i="4" s="1"/>
  <c r="BY43" i="4"/>
  <c r="BX10" i="4"/>
  <c r="CB10" i="4" s="1"/>
  <c r="CD10" i="4" s="1"/>
  <c r="CF10" i="4" s="1"/>
  <c r="CH10" i="4" s="1"/>
  <c r="BY34" i="4"/>
  <c r="BY5" i="4"/>
  <c r="BW17" i="4"/>
  <c r="CA17" i="4" s="1"/>
  <c r="BX36" i="4"/>
  <c r="GS8" i="4"/>
  <c r="GU8" i="4" s="1"/>
  <c r="GV8" i="4" s="1"/>
  <c r="BX20" i="4"/>
  <c r="CB20" i="4" s="1"/>
  <c r="CD20" i="4" s="1"/>
  <c r="CF20" i="4" s="1"/>
  <c r="CH20" i="4" s="1"/>
  <c r="BW28" i="4"/>
  <c r="DN24" i="4"/>
  <c r="DR24" i="4" s="1"/>
  <c r="BX32" i="4"/>
  <c r="CB32" i="4" s="1"/>
  <c r="CD32" i="4" s="1"/>
  <c r="CF32" i="4" s="1"/>
  <c r="CH32" i="4" s="1"/>
  <c r="BX45" i="4"/>
  <c r="CB45" i="4" s="1"/>
  <c r="CD45" i="4" s="1"/>
  <c r="CF45" i="4" s="1"/>
  <c r="CH45" i="4" s="1"/>
  <c r="CE8" i="4"/>
  <c r="BY26" i="4"/>
  <c r="BY31" i="4"/>
  <c r="CF21" i="4"/>
  <c r="CH21" i="4" s="1"/>
  <c r="CE21" i="4"/>
  <c r="CD26" i="4"/>
  <c r="GS26" i="4"/>
  <c r="GU26" i="4" s="1"/>
  <c r="GY26" i="4" s="1"/>
  <c r="CB35" i="4"/>
  <c r="BY35" i="4"/>
  <c r="DM13" i="4"/>
  <c r="DQ13" i="4" s="1"/>
  <c r="FG26" i="4"/>
  <c r="FK26" i="4" s="1"/>
  <c r="BX11" i="4"/>
  <c r="CB11" i="4" s="1"/>
  <c r="CD11" i="4" s="1"/>
  <c r="CF11" i="4" s="1"/>
  <c r="CH11" i="4" s="1"/>
  <c r="GS38" i="4"/>
  <c r="GU38" i="4" s="1"/>
  <c r="GV38" i="4" s="1"/>
  <c r="DN8" i="4"/>
  <c r="DO8" i="4" s="1"/>
  <c r="BX15" i="4"/>
  <c r="GS22" i="4"/>
  <c r="GU22" i="4" s="1"/>
  <c r="BX19" i="4"/>
  <c r="CB19" i="4" s="1"/>
  <c r="CD19" i="4" s="1"/>
  <c r="CF19" i="4" s="1"/>
  <c r="CH19" i="4" s="1"/>
  <c r="CE34" i="4"/>
  <c r="DK16" i="4"/>
  <c r="DM16" i="4" s="1"/>
  <c r="FC19" i="4"/>
  <c r="DM15" i="4"/>
  <c r="DQ15" i="4" s="1"/>
  <c r="GS23" i="4"/>
  <c r="GU23" i="4" s="1"/>
  <c r="GV23" i="4" s="1"/>
  <c r="BY12" i="4"/>
  <c r="BY14" i="4"/>
  <c r="FF23" i="4"/>
  <c r="FJ23" i="4" s="1"/>
  <c r="FI42" i="4"/>
  <c r="DQ9" i="4"/>
  <c r="DN9" i="4"/>
  <c r="DR9" i="4" s="1"/>
  <c r="DM7" i="4"/>
  <c r="DQ7" i="4" s="1"/>
  <c r="FE12" i="4"/>
  <c r="FF12" i="4" s="1"/>
  <c r="DM46" i="4"/>
  <c r="DQ46" i="4" s="1"/>
  <c r="FE10" i="4"/>
  <c r="FJ46" i="4"/>
  <c r="FT46" i="4" s="1"/>
  <c r="FG46" i="4"/>
  <c r="FK46" i="4" s="1"/>
  <c r="DM27" i="4"/>
  <c r="DQ27" i="4" s="1"/>
  <c r="CE31" i="4"/>
  <c r="BX33" i="4"/>
  <c r="CB33" i="4" s="1"/>
  <c r="CD33" i="4" s="1"/>
  <c r="CF33" i="4" s="1"/>
  <c r="CH33" i="4" s="1"/>
  <c r="CB25" i="4"/>
  <c r="BY25" i="4"/>
  <c r="DN14" i="4"/>
  <c r="DR14" i="4" s="1"/>
  <c r="FC31" i="4"/>
  <c r="FE31" i="4" s="1"/>
  <c r="FE25" i="4"/>
  <c r="FB43" i="4"/>
  <c r="FE35" i="4"/>
  <c r="FB18" i="4"/>
  <c r="FC18" i="4" s="1"/>
  <c r="GS46" i="4"/>
  <c r="FB16" i="4"/>
  <c r="FC16" i="4" s="1"/>
  <c r="FE16" i="4" s="1"/>
  <c r="DM41" i="4"/>
  <c r="DQ41" i="4" s="1"/>
  <c r="GO37" i="4"/>
  <c r="GP37" i="4" s="1"/>
  <c r="GQ37" i="4"/>
  <c r="DK18" i="4"/>
  <c r="DM18" i="4" s="1"/>
  <c r="DQ18" i="4" s="1"/>
  <c r="GO39" i="4"/>
  <c r="GP39" i="4" s="1"/>
  <c r="GQ39" i="4"/>
  <c r="GO20" i="4"/>
  <c r="GP20" i="4" s="1"/>
  <c r="GQ20" i="4"/>
  <c r="CA29" i="4"/>
  <c r="BX29" i="4"/>
  <c r="DK22" i="4"/>
  <c r="DM22" i="4" s="1"/>
  <c r="DQ22" i="4" s="1"/>
  <c r="CA7" i="4"/>
  <c r="BX7" i="4"/>
  <c r="GO28" i="4"/>
  <c r="GP28" i="4" s="1"/>
  <c r="GQ28" i="4"/>
  <c r="FB17" i="4"/>
  <c r="GR10" i="4"/>
  <c r="HK10" i="4" s="1"/>
  <c r="CD23" i="4"/>
  <c r="CF23" i="4" s="1"/>
  <c r="CH23" i="4" s="1"/>
  <c r="FF22" i="4"/>
  <c r="FG22" i="4" s="1"/>
  <c r="FK22" i="4" s="1"/>
  <c r="DJ29" i="4"/>
  <c r="DK29" i="4" s="1"/>
  <c r="DK17" i="4"/>
  <c r="DM17" i="4" s="1"/>
  <c r="GO44" i="4"/>
  <c r="GP44" i="4" s="1"/>
  <c r="GQ44" i="4"/>
  <c r="FB30" i="4"/>
  <c r="FC30" i="4" s="1"/>
  <c r="GR21" i="4"/>
  <c r="HK21" i="4" s="1"/>
  <c r="GO11" i="4"/>
  <c r="GP11" i="4" s="1"/>
  <c r="GQ11" i="4"/>
  <c r="GO41" i="4"/>
  <c r="GP41" i="4" s="1"/>
  <c r="GQ41" i="4"/>
  <c r="DM23" i="4"/>
  <c r="DQ23" i="4" s="1"/>
  <c r="DJ30" i="4"/>
  <c r="DK30" i="4" s="1"/>
  <c r="GR31" i="4"/>
  <c r="HK31" i="4" s="1"/>
  <c r="GO35" i="4"/>
  <c r="GP35" i="4" s="1"/>
  <c r="GQ35" i="4"/>
  <c r="GO40" i="4"/>
  <c r="GP40" i="4" s="1"/>
  <c r="GQ40" i="4"/>
  <c r="GO16" i="4"/>
  <c r="GP16" i="4" s="1"/>
  <c r="GQ16" i="4"/>
  <c r="DJ5" i="4"/>
  <c r="DK5" i="4" s="1"/>
  <c r="DM5" i="4" s="1"/>
  <c r="DQ5" i="4" s="1"/>
  <c r="FI7" i="4"/>
  <c r="FE33" i="4"/>
  <c r="GO17" i="4"/>
  <c r="GP17" i="4" s="1"/>
  <c r="GQ17" i="4"/>
  <c r="DM21" i="4"/>
  <c r="DN21" i="4" s="1"/>
  <c r="DR21" i="4" s="1"/>
  <c r="FE9" i="4"/>
  <c r="FF9" i="4" s="1"/>
  <c r="GO13" i="4"/>
  <c r="GP13" i="4" s="1"/>
  <c r="GQ13" i="4"/>
  <c r="FE32" i="4"/>
  <c r="FF32" i="4" s="1"/>
  <c r="DN32" i="4"/>
  <c r="DR32" i="4" s="1"/>
  <c r="FB41" i="4"/>
  <c r="FC41" i="4" s="1"/>
  <c r="BX18" i="4"/>
  <c r="CB18" i="4" s="1"/>
  <c r="CD18" i="4" s="1"/>
  <c r="CF18" i="4" s="1"/>
  <c r="CH18" i="4" s="1"/>
  <c r="DN33" i="4"/>
  <c r="DR33" i="4" s="1"/>
  <c r="FC21" i="4"/>
  <c r="CD9" i="4"/>
  <c r="CF9" i="4" s="1"/>
  <c r="CH9" i="4" s="1"/>
  <c r="GR12" i="4"/>
  <c r="HK12" i="4" s="1"/>
  <c r="DK28" i="4"/>
  <c r="DM28" i="4" s="1"/>
  <c r="DQ28" i="4" s="1"/>
  <c r="GR9" i="4"/>
  <c r="HK9" i="4" s="1"/>
  <c r="FB39" i="4"/>
  <c r="GO43" i="4"/>
  <c r="GP43" i="4" s="1"/>
  <c r="GQ43" i="4"/>
  <c r="DK45" i="4"/>
  <c r="DM45" i="4" s="1"/>
  <c r="DQ45" i="4" s="1"/>
  <c r="BX27" i="4"/>
  <c r="CB27" i="4" s="1"/>
  <c r="CD27" i="4" s="1"/>
  <c r="GO34" i="4"/>
  <c r="GP34" i="4" s="1"/>
  <c r="GQ34" i="4"/>
  <c r="DJ39" i="4"/>
  <c r="DK39" i="4" s="1"/>
  <c r="DM39" i="4" s="1"/>
  <c r="FI22" i="4"/>
  <c r="GS33" i="4"/>
  <c r="CB30" i="4"/>
  <c r="BY30" i="4"/>
  <c r="DK43" i="4"/>
  <c r="DM43" i="4" s="1"/>
  <c r="DQ43" i="4" s="1"/>
  <c r="DJ42" i="4"/>
  <c r="DK42" i="4" s="1"/>
  <c r="DM42" i="4" s="1"/>
  <c r="DQ42" i="4" s="1"/>
  <c r="FB29" i="4"/>
  <c r="GO36" i="4"/>
  <c r="GP36" i="4" s="1"/>
  <c r="GQ36" i="4"/>
  <c r="BY45" i="4"/>
  <c r="FJ38" i="4"/>
  <c r="FT38" i="4" s="1"/>
  <c r="DJ11" i="4"/>
  <c r="DK11" i="4" s="1"/>
  <c r="FB45" i="4"/>
  <c r="CA39" i="4"/>
  <c r="BX39" i="4"/>
  <c r="CB39" i="4" s="1"/>
  <c r="DJ20" i="4"/>
  <c r="DK20" i="4" s="1"/>
  <c r="DJ35" i="4"/>
  <c r="DM6" i="4"/>
  <c r="DN6" i="4" s="1"/>
  <c r="DR6" i="4" s="1"/>
  <c r="FI6" i="4"/>
  <c r="FF6" i="4"/>
  <c r="FG6" i="4" s="1"/>
  <c r="FK6" i="4" s="1"/>
  <c r="BZ13" i="4"/>
  <c r="BW13" i="4"/>
  <c r="GO5" i="4"/>
  <c r="GP5" i="4" s="1"/>
  <c r="GQ5" i="4"/>
  <c r="DK26" i="4"/>
  <c r="FB37" i="4"/>
  <c r="FC37" i="4" s="1"/>
  <c r="CD14" i="4"/>
  <c r="CF14" i="4" s="1"/>
  <c r="CH14" i="4" s="1"/>
  <c r="CB44" i="4"/>
  <c r="FB5" i="4"/>
  <c r="FC5" i="4" s="1"/>
  <c r="GS7" i="4"/>
  <c r="FI24" i="4"/>
  <c r="FB28" i="4"/>
  <c r="FE27" i="4"/>
  <c r="GO18" i="4"/>
  <c r="GP18" i="4" s="1"/>
  <c r="GQ18" i="4"/>
  <c r="DN31" i="4"/>
  <c r="GS6" i="4"/>
  <c r="FI26" i="4"/>
  <c r="CE5" i="4"/>
  <c r="FF24" i="4"/>
  <c r="GR19" i="4"/>
  <c r="HK19" i="4" s="1"/>
  <c r="GO14" i="4"/>
  <c r="GP14" i="4" s="1"/>
  <c r="GQ14" i="4"/>
  <c r="FB13" i="4"/>
  <c r="FC13" i="4" s="1"/>
  <c r="GO30" i="4"/>
  <c r="GP30" i="4" s="1"/>
  <c r="GQ30" i="4"/>
  <c r="DJ19" i="4"/>
  <c r="CA38" i="4"/>
  <c r="CD38" i="4" s="1"/>
  <c r="CF38" i="4" s="1"/>
  <c r="CH38" i="4" s="1"/>
  <c r="BY38" i="4"/>
  <c r="FI8" i="4"/>
  <c r="FF8" i="4"/>
  <c r="DJ10" i="4"/>
  <c r="FB11" i="4"/>
  <c r="DJ36" i="4"/>
  <c r="DM25" i="4"/>
  <c r="DQ25" i="4" s="1"/>
  <c r="DN38" i="4"/>
  <c r="DR38" i="4" s="1"/>
  <c r="FB44" i="4"/>
  <c r="FC44" i="4" s="1"/>
  <c r="GR25" i="4"/>
  <c r="HK25" i="4" s="1"/>
  <c r="FB34" i="4"/>
  <c r="FB20" i="4"/>
  <c r="FF42" i="4"/>
  <c r="FI23" i="4"/>
  <c r="FC15" i="4"/>
  <c r="FE15" i="4" s="1"/>
  <c r="GR15" i="4"/>
  <c r="HK15" i="4" s="1"/>
  <c r="DM34" i="4"/>
  <c r="DQ34" i="4" s="1"/>
  <c r="GR27" i="4"/>
  <c r="HK27" i="4" s="1"/>
  <c r="GO29" i="4"/>
  <c r="GP29" i="4" s="1"/>
  <c r="GQ29" i="4"/>
  <c r="FB40" i="4"/>
  <c r="FF7" i="4"/>
  <c r="FB14" i="4"/>
  <c r="FC14" i="4" s="1"/>
  <c r="GR32" i="4"/>
  <c r="HK32" i="4" s="1"/>
  <c r="DJ44" i="4"/>
  <c r="DK44" i="4" s="1"/>
  <c r="DM44" i="4" s="1"/>
  <c r="DQ44" i="4" s="1"/>
  <c r="DJ40" i="4"/>
  <c r="GR42" i="4"/>
  <c r="HK42" i="4" s="1"/>
  <c r="DJ37" i="4"/>
  <c r="FB36" i="4"/>
  <c r="GS24" i="4"/>
  <c r="GU24" i="4" s="1"/>
  <c r="CA41" i="4"/>
  <c r="BX41" i="4"/>
  <c r="GO45" i="4"/>
  <c r="GP45" i="4" s="1"/>
  <c r="GQ45" i="4"/>
  <c r="CD12" i="4"/>
  <c r="CF12" i="4" s="1"/>
  <c r="CH12" i="4" s="1"/>
  <c r="BY42" i="4"/>
  <c r="FJ26" i="4"/>
  <c r="FT26" i="4" s="1"/>
  <c r="FI46" i="4"/>
  <c r="FE5" i="2"/>
  <c r="BX23" i="2"/>
  <c r="CB23" i="2" s="1"/>
  <c r="CE26" i="2"/>
  <c r="GS42" i="2"/>
  <c r="GU42" i="2" s="1"/>
  <c r="BY25" i="2"/>
  <c r="BY34" i="2"/>
  <c r="BY31" i="2"/>
  <c r="CE34" i="2"/>
  <c r="BY38" i="2"/>
  <c r="FE19" i="2"/>
  <c r="DM11" i="2"/>
  <c r="DQ11" i="2" s="1"/>
  <c r="CD25" i="2"/>
  <c r="CF25" i="2" s="1"/>
  <c r="CH25" i="2" s="1"/>
  <c r="BX10" i="2"/>
  <c r="CB10" i="2" s="1"/>
  <c r="CD10" i="2" s="1"/>
  <c r="BY16" i="2"/>
  <c r="BX32" i="2"/>
  <c r="CB32" i="2" s="1"/>
  <c r="CD32" i="2" s="1"/>
  <c r="BY37" i="2"/>
  <c r="BY14" i="2"/>
  <c r="DK30" i="2"/>
  <c r="DM30" i="2" s="1"/>
  <c r="FE9" i="2"/>
  <c r="FI9" i="2" s="1"/>
  <c r="BY17" i="2"/>
  <c r="BX22" i="2"/>
  <c r="DN11" i="2"/>
  <c r="DO11" i="2" s="1"/>
  <c r="DS11" i="2" s="1"/>
  <c r="BX12" i="2"/>
  <c r="CB12" i="2" s="1"/>
  <c r="CD12" i="2" s="1"/>
  <c r="CF12" i="2" s="1"/>
  <c r="CH12" i="2" s="1"/>
  <c r="DN28" i="2"/>
  <c r="DR28" i="2" s="1"/>
  <c r="DK32" i="2"/>
  <c r="DM32" i="2" s="1"/>
  <c r="DQ32" i="2" s="1"/>
  <c r="BW39" i="2"/>
  <c r="CA39" i="2" s="1"/>
  <c r="FC25" i="2"/>
  <c r="FE25" i="2" s="1"/>
  <c r="FI25" i="2" s="1"/>
  <c r="CE41" i="2"/>
  <c r="DM13" i="2"/>
  <c r="DQ13" i="2" s="1"/>
  <c r="DK41" i="2"/>
  <c r="DM41" i="2" s="1"/>
  <c r="DQ41" i="2" s="1"/>
  <c r="CE16" i="2"/>
  <c r="CD43" i="2"/>
  <c r="CF43" i="2" s="1"/>
  <c r="CH43" i="2" s="1"/>
  <c r="CA21" i="2"/>
  <c r="BX21" i="2"/>
  <c r="CB15" i="2"/>
  <c r="CD15" i="2" s="1"/>
  <c r="CF15" i="2" s="1"/>
  <c r="CH15" i="2" s="1"/>
  <c r="BY15" i="2"/>
  <c r="CB19" i="2"/>
  <c r="CD19" i="2" s="1"/>
  <c r="CF19" i="2" s="1"/>
  <c r="CH19" i="2" s="1"/>
  <c r="BY19" i="2"/>
  <c r="FJ42" i="2"/>
  <c r="FT42" i="2" s="1"/>
  <c r="FE45" i="2"/>
  <c r="FF45" i="2" s="1"/>
  <c r="FI27" i="2"/>
  <c r="FF27" i="2"/>
  <c r="FG27" i="2" s="1"/>
  <c r="DQ23" i="2"/>
  <c r="CF24" i="2"/>
  <c r="CH24" i="2" s="1"/>
  <c r="CE24" i="2"/>
  <c r="DM16" i="2"/>
  <c r="DQ16" i="2" s="1"/>
  <c r="CF46" i="2"/>
  <c r="CH46" i="2" s="1"/>
  <c r="CE46" i="2"/>
  <c r="DN23" i="2"/>
  <c r="DR23" i="2" s="1"/>
  <c r="FI29" i="2"/>
  <c r="FI32" i="2"/>
  <c r="DJ39" i="2"/>
  <c r="DK39" i="2" s="1"/>
  <c r="DM39" i="2" s="1"/>
  <c r="FJ43" i="2"/>
  <c r="FT43" i="2" s="1"/>
  <c r="DJ21" i="2"/>
  <c r="GO30" i="2"/>
  <c r="GP30" i="2" s="1"/>
  <c r="GQ30" i="2"/>
  <c r="FB17" i="2"/>
  <c r="FC17" i="2" s="1"/>
  <c r="CD33" i="2"/>
  <c r="CF33" i="2" s="1"/>
  <c r="CH33" i="2" s="1"/>
  <c r="GO37" i="2"/>
  <c r="GQ37" i="2"/>
  <c r="GO33" i="2"/>
  <c r="GP33" i="2" s="1"/>
  <c r="GQ33" i="2"/>
  <c r="DJ46" i="2"/>
  <c r="DK46" i="2" s="1"/>
  <c r="GO13" i="2"/>
  <c r="GP13" i="2" s="1"/>
  <c r="GQ13" i="2"/>
  <c r="GR28" i="2"/>
  <c r="HK28" i="2" s="1"/>
  <c r="GO36" i="2"/>
  <c r="GP36" i="2" s="1"/>
  <c r="GQ36" i="2"/>
  <c r="GR23" i="2"/>
  <c r="HK23" i="2" s="1"/>
  <c r="GO35" i="2"/>
  <c r="GP35" i="2" s="1"/>
  <c r="GQ35" i="2"/>
  <c r="BX30" i="2"/>
  <c r="DK25" i="2"/>
  <c r="DM25" i="2" s="1"/>
  <c r="DQ25" i="2" s="1"/>
  <c r="FB37" i="2"/>
  <c r="FB30" i="2"/>
  <c r="CE20" i="2"/>
  <c r="GO44" i="2"/>
  <c r="GP44" i="2" s="1"/>
  <c r="GQ44" i="2"/>
  <c r="GR16" i="2"/>
  <c r="HK16" i="2" s="1"/>
  <c r="DK34" i="2"/>
  <c r="DN27" i="2"/>
  <c r="FG42" i="2"/>
  <c r="FK42" i="2" s="1"/>
  <c r="GR32" i="2"/>
  <c r="HK32" i="2" s="1"/>
  <c r="GO20" i="2"/>
  <c r="GP20" i="2" s="1"/>
  <c r="GQ20" i="2"/>
  <c r="BY11" i="2"/>
  <c r="FB10" i="2"/>
  <c r="FC10" i="2" s="1"/>
  <c r="FG43" i="2"/>
  <c r="FK43" i="2" s="1"/>
  <c r="FC23" i="2"/>
  <c r="FE23" i="2" s="1"/>
  <c r="FB12" i="2"/>
  <c r="FC12" i="2" s="1"/>
  <c r="DK45" i="2"/>
  <c r="DM45" i="2" s="1"/>
  <c r="BY46" i="2"/>
  <c r="DJ35" i="2"/>
  <c r="DM26" i="2"/>
  <c r="DQ26" i="2" s="1"/>
  <c r="FB44" i="2"/>
  <c r="FC44" i="2" s="1"/>
  <c r="FE44" i="2" s="1"/>
  <c r="BY24" i="2"/>
  <c r="DN42" i="2"/>
  <c r="DO42" i="2" s="1"/>
  <c r="DS42" i="2" s="1"/>
  <c r="GO39" i="2"/>
  <c r="GP39" i="2" s="1"/>
  <c r="GQ39" i="2"/>
  <c r="DJ40" i="2"/>
  <c r="DK40" i="2" s="1"/>
  <c r="DM40" i="2" s="1"/>
  <c r="FC22" i="2"/>
  <c r="FE22" i="2" s="1"/>
  <c r="GO24" i="2"/>
  <c r="GP24" i="2" s="1"/>
  <c r="GQ24" i="2"/>
  <c r="DJ33" i="2"/>
  <c r="CD17" i="2"/>
  <c r="CF17" i="2" s="1"/>
  <c r="CH17" i="2" s="1"/>
  <c r="FB31" i="2"/>
  <c r="FC31" i="2" s="1"/>
  <c r="DM36" i="2"/>
  <c r="DQ36" i="2" s="1"/>
  <c r="DM43" i="2"/>
  <c r="DQ43" i="2" s="1"/>
  <c r="CB18" i="2"/>
  <c r="BY18" i="2"/>
  <c r="CD28" i="2"/>
  <c r="CF28" i="2" s="1"/>
  <c r="CH28" i="2" s="1"/>
  <c r="DN19" i="2"/>
  <c r="FE16" i="2"/>
  <c r="FB36" i="2"/>
  <c r="FC36" i="2" s="1"/>
  <c r="DJ17" i="2"/>
  <c r="DN15" i="2"/>
  <c r="DR15" i="2" s="1"/>
  <c r="FC15" i="2"/>
  <c r="FE15" i="2" s="1"/>
  <c r="FE34" i="2"/>
  <c r="BW35" i="2"/>
  <c r="DJ37" i="2"/>
  <c r="DK37" i="2" s="1"/>
  <c r="DM37" i="2" s="1"/>
  <c r="FE14" i="2"/>
  <c r="FF14" i="2" s="1"/>
  <c r="FB35" i="2"/>
  <c r="CE42" i="2"/>
  <c r="FI42" i="2"/>
  <c r="DJ31" i="2"/>
  <c r="DK31" i="2" s="1"/>
  <c r="DM31" i="2" s="1"/>
  <c r="DQ31" i="2" s="1"/>
  <c r="FB39" i="2"/>
  <c r="FC39" i="2" s="1"/>
  <c r="GO12" i="2"/>
  <c r="GP12" i="2" s="1"/>
  <c r="GQ12" i="2"/>
  <c r="CE31" i="2"/>
  <c r="CA36" i="2"/>
  <c r="BX36" i="2"/>
  <c r="CB36" i="2" s="1"/>
  <c r="FB11" i="2"/>
  <c r="FC11" i="2" s="1"/>
  <c r="FE11" i="2" s="1"/>
  <c r="GO18" i="2"/>
  <c r="GP18" i="2" s="1"/>
  <c r="GQ18" i="2"/>
  <c r="GS14" i="2"/>
  <c r="FC24" i="2"/>
  <c r="FE24" i="2" s="1"/>
  <c r="FF24" i="2" s="1"/>
  <c r="GR15" i="2"/>
  <c r="HK15" i="2" s="1"/>
  <c r="FB13" i="2"/>
  <c r="FC13" i="2" s="1"/>
  <c r="DJ12" i="2"/>
  <c r="DK12" i="2" s="1"/>
  <c r="DM12" i="2" s="1"/>
  <c r="GR29" i="2"/>
  <c r="HK29" i="2" s="1"/>
  <c r="GO10" i="2"/>
  <c r="GP10" i="2" s="1"/>
  <c r="GQ10" i="2"/>
  <c r="GO40" i="2"/>
  <c r="GP40" i="2" s="1"/>
  <c r="GQ40" i="2"/>
  <c r="GR25" i="2"/>
  <c r="HK25" i="2" s="1"/>
  <c r="GO11" i="2"/>
  <c r="GP11" i="2" s="1"/>
  <c r="GQ11" i="2"/>
  <c r="BX44" i="2"/>
  <c r="CD38" i="2"/>
  <c r="CF38" i="2" s="1"/>
  <c r="CH38" i="2" s="1"/>
  <c r="GS43" i="2"/>
  <c r="GU43" i="2" s="1"/>
  <c r="BX13" i="2"/>
  <c r="CB13" i="2" s="1"/>
  <c r="CD13" i="2" s="1"/>
  <c r="FF29" i="2"/>
  <c r="DN14" i="2"/>
  <c r="DR14" i="2" s="1"/>
  <c r="FI43" i="2"/>
  <c r="DN29" i="2"/>
  <c r="DR29" i="2" s="1"/>
  <c r="FB46" i="2"/>
  <c r="DJ44" i="2"/>
  <c r="FC26" i="2"/>
  <c r="GO17" i="2"/>
  <c r="GP17" i="2" s="1"/>
  <c r="GQ17" i="2"/>
  <c r="CE11" i="2"/>
  <c r="DK20" i="2"/>
  <c r="DM20" i="2" s="1"/>
  <c r="DQ20" i="2" s="1"/>
  <c r="GO21" i="2"/>
  <c r="GP21" i="2" s="1"/>
  <c r="GQ21" i="2"/>
  <c r="DJ22" i="2"/>
  <c r="DK22" i="2" s="1"/>
  <c r="DM22" i="2" s="1"/>
  <c r="DQ22" i="2" s="1"/>
  <c r="FE28" i="2"/>
  <c r="CE37" i="2"/>
  <c r="DM38" i="2"/>
  <c r="DQ38" i="2" s="1"/>
  <c r="GR26" i="2"/>
  <c r="HK26" i="2" s="1"/>
  <c r="GR34" i="2"/>
  <c r="HK34" i="2" s="1"/>
  <c r="FB18" i="2"/>
  <c r="FC18" i="2" s="1"/>
  <c r="FE18" i="2" s="1"/>
  <c r="FB40" i="2"/>
  <c r="FC40" i="2" s="1"/>
  <c r="FB38" i="2"/>
  <c r="FC38" i="2" s="1"/>
  <c r="FE38" i="2" s="1"/>
  <c r="GR45" i="2"/>
  <c r="HK45" i="2" s="1"/>
  <c r="GO38" i="2"/>
  <c r="GP38" i="2" s="1"/>
  <c r="GQ38" i="2"/>
  <c r="CB45" i="2"/>
  <c r="BY45" i="2"/>
  <c r="FB20" i="2"/>
  <c r="DJ24" i="2"/>
  <c r="DK24" i="2" s="1"/>
  <c r="GR22" i="2"/>
  <c r="HK22" i="2" s="1"/>
  <c r="GR19" i="2"/>
  <c r="HK19" i="2" s="1"/>
  <c r="GS27" i="2"/>
  <c r="CD14" i="2"/>
  <c r="CF14" i="2" s="1"/>
  <c r="CH14" i="2" s="1"/>
  <c r="GO46" i="2"/>
  <c r="GP46" i="2" s="1"/>
  <c r="GQ46" i="2"/>
  <c r="FF32" i="2"/>
  <c r="GO31" i="2"/>
  <c r="GP31" i="2" s="1"/>
  <c r="GQ31" i="2"/>
  <c r="GO41" i="2"/>
  <c r="GP41" i="2" s="1"/>
  <c r="GQ41" i="2"/>
  <c r="DJ10" i="2"/>
  <c r="DK10" i="2" s="1"/>
  <c r="DJ18" i="2"/>
  <c r="DK18" i="2" s="1"/>
  <c r="DM18" i="2" s="1"/>
  <c r="DQ18" i="2" s="1"/>
  <c r="BX40" i="2"/>
  <c r="FB41" i="2"/>
  <c r="FB33" i="2"/>
  <c r="FB21" i="2"/>
  <c r="FC21" i="2" s="1"/>
  <c r="GP37" i="2"/>
  <c r="DM6" i="2"/>
  <c r="DQ6" i="2" s="1"/>
  <c r="DQ5" i="2"/>
  <c r="DN5" i="2"/>
  <c r="DR5" i="2" s="1"/>
  <c r="GP6" i="2"/>
  <c r="GR9" i="2"/>
  <c r="HK9" i="2" s="1"/>
  <c r="CA7" i="2"/>
  <c r="BX7" i="2"/>
  <c r="CB7" i="2" s="1"/>
  <c r="FE7" i="2"/>
  <c r="BZ8" i="2"/>
  <c r="BW8" i="2"/>
  <c r="CA8" i="2" s="1"/>
  <c r="BZ6" i="2"/>
  <c r="DK7" i="2"/>
  <c r="DJ9" i="2"/>
  <c r="FB6" i="2"/>
  <c r="FC6" i="2" s="1"/>
  <c r="GR7" i="2"/>
  <c r="HK7" i="2" s="1"/>
  <c r="CA9" i="2"/>
  <c r="BX9" i="2"/>
  <c r="CB9" i="2" s="1"/>
  <c r="GS5" i="2"/>
  <c r="GU5" i="2" s="1"/>
  <c r="DM8" i="2"/>
  <c r="DQ8" i="2" s="1"/>
  <c r="FB8" i="2"/>
  <c r="CE5" i="2"/>
  <c r="GO8" i="2"/>
  <c r="GP8" i="2" s="1"/>
  <c r="GQ8" i="2"/>
  <c r="GV49" i="2" l="1"/>
  <c r="GW49" i="2" s="1"/>
  <c r="HA49" i="2" s="1"/>
  <c r="GY49" i="2"/>
  <c r="FK79" i="2"/>
  <c r="FH79" i="2"/>
  <c r="DP117" i="2"/>
  <c r="FM79" i="2"/>
  <c r="FO79" i="2" s="1"/>
  <c r="FG65" i="2"/>
  <c r="FK65" i="2" s="1"/>
  <c r="GS131" i="2"/>
  <c r="GS54" i="2"/>
  <c r="GU54" i="2" s="1"/>
  <c r="DN89" i="2"/>
  <c r="DR89" i="2" s="1"/>
  <c r="GS32" i="2"/>
  <c r="GU32" i="2" s="1"/>
  <c r="GU81" i="2"/>
  <c r="DN54" i="2"/>
  <c r="DR54" i="2" s="1"/>
  <c r="CE60" i="2"/>
  <c r="DO56" i="2"/>
  <c r="DS56" i="2" s="1"/>
  <c r="DU56" i="2" s="1"/>
  <c r="DN74" i="2"/>
  <c r="DR74" i="2" s="1"/>
  <c r="GS88" i="2"/>
  <c r="GU88" i="2" s="1"/>
  <c r="GY88" i="2" s="1"/>
  <c r="BX103" i="2"/>
  <c r="CB103" i="2" s="1"/>
  <c r="FF65" i="2"/>
  <c r="BY134" i="2"/>
  <c r="CA89" i="2"/>
  <c r="CD89" i="2" s="1"/>
  <c r="BY89" i="2"/>
  <c r="GZ49" i="2"/>
  <c r="HI49" i="2" s="1"/>
  <c r="DR93" i="2"/>
  <c r="GV55" i="2"/>
  <c r="GY55" i="2"/>
  <c r="FJ80" i="2"/>
  <c r="FT80" i="2" s="1"/>
  <c r="FG118" i="2"/>
  <c r="FK118" i="2" s="1"/>
  <c r="FJ118" i="2"/>
  <c r="FT118" i="2" s="1"/>
  <c r="DO5" i="2"/>
  <c r="DS5" i="2" s="1"/>
  <c r="FE58" i="2"/>
  <c r="FF58" i="2" s="1"/>
  <c r="GS80" i="2"/>
  <c r="FI127" i="2"/>
  <c r="DO65" i="2"/>
  <c r="DS65" i="2" s="1"/>
  <c r="FE134" i="2"/>
  <c r="DQ93" i="2"/>
  <c r="CE80" i="2"/>
  <c r="DN120" i="2"/>
  <c r="GS6" i="2"/>
  <c r="GU6" i="2" s="1"/>
  <c r="FN106" i="2"/>
  <c r="GS99" i="2"/>
  <c r="GU99" i="2" s="1"/>
  <c r="GV99" i="2" s="1"/>
  <c r="GU80" i="2"/>
  <c r="GY80" i="2" s="1"/>
  <c r="CE75" i="2"/>
  <c r="CE120" i="2"/>
  <c r="FG100" i="2"/>
  <c r="FK100" i="2" s="1"/>
  <c r="FF127" i="2"/>
  <c r="FG117" i="2"/>
  <c r="FK117" i="2" s="1"/>
  <c r="FG108" i="2"/>
  <c r="FK108" i="2" s="1"/>
  <c r="DN80" i="2"/>
  <c r="DR80" i="2" s="1"/>
  <c r="BY125" i="2"/>
  <c r="BY61" i="2"/>
  <c r="DM104" i="2"/>
  <c r="DQ104" i="2" s="1"/>
  <c r="GS97" i="2"/>
  <c r="GU97" i="2" s="1"/>
  <c r="FM86" i="2"/>
  <c r="FO86" i="2" s="1"/>
  <c r="FQ86" i="2" s="1"/>
  <c r="DK128" i="2"/>
  <c r="DM128" i="2" s="1"/>
  <c r="FE90" i="2"/>
  <c r="FI90" i="2" s="1"/>
  <c r="FG57" i="2"/>
  <c r="FH57" i="2" s="1"/>
  <c r="GS130" i="2"/>
  <c r="GU130" i="2" s="1"/>
  <c r="FE61" i="2"/>
  <c r="FI61" i="2" s="1"/>
  <c r="DV112" i="2"/>
  <c r="FG127" i="2"/>
  <c r="FK127" i="2" s="1"/>
  <c r="FF129" i="2"/>
  <c r="FG129" i="2" s="1"/>
  <c r="FF124" i="2"/>
  <c r="FG124" i="2" s="1"/>
  <c r="FK124" i="2" s="1"/>
  <c r="DO93" i="2"/>
  <c r="DS93" i="2" s="1"/>
  <c r="CD125" i="2"/>
  <c r="CF125" i="2" s="1"/>
  <c r="CH125" i="2" s="1"/>
  <c r="CE125" i="2"/>
  <c r="CE85" i="2"/>
  <c r="CB82" i="2"/>
  <c r="BY82" i="2"/>
  <c r="CB59" i="2"/>
  <c r="CD59" i="2" s="1"/>
  <c r="CF59" i="2" s="1"/>
  <c r="CH59" i="2" s="1"/>
  <c r="BY59" i="2"/>
  <c r="DM116" i="2"/>
  <c r="DM95" i="2"/>
  <c r="GS127" i="2"/>
  <c r="GU127" i="2" s="1"/>
  <c r="DM58" i="2"/>
  <c r="DN58" i="2" s="1"/>
  <c r="GS64" i="2"/>
  <c r="GS98" i="2"/>
  <c r="GU98" i="2" s="1"/>
  <c r="DP81" i="2"/>
  <c r="DM110" i="2"/>
  <c r="GS107" i="2"/>
  <c r="GU107" i="2" s="1"/>
  <c r="GY107" i="2" s="1"/>
  <c r="CE56" i="2"/>
  <c r="CE88" i="2"/>
  <c r="DN114" i="2"/>
  <c r="CE78" i="2"/>
  <c r="GS73" i="2"/>
  <c r="DV123" i="2"/>
  <c r="GS123" i="2"/>
  <c r="GU123" i="2" s="1"/>
  <c r="GY123" i="2" s="1"/>
  <c r="CE101" i="2"/>
  <c r="FF130" i="2"/>
  <c r="FT130" i="2" s="1"/>
  <c r="CE57" i="2"/>
  <c r="GS108" i="2"/>
  <c r="GU108" i="2" s="1"/>
  <c r="GY108" i="2" s="1"/>
  <c r="CD66" i="2"/>
  <c r="CF66" i="2" s="1"/>
  <c r="CH66" i="2" s="1"/>
  <c r="DP73" i="2"/>
  <c r="FF83" i="2"/>
  <c r="FG83" i="2" s="1"/>
  <c r="FF101" i="2"/>
  <c r="FG101" i="2" s="1"/>
  <c r="FK101" i="2" s="1"/>
  <c r="FG80" i="2"/>
  <c r="FK80" i="2" s="1"/>
  <c r="FH60" i="2"/>
  <c r="DN105" i="2"/>
  <c r="CD134" i="2"/>
  <c r="CF134" i="2" s="1"/>
  <c r="CH134" i="2" s="1"/>
  <c r="FH48" i="2"/>
  <c r="FI80" i="2"/>
  <c r="FN80" i="2" s="1"/>
  <c r="CE71" i="2"/>
  <c r="FH118" i="2"/>
  <c r="DN72" i="2"/>
  <c r="DR72" i="2" s="1"/>
  <c r="GS75" i="2"/>
  <c r="GU75" i="2" s="1"/>
  <c r="GY75" i="2" s="1"/>
  <c r="BY111" i="2"/>
  <c r="GV76" i="2"/>
  <c r="DM62" i="2"/>
  <c r="GS117" i="2"/>
  <c r="GU117" i="2" s="1"/>
  <c r="GY117" i="2" s="1"/>
  <c r="DN90" i="2"/>
  <c r="FH133" i="2"/>
  <c r="GV67" i="2"/>
  <c r="CE63" i="2"/>
  <c r="FE70" i="2"/>
  <c r="FI71" i="2"/>
  <c r="DQ107" i="2"/>
  <c r="DN107" i="2"/>
  <c r="DR107" i="2" s="1"/>
  <c r="FK57" i="2"/>
  <c r="FI85" i="2"/>
  <c r="GY54" i="2"/>
  <c r="FI107" i="2"/>
  <c r="GZ133" i="2"/>
  <c r="DW81" i="2"/>
  <c r="DY81" i="2" s="1"/>
  <c r="DV81" i="2"/>
  <c r="GZ52" i="2"/>
  <c r="GW52" i="2"/>
  <c r="HA52" i="2" s="1"/>
  <c r="FK94" i="2"/>
  <c r="FH94" i="2"/>
  <c r="FQ79" i="2"/>
  <c r="FR79" i="2" s="1"/>
  <c r="FE47" i="2"/>
  <c r="FF47" i="2" s="1"/>
  <c r="GV88" i="2"/>
  <c r="GW88" i="2" s="1"/>
  <c r="HA88" i="2" s="1"/>
  <c r="DQ95" i="2"/>
  <c r="DN70" i="2"/>
  <c r="DR70" i="2" s="1"/>
  <c r="FJ102" i="2"/>
  <c r="FT102" i="2" s="1"/>
  <c r="DQ58" i="2"/>
  <c r="GY130" i="2"/>
  <c r="DN110" i="2"/>
  <c r="DR110" i="2" s="1"/>
  <c r="FJ98" i="2"/>
  <c r="FG98" i="2"/>
  <c r="FK98" i="2" s="1"/>
  <c r="GZ48" i="2"/>
  <c r="FF90" i="2"/>
  <c r="FG90" i="2" s="1"/>
  <c r="FK90" i="2" s="1"/>
  <c r="FJ130" i="2"/>
  <c r="DQ110" i="2"/>
  <c r="FE51" i="2"/>
  <c r="FF51" i="2" s="1"/>
  <c r="DQ116" i="2"/>
  <c r="FK53" i="2"/>
  <c r="FH53" i="2"/>
  <c r="DM118" i="2"/>
  <c r="DQ118" i="2" s="1"/>
  <c r="FI114" i="2"/>
  <c r="GZ50" i="2"/>
  <c r="GW50" i="2"/>
  <c r="HA50" i="2" s="1"/>
  <c r="FE91" i="2"/>
  <c r="FI103" i="2"/>
  <c r="GX109" i="2"/>
  <c r="GR83" i="2"/>
  <c r="HK83" i="2" s="1"/>
  <c r="FJ123" i="2"/>
  <c r="FT123" i="2" s="1"/>
  <c r="GR62" i="2"/>
  <c r="HK62" i="2" s="1"/>
  <c r="FI56" i="2"/>
  <c r="FF56" i="2"/>
  <c r="DN131" i="2"/>
  <c r="DR131" i="2" s="1"/>
  <c r="GR59" i="2"/>
  <c r="HK59" i="2" s="1"/>
  <c r="CD117" i="2"/>
  <c r="CF117" i="2" s="1"/>
  <c r="CH117" i="2" s="1"/>
  <c r="CE117" i="2"/>
  <c r="GR66" i="2"/>
  <c r="HK66" i="2" s="1"/>
  <c r="FG123" i="2"/>
  <c r="FK123" i="2" s="1"/>
  <c r="FJ115" i="2"/>
  <c r="FM115" i="2" s="1"/>
  <c r="FO115" i="2" s="1"/>
  <c r="FQ115" i="2" s="1"/>
  <c r="GS70" i="2"/>
  <c r="GS118" i="2"/>
  <c r="FC116" i="2"/>
  <c r="CE72" i="2"/>
  <c r="GS65" i="2"/>
  <c r="GU65" i="2" s="1"/>
  <c r="GV97" i="2"/>
  <c r="GV53" i="2"/>
  <c r="FE128" i="2"/>
  <c r="FC87" i="2"/>
  <c r="FE87" i="2" s="1"/>
  <c r="FN86" i="2"/>
  <c r="DM96" i="2"/>
  <c r="FM80" i="2"/>
  <c r="FO80" i="2" s="1"/>
  <c r="GR92" i="2"/>
  <c r="HK92" i="2" s="1"/>
  <c r="FC111" i="2"/>
  <c r="FJ54" i="2"/>
  <c r="FT54" i="2" s="1"/>
  <c r="GY112" i="2"/>
  <c r="DQ130" i="2"/>
  <c r="DN130" i="2"/>
  <c r="DR130" i="2" s="1"/>
  <c r="CE61" i="2"/>
  <c r="GX94" i="2"/>
  <c r="DN79" i="2"/>
  <c r="DR79" i="2" s="1"/>
  <c r="BX70" i="2"/>
  <c r="CB70" i="2" s="1"/>
  <c r="CD70" i="2" s="1"/>
  <c r="DM132" i="2"/>
  <c r="DQ132" i="2" s="1"/>
  <c r="FC95" i="2"/>
  <c r="FC104" i="2"/>
  <c r="GS63" i="2"/>
  <c r="DK92" i="2"/>
  <c r="CD127" i="2"/>
  <c r="CF127" i="2" s="1"/>
  <c r="CH127" i="2" s="1"/>
  <c r="BX114" i="2"/>
  <c r="CB114" i="2" s="1"/>
  <c r="CD114" i="2" s="1"/>
  <c r="DO110" i="2"/>
  <c r="DS110" i="2" s="1"/>
  <c r="GZ56" i="2"/>
  <c r="HI56" i="2" s="1"/>
  <c r="FM126" i="2"/>
  <c r="FO126" i="2" s="1"/>
  <c r="FI68" i="2"/>
  <c r="DN115" i="2"/>
  <c r="DR115" i="2" s="1"/>
  <c r="GS69" i="2"/>
  <c r="FJ125" i="2"/>
  <c r="FE81" i="2"/>
  <c r="FF81" i="2" s="1"/>
  <c r="DM48" i="2"/>
  <c r="DQ48" i="2" s="1"/>
  <c r="GR58" i="2"/>
  <c r="HK58" i="2" s="1"/>
  <c r="GS58" i="2"/>
  <c r="FG119" i="2"/>
  <c r="FK119" i="2" s="1"/>
  <c r="GR82" i="2"/>
  <c r="HK82" i="2" s="1"/>
  <c r="DU127" i="2"/>
  <c r="DW127" i="2" s="1"/>
  <c r="DY127" i="2" s="1"/>
  <c r="DM59" i="2"/>
  <c r="GS77" i="2"/>
  <c r="FJ75" i="2"/>
  <c r="FM75" i="2" s="1"/>
  <c r="FO75" i="2" s="1"/>
  <c r="FQ75" i="2" s="1"/>
  <c r="DK84" i="2"/>
  <c r="DM84" i="2" s="1"/>
  <c r="DQ84" i="2" s="1"/>
  <c r="DK47" i="2"/>
  <c r="DM47" i="2" s="1"/>
  <c r="DQ47" i="2" s="1"/>
  <c r="FG120" i="2"/>
  <c r="FK120" i="2" s="1"/>
  <c r="FH113" i="2"/>
  <c r="DO52" i="2"/>
  <c r="DS52" i="2" s="1"/>
  <c r="FG72" i="2"/>
  <c r="DU63" i="2"/>
  <c r="DW63" i="2" s="1"/>
  <c r="DY63" i="2" s="1"/>
  <c r="CD99" i="2"/>
  <c r="CF99" i="2" s="1"/>
  <c r="CH99" i="2" s="1"/>
  <c r="GY71" i="2"/>
  <c r="GR78" i="2"/>
  <c r="HK78" i="2" s="1"/>
  <c r="CD103" i="2"/>
  <c r="CF103" i="2" s="1"/>
  <c r="CH103" i="2" s="1"/>
  <c r="CA130" i="2"/>
  <c r="GR90" i="2"/>
  <c r="HK90" i="2" s="1"/>
  <c r="GR84" i="2"/>
  <c r="HK84" i="2" s="1"/>
  <c r="DK83" i="2"/>
  <c r="DM83" i="2" s="1"/>
  <c r="DQ83" i="2" s="1"/>
  <c r="GR132" i="2"/>
  <c r="HK132" i="2" s="1"/>
  <c r="FM109" i="2"/>
  <c r="FO109" i="2" s="1"/>
  <c r="FM76" i="2"/>
  <c r="FO76" i="2" s="1"/>
  <c r="GR87" i="2"/>
  <c r="HK87" i="2" s="1"/>
  <c r="GS102" i="2"/>
  <c r="GR102" i="2"/>
  <c r="HK102" i="2" s="1"/>
  <c r="DN95" i="2"/>
  <c r="DR95" i="2" s="1"/>
  <c r="FI64" i="2"/>
  <c r="DO70" i="2"/>
  <c r="DS70" i="2" s="1"/>
  <c r="DN71" i="2"/>
  <c r="DR71" i="2" s="1"/>
  <c r="DN51" i="2"/>
  <c r="DR51" i="2" s="1"/>
  <c r="FJ65" i="2"/>
  <c r="FT65" i="2" s="1"/>
  <c r="DM82" i="2"/>
  <c r="DQ82" i="2" s="1"/>
  <c r="FF52" i="2"/>
  <c r="FJ135" i="2"/>
  <c r="FT135" i="2" s="1"/>
  <c r="GR47" i="2"/>
  <c r="HK47" i="2" s="1"/>
  <c r="DO74" i="2"/>
  <c r="DS74" i="2" s="1"/>
  <c r="GY106" i="2"/>
  <c r="GV106" i="2"/>
  <c r="FC82" i="2"/>
  <c r="FE82" i="2" s="1"/>
  <c r="FM48" i="2"/>
  <c r="FO48" i="2" s="1"/>
  <c r="GU131" i="2"/>
  <c r="FI57" i="2"/>
  <c r="GV112" i="2"/>
  <c r="DO109" i="2"/>
  <c r="DS109" i="2" s="1"/>
  <c r="DU109" i="2" s="1"/>
  <c r="DW109" i="2" s="1"/>
  <c r="DY109" i="2" s="1"/>
  <c r="FJ119" i="2"/>
  <c r="GS60" i="2"/>
  <c r="GU60" i="2" s="1"/>
  <c r="GR89" i="2"/>
  <c r="HK89" i="2" s="1"/>
  <c r="DR85" i="2"/>
  <c r="DP85" i="2"/>
  <c r="GR113" i="2"/>
  <c r="HK113" i="2" s="1"/>
  <c r="FM67" i="2"/>
  <c r="FO67" i="2" s="1"/>
  <c r="DR57" i="2"/>
  <c r="DU57" i="2" s="1"/>
  <c r="DP57" i="2"/>
  <c r="FQ50" i="2"/>
  <c r="FR50" i="2" s="1"/>
  <c r="FE105" i="2"/>
  <c r="FE121" i="2"/>
  <c r="FM119" i="2"/>
  <c r="FO119" i="2" s="1"/>
  <c r="FQ119" i="2" s="1"/>
  <c r="FI77" i="2"/>
  <c r="DP109" i="2"/>
  <c r="FG68" i="2"/>
  <c r="FK68" i="2" s="1"/>
  <c r="FJ100" i="2"/>
  <c r="FT100" i="2" s="1"/>
  <c r="FJ63" i="2"/>
  <c r="FT63" i="2" s="1"/>
  <c r="FE88" i="2"/>
  <c r="FI130" i="2"/>
  <c r="GY53" i="2"/>
  <c r="FM133" i="2"/>
  <c r="FO133" i="2" s="1"/>
  <c r="GR116" i="2"/>
  <c r="HK116" i="2" s="1"/>
  <c r="GS116" i="2"/>
  <c r="FJ74" i="2"/>
  <c r="FT74" i="2" s="1"/>
  <c r="CA90" i="2"/>
  <c r="FF78" i="2"/>
  <c r="CA132" i="2"/>
  <c r="BX132" i="2"/>
  <c r="FE78" i="2"/>
  <c r="FJ55" i="2"/>
  <c r="FG55" i="2"/>
  <c r="FK55" i="2" s="1"/>
  <c r="GS121" i="2"/>
  <c r="GU121" i="2" s="1"/>
  <c r="BX90" i="2"/>
  <c r="CB90" i="2" s="1"/>
  <c r="FJ53" i="2"/>
  <c r="FT53" i="2" s="1"/>
  <c r="GS68" i="2"/>
  <c r="GU68" i="2" s="1"/>
  <c r="DM77" i="2"/>
  <c r="DQ77" i="2" s="1"/>
  <c r="DN124" i="2"/>
  <c r="DR124" i="2" s="1"/>
  <c r="FG112" i="2"/>
  <c r="FG56" i="2"/>
  <c r="FK56" i="2" s="1"/>
  <c r="FI123" i="2"/>
  <c r="GS57" i="2"/>
  <c r="GU57" i="2" s="1"/>
  <c r="GR122" i="2"/>
  <c r="HK122" i="2" s="1"/>
  <c r="GS122" i="2"/>
  <c r="GU122" i="2" s="1"/>
  <c r="GU115" i="2"/>
  <c r="DK53" i="2"/>
  <c r="DM119" i="2"/>
  <c r="DQ119" i="2" s="1"/>
  <c r="FJ94" i="2"/>
  <c r="FT94" i="2" s="1"/>
  <c r="GU64" i="2"/>
  <c r="GV64" i="2" s="1"/>
  <c r="GR124" i="2"/>
  <c r="HK124" i="2" s="1"/>
  <c r="GV131" i="2"/>
  <c r="CA95" i="2"/>
  <c r="BY95" i="2"/>
  <c r="DN135" i="2"/>
  <c r="DR135" i="2" s="1"/>
  <c r="FR86" i="2"/>
  <c r="BX130" i="2"/>
  <c r="CB130" i="2" s="1"/>
  <c r="GS125" i="2"/>
  <c r="GU125" i="2" s="1"/>
  <c r="FI53" i="2"/>
  <c r="DN121" i="2"/>
  <c r="DR121" i="2" s="1"/>
  <c r="FC59" i="2"/>
  <c r="CB116" i="2"/>
  <c r="BY116" i="2"/>
  <c r="DO88" i="2"/>
  <c r="CE113" i="2"/>
  <c r="FJ49" i="2"/>
  <c r="FT49" i="2" s="1"/>
  <c r="GW76" i="2"/>
  <c r="CE134" i="2"/>
  <c r="FF134" i="2"/>
  <c r="FG134" i="2" s="1"/>
  <c r="FK134" i="2" s="1"/>
  <c r="FN50" i="2"/>
  <c r="GV117" i="2"/>
  <c r="GS74" i="2"/>
  <c r="FI93" i="2"/>
  <c r="FF93" i="2"/>
  <c r="GW48" i="2"/>
  <c r="HA48" i="2" s="1"/>
  <c r="FG135" i="2"/>
  <c r="FK135" i="2" s="1"/>
  <c r="FH75" i="2"/>
  <c r="FT119" i="2"/>
  <c r="FF77" i="2"/>
  <c r="FH97" i="2"/>
  <c r="FJ97" i="2"/>
  <c r="FT97" i="2" s="1"/>
  <c r="FM100" i="2"/>
  <c r="FO100" i="2" s="1"/>
  <c r="FQ100" i="2" s="1"/>
  <c r="DU87" i="2"/>
  <c r="DW87" i="2" s="1"/>
  <c r="DY87" i="2" s="1"/>
  <c r="FG63" i="2"/>
  <c r="FT79" i="2"/>
  <c r="DO72" i="2"/>
  <c r="DS72" i="2" s="1"/>
  <c r="DU72" i="2" s="1"/>
  <c r="DW72" i="2" s="1"/>
  <c r="DY72" i="2" s="1"/>
  <c r="DP63" i="2"/>
  <c r="FF64" i="2"/>
  <c r="DU101" i="2"/>
  <c r="DW101" i="2" s="1"/>
  <c r="DY101" i="2" s="1"/>
  <c r="DN104" i="2"/>
  <c r="DK113" i="2"/>
  <c r="FM118" i="2"/>
  <c r="FO118" i="2" s="1"/>
  <c r="FE66" i="2"/>
  <c r="FF85" i="2"/>
  <c r="FG85" i="2" s="1"/>
  <c r="FK85" i="2" s="1"/>
  <c r="GY97" i="2"/>
  <c r="GR104" i="2"/>
  <c r="HK104" i="2" s="1"/>
  <c r="DM102" i="2"/>
  <c r="DQ102" i="2" s="1"/>
  <c r="FE84" i="2"/>
  <c r="FF84" i="2" s="1"/>
  <c r="DQ126" i="2"/>
  <c r="DN126" i="2"/>
  <c r="DQ55" i="2"/>
  <c r="DN55" i="2"/>
  <c r="DR55" i="2" s="1"/>
  <c r="GR110" i="2"/>
  <c r="HK110" i="2" s="1"/>
  <c r="FG130" i="2"/>
  <c r="FK130" i="2" s="1"/>
  <c r="FJ108" i="2"/>
  <c r="FT108" i="2" s="1"/>
  <c r="FJ120" i="2"/>
  <c r="GU86" i="2"/>
  <c r="GV86" i="2" s="1"/>
  <c r="DN64" i="2"/>
  <c r="DR64" i="2" s="1"/>
  <c r="CD111" i="2"/>
  <c r="CF111" i="2" s="1"/>
  <c r="CH111" i="2" s="1"/>
  <c r="DK75" i="2"/>
  <c r="DM135" i="2"/>
  <c r="DQ135" i="2" s="1"/>
  <c r="GY109" i="2"/>
  <c r="GY50" i="2"/>
  <c r="FI65" i="2"/>
  <c r="DO54" i="2"/>
  <c r="DS54" i="2" s="1"/>
  <c r="GZ76" i="2"/>
  <c r="FR106" i="2"/>
  <c r="GU105" i="2"/>
  <c r="FE122" i="2"/>
  <c r="FI101" i="2"/>
  <c r="GR61" i="2"/>
  <c r="HK61" i="2" s="1"/>
  <c r="DQ99" i="2"/>
  <c r="DN99" i="2"/>
  <c r="DR99" i="2" s="1"/>
  <c r="FJ68" i="2"/>
  <c r="FT68" i="2" s="1"/>
  <c r="DU117" i="2"/>
  <c r="DW117" i="2" s="1"/>
  <c r="DY117" i="2" s="1"/>
  <c r="DN76" i="2"/>
  <c r="DR76" i="2" s="1"/>
  <c r="GY52" i="2"/>
  <c r="CD118" i="2"/>
  <c r="CF118" i="2" s="1"/>
  <c r="CH118" i="2" s="1"/>
  <c r="GU79" i="2"/>
  <c r="GV79" i="2"/>
  <c r="DM125" i="2"/>
  <c r="DQ125" i="2" s="1"/>
  <c r="GR111" i="2"/>
  <c r="HK111" i="2" s="1"/>
  <c r="FM135" i="2"/>
  <c r="FO135" i="2" s="1"/>
  <c r="FQ135" i="2" s="1"/>
  <c r="FH49" i="2"/>
  <c r="FJ129" i="2"/>
  <c r="DN60" i="2"/>
  <c r="FH124" i="2"/>
  <c r="DO69" i="2"/>
  <c r="DS69" i="2" s="1"/>
  <c r="DU69" i="2" s="1"/>
  <c r="DW69" i="2" s="1"/>
  <c r="DY69" i="2" s="1"/>
  <c r="CE53" i="2"/>
  <c r="FH99" i="2"/>
  <c r="DO115" i="2"/>
  <c r="DS115" i="2" s="1"/>
  <c r="DP115" i="2"/>
  <c r="FT125" i="2"/>
  <c r="FM73" i="2"/>
  <c r="FO73" i="2" s="1"/>
  <c r="FN69" i="2"/>
  <c r="FM69" i="2"/>
  <c r="FO69" i="2" s="1"/>
  <c r="FF107" i="2"/>
  <c r="FI102" i="2"/>
  <c r="CA51" i="2"/>
  <c r="BY51" i="2"/>
  <c r="GZ55" i="2"/>
  <c r="DO98" i="2"/>
  <c r="DS98" i="2" s="1"/>
  <c r="DU98" i="2" s="1"/>
  <c r="DW98" i="2" s="1"/>
  <c r="DY98" i="2" s="1"/>
  <c r="CA96" i="2"/>
  <c r="BX96" i="2"/>
  <c r="CB96" i="2" s="1"/>
  <c r="FC62" i="2"/>
  <c r="GS129" i="2"/>
  <c r="GU129" i="2" s="1"/>
  <c r="GS119" i="2"/>
  <c r="DM66" i="2"/>
  <c r="DQ66" i="2" s="1"/>
  <c r="FC89" i="2"/>
  <c r="FH106" i="2"/>
  <c r="GY72" i="2"/>
  <c r="DO134" i="2"/>
  <c r="DS134" i="2" s="1"/>
  <c r="DU134" i="2" s="1"/>
  <c r="GS101" i="2"/>
  <c r="CE50" i="2"/>
  <c r="FF61" i="2"/>
  <c r="FG61" i="2" s="1"/>
  <c r="FK61" i="2" s="1"/>
  <c r="FN79" i="2"/>
  <c r="DO55" i="2"/>
  <c r="DS55" i="2" s="1"/>
  <c r="GU69" i="2"/>
  <c r="DK91" i="2"/>
  <c r="GR85" i="2"/>
  <c r="HK85" i="2" s="1"/>
  <c r="FH56" i="2"/>
  <c r="FC92" i="2"/>
  <c r="FE92" i="2" s="1"/>
  <c r="FC110" i="2"/>
  <c r="FG125" i="2"/>
  <c r="FK125" i="2" s="1"/>
  <c r="FM125" i="2" s="1"/>
  <c r="FO125" i="2" s="1"/>
  <c r="GR103" i="2"/>
  <c r="HK103" i="2" s="1"/>
  <c r="DN119" i="2"/>
  <c r="DR119" i="2" s="1"/>
  <c r="CE91" i="2"/>
  <c r="FG131" i="2"/>
  <c r="FK131" i="2" s="1"/>
  <c r="DO79" i="2"/>
  <c r="DS79" i="2" s="1"/>
  <c r="DO106" i="2"/>
  <c r="DS106" i="2" s="1"/>
  <c r="DU106" i="2" s="1"/>
  <c r="FJ99" i="2"/>
  <c r="FT99" i="2" s="1"/>
  <c r="DN108" i="2"/>
  <c r="GW56" i="2"/>
  <c r="FI83" i="2"/>
  <c r="DR133" i="2"/>
  <c r="DO133" i="2"/>
  <c r="DM129" i="2"/>
  <c r="DQ129" i="2" s="1"/>
  <c r="GR135" i="2"/>
  <c r="HK135" i="2" s="1"/>
  <c r="FF103" i="2"/>
  <c r="FG103" i="2" s="1"/>
  <c r="FK103" i="2" s="1"/>
  <c r="FC132" i="2"/>
  <c r="FF114" i="2"/>
  <c r="FG114" i="2" s="1"/>
  <c r="FK114" i="2" s="1"/>
  <c r="FE96" i="2"/>
  <c r="FJ117" i="2"/>
  <c r="FM117" i="2" s="1"/>
  <c r="FI52" i="2"/>
  <c r="FF88" i="2"/>
  <c r="DN50" i="2"/>
  <c r="DR50" i="2" s="1"/>
  <c r="CD87" i="2"/>
  <c r="CF87" i="2" s="1"/>
  <c r="CH87" i="2" s="1"/>
  <c r="GY133" i="2"/>
  <c r="GW133" i="2"/>
  <c r="HA133" i="2" s="1"/>
  <c r="DP101" i="2"/>
  <c r="CA102" i="2"/>
  <c r="BX102" i="2"/>
  <c r="CB102" i="2" s="1"/>
  <c r="FH65" i="2"/>
  <c r="GR128" i="2"/>
  <c r="HK128" i="2" s="1"/>
  <c r="DU115" i="2"/>
  <c r="DW115" i="2" s="1"/>
  <c r="DY115" i="2" s="1"/>
  <c r="GR134" i="2"/>
  <c r="HK134" i="2" s="1"/>
  <c r="GR51" i="2"/>
  <c r="HK51" i="2" s="1"/>
  <c r="FT98" i="2"/>
  <c r="FI98" i="2"/>
  <c r="FJ57" i="2"/>
  <c r="FT57" i="2" s="1"/>
  <c r="GR91" i="2"/>
  <c r="HK91" i="2" s="1"/>
  <c r="GV72" i="2"/>
  <c r="GY94" i="2"/>
  <c r="GV54" i="2"/>
  <c r="DM78" i="2"/>
  <c r="DQ78" i="2" s="1"/>
  <c r="FI108" i="2"/>
  <c r="FJ131" i="2"/>
  <c r="FT131" i="2" s="1"/>
  <c r="FG71" i="2"/>
  <c r="FK71" i="2" s="1"/>
  <c r="FF71" i="2"/>
  <c r="FI134" i="2"/>
  <c r="DQ111" i="2"/>
  <c r="DM122" i="2"/>
  <c r="DQ122" i="2" s="1"/>
  <c r="DU74" i="2"/>
  <c r="DW74" i="2" s="1"/>
  <c r="DY74" i="2" s="1"/>
  <c r="DN103" i="2"/>
  <c r="DR103" i="2" s="1"/>
  <c r="GR114" i="2"/>
  <c r="HK114" i="2" s="1"/>
  <c r="CE123" i="2"/>
  <c r="HI76" i="2"/>
  <c r="DO111" i="2"/>
  <c r="DS111" i="2" s="1"/>
  <c r="FH69" i="2"/>
  <c r="FG102" i="2"/>
  <c r="FK102" i="2" s="1"/>
  <c r="FM60" i="2"/>
  <c r="FO60" i="2" s="1"/>
  <c r="DN61" i="2"/>
  <c r="DR61" i="2" s="1"/>
  <c r="GZ109" i="2"/>
  <c r="GR95" i="2"/>
  <c r="HK95" i="2" s="1"/>
  <c r="GZ94" i="2"/>
  <c r="CE55" i="2"/>
  <c r="GU118" i="2"/>
  <c r="CE131" i="2"/>
  <c r="FJ112" i="2"/>
  <c r="CE97" i="2"/>
  <c r="GS93" i="2"/>
  <c r="GU93" i="2" s="1"/>
  <c r="FT120" i="2"/>
  <c r="FI120" i="2"/>
  <c r="GU126" i="2"/>
  <c r="GV71" i="2"/>
  <c r="FH67" i="2"/>
  <c r="DM97" i="2"/>
  <c r="DN97" i="2" s="1"/>
  <c r="DR97" i="2" s="1"/>
  <c r="CB74" i="2"/>
  <c r="BY74" i="2"/>
  <c r="GR96" i="2"/>
  <c r="HK96" i="2" s="1"/>
  <c r="GS100" i="2"/>
  <c r="GU100" i="2" s="1"/>
  <c r="BY103" i="2"/>
  <c r="DP52" i="2"/>
  <c r="GW55" i="2"/>
  <c r="FG54" i="2"/>
  <c r="DN94" i="2"/>
  <c r="DP134" i="2"/>
  <c r="GY48" i="2"/>
  <c r="HI48" i="2" s="1"/>
  <c r="FJ72" i="2"/>
  <c r="FT72" i="2" s="1"/>
  <c r="GS120" i="2"/>
  <c r="FH98" i="2"/>
  <c r="FT129" i="2"/>
  <c r="FJ113" i="2"/>
  <c r="FT113" i="2" s="1"/>
  <c r="GW106" i="2"/>
  <c r="HA106" i="2" s="1"/>
  <c r="FG74" i="2"/>
  <c r="FK74" i="2" s="1"/>
  <c r="DO89" i="2"/>
  <c r="DS89" i="2" s="1"/>
  <c r="DO121" i="2"/>
  <c r="DS121" i="2" s="1"/>
  <c r="DU121" i="2" s="1"/>
  <c r="DW121" i="2" s="1"/>
  <c r="DY121" i="2" s="1"/>
  <c r="DO68" i="2"/>
  <c r="DS68" i="2" s="1"/>
  <c r="FH125" i="2"/>
  <c r="FH115" i="2"/>
  <c r="GV6" i="2"/>
  <c r="GS23" i="2"/>
  <c r="BX39" i="2"/>
  <c r="CB39" i="2" s="1"/>
  <c r="CD39" i="2" s="1"/>
  <c r="CF39" i="2" s="1"/>
  <c r="CH39" i="2" s="1"/>
  <c r="GS26" i="2"/>
  <c r="DO24" i="4"/>
  <c r="DS24" i="4" s="1"/>
  <c r="CE43" i="4"/>
  <c r="BY16" i="4"/>
  <c r="DO32" i="4"/>
  <c r="DS32" i="4" s="1"/>
  <c r="DU32" i="4" s="1"/>
  <c r="DW32" i="4" s="1"/>
  <c r="DY32" i="4" s="1"/>
  <c r="BY40" i="4"/>
  <c r="FH38" i="4"/>
  <c r="BY37" i="4"/>
  <c r="DN15" i="4"/>
  <c r="DR15" i="4" s="1"/>
  <c r="BX17" i="4"/>
  <c r="CB17" i="4" s="1"/>
  <c r="CD17" i="4" s="1"/>
  <c r="CF17" i="4" s="1"/>
  <c r="CH17" i="4" s="1"/>
  <c r="CE16" i="4"/>
  <c r="DO12" i="4"/>
  <c r="DS12" i="4" s="1"/>
  <c r="DU12" i="4" s="1"/>
  <c r="DW12" i="4" s="1"/>
  <c r="DY12" i="4" s="1"/>
  <c r="CE10" i="4"/>
  <c r="DN23" i="4"/>
  <c r="DR23" i="4" s="1"/>
  <c r="BY19" i="4"/>
  <c r="DR8" i="4"/>
  <c r="BY32" i="4"/>
  <c r="BY11" i="4"/>
  <c r="BY10" i="4"/>
  <c r="GS32" i="4"/>
  <c r="GU32" i="4" s="1"/>
  <c r="FT23" i="4"/>
  <c r="FG23" i="4"/>
  <c r="FK23" i="4" s="1"/>
  <c r="BY33" i="4"/>
  <c r="CB36" i="4"/>
  <c r="BY36" i="4"/>
  <c r="BY20" i="4"/>
  <c r="CE20" i="4"/>
  <c r="DN13" i="4"/>
  <c r="DR13" i="4" s="1"/>
  <c r="GS21" i="4"/>
  <c r="GU21" i="4" s="1"/>
  <c r="GV21" i="4" s="1"/>
  <c r="GW21" i="4" s="1"/>
  <c r="HA21" i="4" s="1"/>
  <c r="CA28" i="4"/>
  <c r="BX28" i="4"/>
  <c r="CB28" i="4" s="1"/>
  <c r="DO14" i="4"/>
  <c r="DS14" i="4" s="1"/>
  <c r="DU14" i="4" s="1"/>
  <c r="DW14" i="4" s="1"/>
  <c r="DY14" i="4" s="1"/>
  <c r="FE19" i="4"/>
  <c r="FI19" i="4" s="1"/>
  <c r="GV26" i="4"/>
  <c r="CD35" i="4"/>
  <c r="CF35" i="4" s="1"/>
  <c r="CH35" i="4" s="1"/>
  <c r="BY39" i="4"/>
  <c r="CE11" i="4"/>
  <c r="CE12" i="4"/>
  <c r="FH26" i="4"/>
  <c r="CF26" i="4"/>
  <c r="CH26" i="4" s="1"/>
  <c r="CE26" i="4"/>
  <c r="CE19" i="4"/>
  <c r="DQ16" i="4"/>
  <c r="DN16" i="4"/>
  <c r="DR16" i="4" s="1"/>
  <c r="FH22" i="4"/>
  <c r="GS25" i="4"/>
  <c r="DM11" i="4"/>
  <c r="DQ11" i="4" s="1"/>
  <c r="CE33" i="4"/>
  <c r="DN18" i="4"/>
  <c r="DR18" i="4" s="1"/>
  <c r="GV22" i="4"/>
  <c r="GZ22" i="4" s="1"/>
  <c r="CE23" i="4"/>
  <c r="GW23" i="4"/>
  <c r="HA23" i="4" s="1"/>
  <c r="BY27" i="4"/>
  <c r="FH46" i="4"/>
  <c r="CB15" i="4"/>
  <c r="BY15" i="4"/>
  <c r="FG8" i="4"/>
  <c r="FK8" i="4" s="1"/>
  <c r="DO38" i="4"/>
  <c r="DS38" i="4" s="1"/>
  <c r="CE40" i="4"/>
  <c r="FE21" i="4"/>
  <c r="FF21" i="4" s="1"/>
  <c r="FJ21" i="4" s="1"/>
  <c r="FT21" i="4" s="1"/>
  <c r="FF15" i="4"/>
  <c r="FJ15" i="4" s="1"/>
  <c r="FT15" i="4" s="1"/>
  <c r="FE41" i="4"/>
  <c r="GZ38" i="4"/>
  <c r="CF27" i="4"/>
  <c r="CH27" i="4" s="1"/>
  <c r="CE27" i="4"/>
  <c r="FJ9" i="4"/>
  <c r="FT9" i="4" s="1"/>
  <c r="FG9" i="4"/>
  <c r="FK9" i="4" s="1"/>
  <c r="DV14" i="4"/>
  <c r="GY24" i="4"/>
  <c r="FE37" i="4"/>
  <c r="GZ8" i="4"/>
  <c r="DQ39" i="4"/>
  <c r="DN39" i="4"/>
  <c r="DR39" i="4" s="1"/>
  <c r="DQ17" i="4"/>
  <c r="DN17" i="4"/>
  <c r="DR17" i="4" s="1"/>
  <c r="FE5" i="4"/>
  <c r="FJ32" i="4"/>
  <c r="FT32" i="4" s="1"/>
  <c r="FG32" i="4"/>
  <c r="FK32" i="4" s="1"/>
  <c r="DM29" i="4"/>
  <c r="DQ29" i="4" s="1"/>
  <c r="FI31" i="4"/>
  <c r="GR45" i="4"/>
  <c r="HK45" i="4" s="1"/>
  <c r="FE14" i="4"/>
  <c r="FF14" i="4" s="1"/>
  <c r="GS27" i="4"/>
  <c r="GU27" i="4" s="1"/>
  <c r="FC20" i="4"/>
  <c r="FE44" i="4"/>
  <c r="FF44" i="4" s="1"/>
  <c r="GR5" i="4"/>
  <c r="HK5" i="4" s="1"/>
  <c r="FI15" i="4"/>
  <c r="FC40" i="4"/>
  <c r="GS15" i="4"/>
  <c r="DK36" i="4"/>
  <c r="DM36" i="4" s="1"/>
  <c r="DQ36" i="4" s="1"/>
  <c r="GS19" i="4"/>
  <c r="GR18" i="4"/>
  <c r="HK18" i="4" s="1"/>
  <c r="FC29" i="4"/>
  <c r="FE29" i="4" s="1"/>
  <c r="GR43" i="4"/>
  <c r="HK43" i="4" s="1"/>
  <c r="FC39" i="4"/>
  <c r="FE39" i="4" s="1"/>
  <c r="DQ21" i="4"/>
  <c r="GS42" i="4"/>
  <c r="GU42" i="4" s="1"/>
  <c r="DK19" i="4"/>
  <c r="FE13" i="4"/>
  <c r="FJ24" i="4"/>
  <c r="FT24" i="4" s="1"/>
  <c r="FG24" i="4"/>
  <c r="FK24" i="4" s="1"/>
  <c r="GU7" i="4"/>
  <c r="CD44" i="4"/>
  <c r="CF44" i="4" s="1"/>
  <c r="CH44" i="4" s="1"/>
  <c r="CA13" i="4"/>
  <c r="BX13" i="4"/>
  <c r="DQ6" i="4"/>
  <c r="DO6" i="4"/>
  <c r="DS6" i="4" s="1"/>
  <c r="CD39" i="4"/>
  <c r="CF39" i="4" s="1"/>
  <c r="CH39" i="4" s="1"/>
  <c r="GR34" i="4"/>
  <c r="HK34" i="4" s="1"/>
  <c r="GS12" i="4"/>
  <c r="GR40" i="4"/>
  <c r="HK40" i="4" s="1"/>
  <c r="DM30" i="4"/>
  <c r="DN30" i="4" s="1"/>
  <c r="DR30" i="4" s="1"/>
  <c r="GR41" i="4"/>
  <c r="HK41" i="4" s="1"/>
  <c r="FC43" i="4"/>
  <c r="DN25" i="4"/>
  <c r="DR25" i="4" s="1"/>
  <c r="FF10" i="4"/>
  <c r="FG10" i="4" s="1"/>
  <c r="FG12" i="4"/>
  <c r="FK12" i="4" s="1"/>
  <c r="GU6" i="4"/>
  <c r="FI27" i="4"/>
  <c r="DK35" i="4"/>
  <c r="DM35" i="4" s="1"/>
  <c r="DQ35" i="4" s="1"/>
  <c r="GZ23" i="4"/>
  <c r="GR44" i="4"/>
  <c r="HK44" i="4" s="1"/>
  <c r="FI21" i="4"/>
  <c r="BY18" i="4"/>
  <c r="CB29" i="4"/>
  <c r="CD29" i="4" s="1"/>
  <c r="BY29" i="4"/>
  <c r="GR37" i="4"/>
  <c r="HK37" i="4" s="1"/>
  <c r="FI25" i="4"/>
  <c r="FF25" i="4"/>
  <c r="FG25" i="4" s="1"/>
  <c r="GW8" i="4"/>
  <c r="HA8" i="4" s="1"/>
  <c r="CE32" i="4"/>
  <c r="FF27" i="4"/>
  <c r="GR14" i="4"/>
  <c r="HK14" i="4" s="1"/>
  <c r="DR31" i="4"/>
  <c r="FJ6" i="4"/>
  <c r="FM6" i="4" s="1"/>
  <c r="FO6" i="4" s="1"/>
  <c r="FQ6" i="4" s="1"/>
  <c r="FH6" i="4"/>
  <c r="GR13" i="4"/>
  <c r="HK13" i="4" s="1"/>
  <c r="FI33" i="4"/>
  <c r="FF33" i="4"/>
  <c r="GR35" i="4"/>
  <c r="HK35" i="4" s="1"/>
  <c r="GS31" i="4"/>
  <c r="GU31" i="4" s="1"/>
  <c r="GR11" i="4"/>
  <c r="HK11" i="4" s="1"/>
  <c r="GR28" i="4"/>
  <c r="HK28" i="4" s="1"/>
  <c r="FI16" i="4"/>
  <c r="CD25" i="4"/>
  <c r="CF25" i="4" s="1"/>
  <c r="CH25" i="4" s="1"/>
  <c r="FI12" i="4"/>
  <c r="DK40" i="4"/>
  <c r="FJ7" i="4"/>
  <c r="FT7" i="4" s="1"/>
  <c r="FJ42" i="4"/>
  <c r="FC36" i="4"/>
  <c r="DM26" i="4"/>
  <c r="DQ26" i="4" s="1"/>
  <c r="FC34" i="4"/>
  <c r="FE34" i="4" s="1"/>
  <c r="FM26" i="4"/>
  <c r="FO26" i="4" s="1"/>
  <c r="DM20" i="4"/>
  <c r="DQ20" i="4" s="1"/>
  <c r="DN22" i="4"/>
  <c r="DR22" i="4" s="1"/>
  <c r="FM38" i="4"/>
  <c r="FO38" i="4" s="1"/>
  <c r="DN5" i="4"/>
  <c r="DR5" i="4" s="1"/>
  <c r="FE30" i="4"/>
  <c r="GS10" i="4"/>
  <c r="FC17" i="4"/>
  <c r="FE18" i="4"/>
  <c r="CE18" i="4"/>
  <c r="DN34" i="4"/>
  <c r="CB41" i="4"/>
  <c r="CD41" i="4" s="1"/>
  <c r="CF41" i="4" s="1"/>
  <c r="CH41" i="4" s="1"/>
  <c r="BY41" i="4"/>
  <c r="GR30" i="4"/>
  <c r="HK30" i="4" s="1"/>
  <c r="DO33" i="4"/>
  <c r="DS33" i="4" s="1"/>
  <c r="DU33" i="4" s="1"/>
  <c r="DW33" i="4" s="1"/>
  <c r="DY33" i="4" s="1"/>
  <c r="DK37" i="4"/>
  <c r="DN44" i="4"/>
  <c r="DR44" i="4" s="1"/>
  <c r="CE38" i="4"/>
  <c r="FC11" i="4"/>
  <c r="DK10" i="4"/>
  <c r="FC28" i="4"/>
  <c r="FE28" i="4" s="1"/>
  <c r="FG7" i="4"/>
  <c r="FK7" i="4" s="1"/>
  <c r="CE14" i="4"/>
  <c r="FC45" i="4"/>
  <c r="FE45" i="4" s="1"/>
  <c r="GS9" i="4"/>
  <c r="CE9" i="4"/>
  <c r="DO31" i="4"/>
  <c r="DS31" i="4" s="1"/>
  <c r="GR29" i="4"/>
  <c r="HK29" i="4" s="1"/>
  <c r="FM23" i="4"/>
  <c r="FO23" i="4" s="1"/>
  <c r="GU25" i="4"/>
  <c r="GU33" i="4"/>
  <c r="GR36" i="4"/>
  <c r="HK36" i="4" s="1"/>
  <c r="DN43" i="4"/>
  <c r="DR43" i="4" s="1"/>
  <c r="GY22" i="4"/>
  <c r="DO9" i="4"/>
  <c r="FJ22" i="4"/>
  <c r="FT22" i="4" s="1"/>
  <c r="DS8" i="4"/>
  <c r="DP8" i="4"/>
  <c r="CB7" i="4"/>
  <c r="BY7" i="4"/>
  <c r="GR20" i="4"/>
  <c r="HK20" i="4" s="1"/>
  <c r="CD37" i="4"/>
  <c r="CF37" i="4" s="1"/>
  <c r="CH37" i="4" s="1"/>
  <c r="CE45" i="4"/>
  <c r="DN27" i="4"/>
  <c r="DR27" i="4" s="1"/>
  <c r="DN41" i="4"/>
  <c r="DN46" i="4"/>
  <c r="GY38" i="4"/>
  <c r="DP24" i="4"/>
  <c r="GY8" i="4"/>
  <c r="DN42" i="4"/>
  <c r="DR42" i="4" s="1"/>
  <c r="DN45" i="4"/>
  <c r="DR45" i="4" s="1"/>
  <c r="FI9" i="4"/>
  <c r="FJ12" i="4"/>
  <c r="FT12" i="4" s="1"/>
  <c r="GU46" i="4"/>
  <c r="GW38" i="4"/>
  <c r="HA38" i="4" s="1"/>
  <c r="FM46" i="4"/>
  <c r="FO46" i="4" s="1"/>
  <c r="GR17" i="4"/>
  <c r="HK17" i="4" s="1"/>
  <c r="GR16" i="4"/>
  <c r="HK16" i="4" s="1"/>
  <c r="FF16" i="4"/>
  <c r="FI35" i="4"/>
  <c r="FF35" i="4"/>
  <c r="FI10" i="4"/>
  <c r="FF31" i="4"/>
  <c r="GV24" i="4"/>
  <c r="GW24" i="4" s="1"/>
  <c r="HA24" i="4" s="1"/>
  <c r="FJ8" i="4"/>
  <c r="FT8" i="4" s="1"/>
  <c r="CD30" i="4"/>
  <c r="CF30" i="4" s="1"/>
  <c r="CH30" i="4" s="1"/>
  <c r="FI32" i="4"/>
  <c r="GY23" i="4"/>
  <c r="GR39" i="4"/>
  <c r="HK39" i="4" s="1"/>
  <c r="DN28" i="4"/>
  <c r="DR28" i="4" s="1"/>
  <c r="DO21" i="4"/>
  <c r="DS21" i="4" s="1"/>
  <c r="CE42" i="4"/>
  <c r="DN7" i="4"/>
  <c r="DR7" i="4" s="1"/>
  <c r="FG42" i="4"/>
  <c r="FK42" i="4" s="1"/>
  <c r="FF5" i="2"/>
  <c r="FJ5" i="2" s="1"/>
  <c r="FI5" i="2"/>
  <c r="CE19" i="2"/>
  <c r="DN41" i="2"/>
  <c r="DR41" i="2" s="1"/>
  <c r="DN13" i="2"/>
  <c r="DR13" i="2" s="1"/>
  <c r="BY23" i="2"/>
  <c r="DO28" i="2"/>
  <c r="DS28" i="2" s="1"/>
  <c r="DU28" i="2" s="1"/>
  <c r="DW28" i="2" s="1"/>
  <c r="DY28" i="2" s="1"/>
  <c r="GS22" i="2"/>
  <c r="DQ30" i="2"/>
  <c r="DN30" i="2"/>
  <c r="DR11" i="2"/>
  <c r="DU11" i="2" s="1"/>
  <c r="DW11" i="2" s="1"/>
  <c r="DY11" i="2" s="1"/>
  <c r="CE14" i="2"/>
  <c r="CE25" i="2"/>
  <c r="CF32" i="2"/>
  <c r="CH32" i="2" s="1"/>
  <c r="CE32" i="2"/>
  <c r="CF10" i="2"/>
  <c r="CH10" i="2" s="1"/>
  <c r="CE10" i="2"/>
  <c r="GS7" i="2"/>
  <c r="GU7" i="2" s="1"/>
  <c r="FH43" i="2"/>
  <c r="DN38" i="2"/>
  <c r="DO23" i="2"/>
  <c r="DS23" i="2" s="1"/>
  <c r="DU23" i="2" s="1"/>
  <c r="DW23" i="2" s="1"/>
  <c r="DY23" i="2" s="1"/>
  <c r="CE43" i="2"/>
  <c r="FF19" i="2"/>
  <c r="DN32" i="2"/>
  <c r="DR32" i="2" s="1"/>
  <c r="GS34" i="2"/>
  <c r="GU34" i="2" s="1"/>
  <c r="FI19" i="2"/>
  <c r="BY32" i="2"/>
  <c r="DN8" i="2"/>
  <c r="DR8" i="2" s="1"/>
  <c r="GS9" i="2"/>
  <c r="BY10" i="2"/>
  <c r="DQ45" i="2"/>
  <c r="DN45" i="2"/>
  <c r="DR45" i="2" s="1"/>
  <c r="FK27" i="2"/>
  <c r="FH27" i="2"/>
  <c r="FE21" i="2"/>
  <c r="FF21" i="2" s="1"/>
  <c r="FJ21" i="2" s="1"/>
  <c r="FT21" i="2" s="1"/>
  <c r="FF9" i="2"/>
  <c r="FJ9" i="2" s="1"/>
  <c r="FT9" i="2" s="1"/>
  <c r="FF44" i="2"/>
  <c r="FG44" i="2" s="1"/>
  <c r="FK44" i="2" s="1"/>
  <c r="FG45" i="2"/>
  <c r="FK45" i="2" s="1"/>
  <c r="CB21" i="2"/>
  <c r="CD21" i="2" s="1"/>
  <c r="CF21" i="2" s="1"/>
  <c r="CH21" i="2" s="1"/>
  <c r="BY21" i="2"/>
  <c r="FE13" i="2"/>
  <c r="FI13" i="2" s="1"/>
  <c r="BY36" i="2"/>
  <c r="FG32" i="2"/>
  <c r="FK32" i="2" s="1"/>
  <c r="FF34" i="2"/>
  <c r="FG34" i="2" s="1"/>
  <c r="FK34" i="2" s="1"/>
  <c r="DN36" i="2"/>
  <c r="DR36" i="2" s="1"/>
  <c r="DM46" i="2"/>
  <c r="DQ46" i="2" s="1"/>
  <c r="CE12" i="2"/>
  <c r="CE38" i="2"/>
  <c r="FF25" i="2"/>
  <c r="FG25" i="2" s="1"/>
  <c r="FK25" i="2" s="1"/>
  <c r="BY12" i="2"/>
  <c r="FC8" i="2"/>
  <c r="FE8" i="2" s="1"/>
  <c r="FI8" i="2" s="1"/>
  <c r="BY39" i="2"/>
  <c r="DK35" i="2"/>
  <c r="CB22" i="2"/>
  <c r="BY22" i="2"/>
  <c r="DN6" i="2"/>
  <c r="DR6" i="2" s="1"/>
  <c r="CE39" i="2"/>
  <c r="DP28" i="2"/>
  <c r="GS28" i="2"/>
  <c r="GU28" i="2" s="1"/>
  <c r="GV28" i="2" s="1"/>
  <c r="CE15" i="2"/>
  <c r="FI18" i="2"/>
  <c r="FF18" i="2"/>
  <c r="DQ37" i="2"/>
  <c r="DN37" i="2"/>
  <c r="DR37" i="2" s="1"/>
  <c r="FI23" i="2"/>
  <c r="FF23" i="2"/>
  <c r="FG23" i="2" s="1"/>
  <c r="FK23" i="2" s="1"/>
  <c r="DQ12" i="2"/>
  <c r="DN12" i="2"/>
  <c r="DR12" i="2" s="1"/>
  <c r="CF13" i="2"/>
  <c r="CH13" i="2" s="1"/>
  <c r="CE13" i="2"/>
  <c r="DV28" i="2"/>
  <c r="FJ44" i="2"/>
  <c r="FT44" i="2" s="1"/>
  <c r="DQ39" i="2"/>
  <c r="DN39" i="2"/>
  <c r="DR39" i="2" s="1"/>
  <c r="DQ40" i="2"/>
  <c r="DN40" i="2"/>
  <c r="DR40" i="2" s="1"/>
  <c r="FI44" i="2"/>
  <c r="FI11" i="2"/>
  <c r="FI15" i="2"/>
  <c r="FI38" i="2"/>
  <c r="FE39" i="2"/>
  <c r="FJ14" i="2"/>
  <c r="FT14" i="2" s="1"/>
  <c r="FG14" i="2"/>
  <c r="GY32" i="2"/>
  <c r="FM43" i="2"/>
  <c r="FO43" i="2" s="1"/>
  <c r="DO29" i="2"/>
  <c r="DS29" i="2" s="1"/>
  <c r="CD23" i="2"/>
  <c r="CF23" i="2" s="1"/>
  <c r="CH23" i="2" s="1"/>
  <c r="GR13" i="2"/>
  <c r="HK13" i="2" s="1"/>
  <c r="GR30" i="2"/>
  <c r="HK30" i="2" s="1"/>
  <c r="DM10" i="2"/>
  <c r="DQ10" i="2" s="1"/>
  <c r="GU22" i="2"/>
  <c r="DM24" i="2"/>
  <c r="DQ24" i="2" s="1"/>
  <c r="FF16" i="2"/>
  <c r="FG16" i="2" s="1"/>
  <c r="DK44" i="2"/>
  <c r="GR11" i="2"/>
  <c r="HK11" i="2" s="1"/>
  <c r="FI34" i="2"/>
  <c r="DK17" i="2"/>
  <c r="FE36" i="2"/>
  <c r="DR19" i="2"/>
  <c r="DO19" i="2"/>
  <c r="DK33" i="2"/>
  <c r="DU29" i="2"/>
  <c r="DW29" i="2" s="1"/>
  <c r="DY29" i="2" s="1"/>
  <c r="GR44" i="2"/>
  <c r="HK44" i="2" s="1"/>
  <c r="CB30" i="2"/>
  <c r="BY30" i="2"/>
  <c r="GU23" i="2"/>
  <c r="GV23" i="2" s="1"/>
  <c r="DP11" i="2"/>
  <c r="DO15" i="2"/>
  <c r="DS15" i="2" s="1"/>
  <c r="DU15" i="2" s="1"/>
  <c r="DW15" i="2" s="1"/>
  <c r="DY15" i="2" s="1"/>
  <c r="DN16" i="2"/>
  <c r="GR46" i="2"/>
  <c r="HK46" i="2" s="1"/>
  <c r="GR40" i="2"/>
  <c r="HK40" i="2" s="1"/>
  <c r="CD36" i="2"/>
  <c r="CF36" i="2" s="1"/>
  <c r="CH36" i="2" s="1"/>
  <c r="CA35" i="2"/>
  <c r="GR41" i="2"/>
  <c r="HK41" i="2" s="1"/>
  <c r="FC20" i="2"/>
  <c r="FJ34" i="2"/>
  <c r="FT34" i="2" s="1"/>
  <c r="CD18" i="2"/>
  <c r="CF18" i="2" s="1"/>
  <c r="CH18" i="2" s="1"/>
  <c r="BX35" i="2"/>
  <c r="CB35" i="2" s="1"/>
  <c r="GV32" i="2"/>
  <c r="DM34" i="2"/>
  <c r="DN34" i="2" s="1"/>
  <c r="DR34" i="2" s="1"/>
  <c r="FC37" i="2"/>
  <c r="GR36" i="2"/>
  <c r="HK36" i="2" s="1"/>
  <c r="GR33" i="2"/>
  <c r="HK33" i="2" s="1"/>
  <c r="FI24" i="2"/>
  <c r="DN20" i="2"/>
  <c r="DO20" i="2" s="1"/>
  <c r="DS20" i="2" s="1"/>
  <c r="FJ29" i="2"/>
  <c r="FE26" i="2"/>
  <c r="FF26" i="2" s="1"/>
  <c r="GR20" i="2"/>
  <c r="HK20" i="2" s="1"/>
  <c r="FG29" i="2"/>
  <c r="FK29" i="2" s="1"/>
  <c r="FC41" i="2"/>
  <c r="FE41" i="2" s="1"/>
  <c r="GS19" i="2"/>
  <c r="GU19" i="2" s="1"/>
  <c r="GS45" i="2"/>
  <c r="FE40" i="2"/>
  <c r="FF40" i="2" s="1"/>
  <c r="FI28" i="2"/>
  <c r="GR21" i="2"/>
  <c r="HK21" i="2" s="1"/>
  <c r="FC46" i="2"/>
  <c r="BY13" i="2"/>
  <c r="GS25" i="2"/>
  <c r="GU25" i="2" s="1"/>
  <c r="FC35" i="2"/>
  <c r="FE35" i="2" s="1"/>
  <c r="CE28" i="2"/>
  <c r="FE31" i="2"/>
  <c r="GV42" i="2"/>
  <c r="GU27" i="2"/>
  <c r="GS16" i="2"/>
  <c r="FC30" i="2"/>
  <c r="FE30" i="2" s="1"/>
  <c r="GR35" i="2"/>
  <c r="HK35" i="2" s="1"/>
  <c r="FE17" i="2"/>
  <c r="FJ27" i="2"/>
  <c r="DN26" i="2"/>
  <c r="GR31" i="2"/>
  <c r="HK31" i="2" s="1"/>
  <c r="GY43" i="2"/>
  <c r="GR10" i="2"/>
  <c r="HK10" i="2" s="1"/>
  <c r="FF11" i="2"/>
  <c r="DR42" i="2"/>
  <c r="DP42" i="2"/>
  <c r="GU14" i="2"/>
  <c r="FE10" i="2"/>
  <c r="FF10" i="2" s="1"/>
  <c r="FI22" i="2"/>
  <c r="GR37" i="2"/>
  <c r="HK37" i="2" s="1"/>
  <c r="DN43" i="2"/>
  <c r="DR43" i="2" s="1"/>
  <c r="GR17" i="2"/>
  <c r="HK17" i="2" s="1"/>
  <c r="FM42" i="2"/>
  <c r="FO42" i="2" s="1"/>
  <c r="FE12" i="2"/>
  <c r="FF12" i="2" s="1"/>
  <c r="FC33" i="2"/>
  <c r="CB40" i="2"/>
  <c r="BY40" i="2"/>
  <c r="GU26" i="2"/>
  <c r="GR18" i="2"/>
  <c r="HK18" i="2" s="1"/>
  <c r="DO14" i="2"/>
  <c r="CE17" i="2"/>
  <c r="FF22" i="2"/>
  <c r="CD45" i="2"/>
  <c r="CF45" i="2" s="1"/>
  <c r="CH45" i="2" s="1"/>
  <c r="DK21" i="2"/>
  <c r="FF38" i="2"/>
  <c r="FG38" i="2" s="1"/>
  <c r="FK38" i="2" s="1"/>
  <c r="DN22" i="2"/>
  <c r="DR22" i="2" s="1"/>
  <c r="GR12" i="2"/>
  <c r="HK12" i="2" s="1"/>
  <c r="DN31" i="2"/>
  <c r="DR31" i="2" s="1"/>
  <c r="FI16" i="2"/>
  <c r="FJ24" i="2"/>
  <c r="FT24" i="2" s="1"/>
  <c r="GR24" i="2"/>
  <c r="HK24" i="2" s="1"/>
  <c r="GR39" i="2"/>
  <c r="HK39" i="2" s="1"/>
  <c r="GV43" i="2"/>
  <c r="DN25" i="2"/>
  <c r="DR25" i="2" s="1"/>
  <c r="DP23" i="2"/>
  <c r="FJ45" i="2"/>
  <c r="FT45" i="2" s="1"/>
  <c r="FH42" i="2"/>
  <c r="GR38" i="2"/>
  <c r="HK38" i="2" s="1"/>
  <c r="CB44" i="2"/>
  <c r="BY44" i="2"/>
  <c r="DN18" i="2"/>
  <c r="DR18" i="2" s="1"/>
  <c r="FJ32" i="2"/>
  <c r="FT32" i="2" s="1"/>
  <c r="FG24" i="2"/>
  <c r="FK24" i="2" s="1"/>
  <c r="GS29" i="2"/>
  <c r="GU29" i="2" s="1"/>
  <c r="GS15" i="2"/>
  <c r="GU15" i="2" s="1"/>
  <c r="FI14" i="2"/>
  <c r="FF15" i="2"/>
  <c r="FG15" i="2" s="1"/>
  <c r="FK15" i="2" s="1"/>
  <c r="GY42" i="2"/>
  <c r="DR27" i="2"/>
  <c r="DO27" i="2"/>
  <c r="CE33" i="2"/>
  <c r="FF28" i="2"/>
  <c r="FG28" i="2" s="1"/>
  <c r="FK28" i="2" s="1"/>
  <c r="DO16" i="2"/>
  <c r="DS16" i="2" s="1"/>
  <c r="FI45" i="2"/>
  <c r="GR8" i="2"/>
  <c r="HK8" i="2" s="1"/>
  <c r="BY7" i="2"/>
  <c r="DP5" i="2"/>
  <c r="GY5" i="2"/>
  <c r="DK9" i="2"/>
  <c r="DM9" i="2" s="1"/>
  <c r="DQ9" i="2" s="1"/>
  <c r="GU9" i="2"/>
  <c r="GV9" i="2" s="1"/>
  <c r="CD7" i="2"/>
  <c r="CF7" i="2" s="1"/>
  <c r="CH7" i="2" s="1"/>
  <c r="BY9" i="2"/>
  <c r="FE6" i="2"/>
  <c r="FF6" i="2" s="1"/>
  <c r="BX6" i="2"/>
  <c r="DM7" i="2"/>
  <c r="DQ7" i="2" s="1"/>
  <c r="DU5" i="2"/>
  <c r="DW5" i="2" s="1"/>
  <c r="DY5" i="2" s="1"/>
  <c r="GV5" i="2"/>
  <c r="FI7" i="2"/>
  <c r="FF7" i="2"/>
  <c r="CD9" i="2"/>
  <c r="CF9" i="2" s="1"/>
  <c r="CH9" i="2" s="1"/>
  <c r="BX8" i="2"/>
  <c r="DW56" i="2" l="1"/>
  <c r="DY56" i="2" s="1"/>
  <c r="DV56" i="2"/>
  <c r="FK129" i="2"/>
  <c r="FM129" i="2" s="1"/>
  <c r="FH129" i="2"/>
  <c r="CF89" i="2"/>
  <c r="CH89" i="2" s="1"/>
  <c r="CE89" i="2"/>
  <c r="HC49" i="2"/>
  <c r="HE49" i="2" s="1"/>
  <c r="HD49" i="2"/>
  <c r="FG9" i="2"/>
  <c r="FK9" i="2" s="1"/>
  <c r="FM49" i="2"/>
  <c r="FO49" i="2" s="1"/>
  <c r="FQ49" i="2" s="1"/>
  <c r="GS134" i="2"/>
  <c r="GU134" i="2" s="1"/>
  <c r="GX133" i="2"/>
  <c r="CE111" i="2"/>
  <c r="GV130" i="2"/>
  <c r="GW130" i="2" s="1"/>
  <c r="HA130" i="2" s="1"/>
  <c r="DN116" i="2"/>
  <c r="DR116" i="2" s="1"/>
  <c r="FJ101" i="2"/>
  <c r="FT101" i="2" s="1"/>
  <c r="DO80" i="2"/>
  <c r="DS80" i="2" s="1"/>
  <c r="GV81" i="2"/>
  <c r="GW81" i="2" s="1"/>
  <c r="HA81" i="2" s="1"/>
  <c r="HC81" i="2" s="1"/>
  <c r="HE81" i="2" s="1"/>
  <c r="GY81" i="2"/>
  <c r="FJ83" i="2"/>
  <c r="FT83" i="2" s="1"/>
  <c r="GY6" i="2"/>
  <c r="DP93" i="2"/>
  <c r="FT75" i="2"/>
  <c r="FJ124" i="2"/>
  <c r="GX49" i="2"/>
  <c r="CE103" i="2"/>
  <c r="FH100" i="2"/>
  <c r="FN133" i="2"/>
  <c r="DU93" i="2"/>
  <c r="DW93" i="2" s="1"/>
  <c r="DY93" i="2" s="1"/>
  <c r="FT117" i="2"/>
  <c r="DN78" i="2"/>
  <c r="DR78" i="2" s="1"/>
  <c r="DV74" i="2"/>
  <c r="FH108" i="2"/>
  <c r="DP56" i="2"/>
  <c r="FM99" i="2"/>
  <c r="FO99" i="2" s="1"/>
  <c r="FQ99" i="2" s="1"/>
  <c r="DO50" i="2"/>
  <c r="DO107" i="2"/>
  <c r="DS107" i="2" s="1"/>
  <c r="DV65" i="2"/>
  <c r="GV98" i="2"/>
  <c r="GZ98" i="2" s="1"/>
  <c r="GY98" i="2"/>
  <c r="DQ128" i="2"/>
  <c r="CF114" i="2"/>
  <c r="CH114" i="2" s="1"/>
  <c r="CE114" i="2"/>
  <c r="DR58" i="2"/>
  <c r="DO58" i="2"/>
  <c r="DS58" i="2" s="1"/>
  <c r="DU58" i="2" s="1"/>
  <c r="DW58" i="2" s="1"/>
  <c r="DY58" i="2" s="1"/>
  <c r="FK83" i="2"/>
  <c r="FH83" i="2"/>
  <c r="FI70" i="2"/>
  <c r="DV5" i="2"/>
  <c r="GS12" i="2"/>
  <c r="GV107" i="2"/>
  <c r="GW107" i="2" s="1"/>
  <c r="HA107" i="2" s="1"/>
  <c r="GS85" i="2"/>
  <c r="DO130" i="2"/>
  <c r="DS130" i="2" s="1"/>
  <c r="BY96" i="2"/>
  <c r="FF96" i="2"/>
  <c r="FG96" i="2" s="1"/>
  <c r="GS110" i="2"/>
  <c r="FG84" i="2"/>
  <c r="FK84" i="2" s="1"/>
  <c r="DO131" i="2"/>
  <c r="DS131" i="2" s="1"/>
  <c r="DU131" i="2" s="1"/>
  <c r="GU102" i="2"/>
  <c r="GV102" i="2" s="1"/>
  <c r="GW102" i="2" s="1"/>
  <c r="HA102" i="2" s="1"/>
  <c r="FN109" i="2"/>
  <c r="FN115" i="2"/>
  <c r="FI58" i="2"/>
  <c r="DU70" i="2"/>
  <c r="DW70" i="2" s="1"/>
  <c r="DY70" i="2" s="1"/>
  <c r="DR105" i="2"/>
  <c r="CE66" i="2"/>
  <c r="FT115" i="2"/>
  <c r="GZ67" i="2"/>
  <c r="HI67" i="2" s="1"/>
  <c r="GW67" i="2"/>
  <c r="HA67" i="2" s="1"/>
  <c r="GU73" i="2"/>
  <c r="FH117" i="2"/>
  <c r="DO76" i="2"/>
  <c r="DS76" i="2" s="1"/>
  <c r="FH130" i="2"/>
  <c r="GU85" i="2"/>
  <c r="GV85" i="2" s="1"/>
  <c r="DV72" i="2"/>
  <c r="FM55" i="2"/>
  <c r="FO55" i="2" s="1"/>
  <c r="GS132" i="2"/>
  <c r="GU132" i="2" s="1"/>
  <c r="DU65" i="2"/>
  <c r="DW65" i="2" s="1"/>
  <c r="DY65" i="2" s="1"/>
  <c r="GS66" i="2"/>
  <c r="GS62" i="2"/>
  <c r="GU62" i="2" s="1"/>
  <c r="GS83" i="2"/>
  <c r="GV123" i="2"/>
  <c r="DP110" i="2"/>
  <c r="FH101" i="2"/>
  <c r="GW53" i="2"/>
  <c r="HA53" i="2" s="1"/>
  <c r="FF70" i="2"/>
  <c r="FJ70" i="2" s="1"/>
  <c r="DN128" i="2"/>
  <c r="DR128" i="2" s="1"/>
  <c r="DP79" i="2"/>
  <c r="DU79" i="2"/>
  <c r="DW79" i="2" s="1"/>
  <c r="DY79" i="2" s="1"/>
  <c r="DV115" i="2"/>
  <c r="FN75" i="2"/>
  <c r="GS61" i="2"/>
  <c r="GU61" i="2" s="1"/>
  <c r="GV61" i="2" s="1"/>
  <c r="GS104" i="2"/>
  <c r="FM94" i="2"/>
  <c r="FO94" i="2" s="1"/>
  <c r="FQ94" i="2" s="1"/>
  <c r="DO71" i="2"/>
  <c r="GS47" i="2"/>
  <c r="GU47" i="2" s="1"/>
  <c r="GS87" i="2"/>
  <c r="GU87" i="2" s="1"/>
  <c r="GY87" i="2" s="1"/>
  <c r="DN83" i="2"/>
  <c r="DR83" i="2" s="1"/>
  <c r="GU58" i="2"/>
  <c r="GY58" i="2" s="1"/>
  <c r="GV108" i="2"/>
  <c r="GZ108" i="2" s="1"/>
  <c r="HI108" i="2" s="1"/>
  <c r="CE127" i="2"/>
  <c r="GV75" i="2"/>
  <c r="DR90" i="2"/>
  <c r="DO90" i="2"/>
  <c r="DR114" i="2"/>
  <c r="DO114" i="2"/>
  <c r="DS114" i="2" s="1"/>
  <c r="DU114" i="2" s="1"/>
  <c r="DW114" i="2" s="1"/>
  <c r="DY114" i="2" s="1"/>
  <c r="DO105" i="2"/>
  <c r="DS105" i="2" s="1"/>
  <c r="GW131" i="2"/>
  <c r="HA131" i="2" s="1"/>
  <c r="FJ127" i="2"/>
  <c r="FI21" i="2"/>
  <c r="GS114" i="2"/>
  <c r="GU114" i="2" s="1"/>
  <c r="DV101" i="2"/>
  <c r="FN100" i="2"/>
  <c r="DP131" i="2"/>
  <c r="GU113" i="2"/>
  <c r="FN76" i="2"/>
  <c r="GS78" i="2"/>
  <c r="GU78" i="2" s="1"/>
  <c r="FN126" i="2"/>
  <c r="GS92" i="2"/>
  <c r="GU92" i="2" s="1"/>
  <c r="GY92" i="2" s="1"/>
  <c r="DQ62" i="2"/>
  <c r="DN62" i="2"/>
  <c r="CD82" i="2"/>
  <c r="CF82" i="2" s="1"/>
  <c r="CH82" i="2" s="1"/>
  <c r="CE59" i="2"/>
  <c r="DR120" i="2"/>
  <c r="DU120" i="2" s="1"/>
  <c r="DW120" i="2" s="1"/>
  <c r="DY120" i="2" s="1"/>
  <c r="DO120" i="2"/>
  <c r="DS120" i="2" s="1"/>
  <c r="DP65" i="2"/>
  <c r="FH80" i="2"/>
  <c r="DP80" i="2"/>
  <c r="FN135" i="2"/>
  <c r="DP74" i="2"/>
  <c r="GS124" i="2"/>
  <c r="GU124" i="2" s="1"/>
  <c r="GS113" i="2"/>
  <c r="GS90" i="2"/>
  <c r="GU90" i="2" s="1"/>
  <c r="GV80" i="2"/>
  <c r="FH127" i="2"/>
  <c r="GZ85" i="2"/>
  <c r="GZ64" i="2"/>
  <c r="GY60" i="2"/>
  <c r="GY78" i="2"/>
  <c r="DW134" i="2"/>
  <c r="DY134" i="2" s="1"/>
  <c r="DV134" i="2"/>
  <c r="DV121" i="2"/>
  <c r="FI82" i="2"/>
  <c r="GY47" i="2"/>
  <c r="GY90" i="2"/>
  <c r="FJ81" i="2"/>
  <c r="DW106" i="2"/>
  <c r="DY106" i="2" s="1"/>
  <c r="DV106" i="2"/>
  <c r="GY122" i="2"/>
  <c r="GV122" i="2"/>
  <c r="GW122" i="2" s="1"/>
  <c r="HA122" i="2" s="1"/>
  <c r="GY134" i="2"/>
  <c r="GZ86" i="2"/>
  <c r="GW86" i="2"/>
  <c r="HA86" i="2" s="1"/>
  <c r="GV92" i="2"/>
  <c r="FQ125" i="2"/>
  <c r="FR125" i="2" s="1"/>
  <c r="GY121" i="2"/>
  <c r="CF70" i="2"/>
  <c r="CH70" i="2" s="1"/>
  <c r="CE70" i="2"/>
  <c r="GY57" i="2"/>
  <c r="DW57" i="2"/>
  <c r="DY57" i="2" s="1"/>
  <c r="DV57" i="2"/>
  <c r="FJ47" i="2"/>
  <c r="FO117" i="2"/>
  <c r="FN117" i="2"/>
  <c r="DU80" i="2"/>
  <c r="DW80" i="2" s="1"/>
  <c r="DY80" i="2" s="1"/>
  <c r="GX106" i="2"/>
  <c r="CE74" i="2"/>
  <c r="CD74" i="2"/>
  <c r="CF74" i="2" s="1"/>
  <c r="CH74" i="2" s="1"/>
  <c r="GY68" i="2"/>
  <c r="GS95" i="2"/>
  <c r="FK54" i="2"/>
  <c r="FM54" i="2" s="1"/>
  <c r="FO54" i="2" s="1"/>
  <c r="FH54" i="2"/>
  <c r="FN49" i="2"/>
  <c r="FM120" i="2"/>
  <c r="FO120" i="2" s="1"/>
  <c r="FJ58" i="2"/>
  <c r="FT58" i="2" s="1"/>
  <c r="DP98" i="2"/>
  <c r="GZ54" i="2"/>
  <c r="HI94" i="2"/>
  <c r="CD102" i="2"/>
  <c r="CF102" i="2" s="1"/>
  <c r="CH102" i="2" s="1"/>
  <c r="FI96" i="2"/>
  <c r="GS135" i="2"/>
  <c r="GS103" i="2"/>
  <c r="CD96" i="2"/>
  <c r="CF96" i="2" s="1"/>
  <c r="CH96" i="2" s="1"/>
  <c r="GV100" i="2"/>
  <c r="FQ69" i="2"/>
  <c r="FR69" i="2" s="1"/>
  <c r="FN73" i="2"/>
  <c r="FN54" i="2"/>
  <c r="DO103" i="2"/>
  <c r="DS103" i="2" s="1"/>
  <c r="DU103" i="2" s="1"/>
  <c r="GS111" i="2"/>
  <c r="GY79" i="2"/>
  <c r="GW79" i="2"/>
  <c r="HA79" i="2" s="1"/>
  <c r="FG64" i="2"/>
  <c r="FK64" i="2" s="1"/>
  <c r="GW54" i="2"/>
  <c r="HC109" i="2"/>
  <c r="HE109" i="2" s="1"/>
  <c r="GW100" i="2"/>
  <c r="HA100" i="2" s="1"/>
  <c r="DO64" i="2"/>
  <c r="DS64" i="2" s="1"/>
  <c r="DU64" i="2" s="1"/>
  <c r="DV87" i="2"/>
  <c r="FN67" i="2"/>
  <c r="CD116" i="2"/>
  <c r="CF116" i="2" s="1"/>
  <c r="CH116" i="2" s="1"/>
  <c r="FI78" i="2"/>
  <c r="GU116" i="2"/>
  <c r="GV116" i="2" s="1"/>
  <c r="DU54" i="2"/>
  <c r="DW54" i="2" s="1"/>
  <c r="DY54" i="2" s="1"/>
  <c r="DU85" i="2"/>
  <c r="DW85" i="2" s="1"/>
  <c r="DY85" i="2" s="1"/>
  <c r="GS89" i="2"/>
  <c r="GU119" i="2"/>
  <c r="GV119" i="2" s="1"/>
  <c r="DP106" i="2"/>
  <c r="FF128" i="2"/>
  <c r="FG128" i="2" s="1"/>
  <c r="GX102" i="2"/>
  <c r="GV90" i="2"/>
  <c r="GW90" i="2" s="1"/>
  <c r="DV63" i="2"/>
  <c r="GX117" i="2"/>
  <c r="DU76" i="2"/>
  <c r="DW76" i="2" s="1"/>
  <c r="DY76" i="2" s="1"/>
  <c r="FQ80" i="2"/>
  <c r="FR80" i="2" s="1"/>
  <c r="DO95" i="2"/>
  <c r="DS95" i="2" s="1"/>
  <c r="DU95" i="2" s="1"/>
  <c r="DW95" i="2" s="1"/>
  <c r="DY95" i="2" s="1"/>
  <c r="GW117" i="2"/>
  <c r="HA117" i="2" s="1"/>
  <c r="FF91" i="2"/>
  <c r="GX50" i="2"/>
  <c r="DM53" i="2"/>
  <c r="DQ53" i="2" s="1"/>
  <c r="FF87" i="2"/>
  <c r="GX48" i="2"/>
  <c r="BY102" i="2"/>
  <c r="FT55" i="2"/>
  <c r="DO51" i="2"/>
  <c r="DV109" i="2"/>
  <c r="DU107" i="2"/>
  <c r="DW107" i="2" s="1"/>
  <c r="DY107" i="2" s="1"/>
  <c r="GY126" i="2"/>
  <c r="GY118" i="2"/>
  <c r="FJ71" i="2"/>
  <c r="GZ72" i="2"/>
  <c r="HI72" i="2" s="1"/>
  <c r="GW72" i="2"/>
  <c r="HA72" i="2" s="1"/>
  <c r="GV134" i="2"/>
  <c r="GW134" i="2" s="1"/>
  <c r="GS128" i="2"/>
  <c r="GU128" i="2" s="1"/>
  <c r="GY100" i="2"/>
  <c r="GY93" i="2"/>
  <c r="FJ103" i="2"/>
  <c r="FM103" i="2" s="1"/>
  <c r="FO103" i="2" s="1"/>
  <c r="GV93" i="2"/>
  <c r="HA56" i="2"/>
  <c r="GX56" i="2"/>
  <c r="GW85" i="2"/>
  <c r="HA85" i="2" s="1"/>
  <c r="FQ73" i="2"/>
  <c r="FR73" i="2" s="1"/>
  <c r="GY105" i="2"/>
  <c r="HR109" i="2"/>
  <c r="HI109" i="2"/>
  <c r="GY129" i="2"/>
  <c r="FE132" i="2"/>
  <c r="FF132" i="2" s="1"/>
  <c r="FG132" i="2" s="1"/>
  <c r="FK132" i="2" s="1"/>
  <c r="FJ77" i="2"/>
  <c r="FT77" i="2" s="1"/>
  <c r="GU74" i="2"/>
  <c r="GV74" i="2" s="1"/>
  <c r="DS88" i="2"/>
  <c r="DP88" i="2"/>
  <c r="DO119" i="2"/>
  <c r="DS119" i="2" s="1"/>
  <c r="DU119" i="2" s="1"/>
  <c r="DW119" i="2" s="1"/>
  <c r="DY119" i="2" s="1"/>
  <c r="FK112" i="2"/>
  <c r="FM112" i="2" s="1"/>
  <c r="FO112" i="2" s="1"/>
  <c r="FH112" i="2"/>
  <c r="CB132" i="2"/>
  <c r="BY132" i="2"/>
  <c r="FN119" i="2"/>
  <c r="GX107" i="2"/>
  <c r="DP69" i="2"/>
  <c r="FN48" i="2"/>
  <c r="GZ106" i="2"/>
  <c r="GV47" i="2"/>
  <c r="FQ76" i="2"/>
  <c r="FR76" i="2" s="1"/>
  <c r="FQ109" i="2"/>
  <c r="FR109" i="2" s="1"/>
  <c r="BY130" i="2"/>
  <c r="CE99" i="2"/>
  <c r="DV69" i="2"/>
  <c r="DU52" i="2"/>
  <c r="DW52" i="2" s="1"/>
  <c r="DY52" i="2" s="1"/>
  <c r="DN84" i="2"/>
  <c r="GW92" i="2"/>
  <c r="HA92" i="2" s="1"/>
  <c r="DQ96" i="2"/>
  <c r="DN96" i="2"/>
  <c r="DR96" i="2" s="1"/>
  <c r="FI87" i="2"/>
  <c r="GZ97" i="2"/>
  <c r="GW97" i="2"/>
  <c r="HA97" i="2" s="1"/>
  <c r="GV121" i="2"/>
  <c r="GV62" i="2"/>
  <c r="FT103" i="2"/>
  <c r="FH120" i="2"/>
  <c r="FG58" i="2"/>
  <c r="FH119" i="2"/>
  <c r="DP95" i="2"/>
  <c r="HI54" i="2"/>
  <c r="FH71" i="2"/>
  <c r="HC133" i="2"/>
  <c r="HE133" i="2" s="1"/>
  <c r="IC133" i="2" s="1"/>
  <c r="FM123" i="2"/>
  <c r="FO123" i="2" s="1"/>
  <c r="FI121" i="2"/>
  <c r="FI92" i="2"/>
  <c r="GY125" i="2"/>
  <c r="FQ48" i="2"/>
  <c r="FR48" i="2" s="1"/>
  <c r="FJ84" i="2"/>
  <c r="GZ102" i="2"/>
  <c r="CD130" i="2"/>
  <c r="CF130" i="2" s="1"/>
  <c r="CH130" i="2" s="1"/>
  <c r="DP121" i="2"/>
  <c r="FT81" i="2"/>
  <c r="FI81" i="2"/>
  <c r="FG81" i="2"/>
  <c r="FK81" i="2" s="1"/>
  <c r="FH102" i="2"/>
  <c r="GZ75" i="2"/>
  <c r="GZ99" i="2"/>
  <c r="GY62" i="2"/>
  <c r="FT112" i="2"/>
  <c r="FI91" i="2"/>
  <c r="GZ123" i="2"/>
  <c r="HI123" i="2" s="1"/>
  <c r="FJ90" i="2"/>
  <c r="FM90" i="2" s="1"/>
  <c r="FO90" i="2" s="1"/>
  <c r="FQ90" i="2" s="1"/>
  <c r="FH131" i="2"/>
  <c r="FM71" i="2"/>
  <c r="FO71" i="2" s="1"/>
  <c r="FQ71" i="2" s="1"/>
  <c r="DR108" i="2"/>
  <c r="DO108" i="2"/>
  <c r="DS108" i="2" s="1"/>
  <c r="FJ107" i="2"/>
  <c r="HR133" i="2"/>
  <c r="HI133" i="2"/>
  <c r="DU89" i="2"/>
  <c r="DW89" i="2" s="1"/>
  <c r="DY89" i="2" s="1"/>
  <c r="DS50" i="2"/>
  <c r="DP50" i="2"/>
  <c r="FJ61" i="2"/>
  <c r="HG49" i="2"/>
  <c r="HJ49" i="2"/>
  <c r="HM49" i="2" s="1"/>
  <c r="HY49" i="2"/>
  <c r="HP49" i="2"/>
  <c r="HV49" i="2"/>
  <c r="HU49" i="2"/>
  <c r="HX49" i="2"/>
  <c r="IG49" i="2"/>
  <c r="HH49" i="2"/>
  <c r="FJ96" i="2"/>
  <c r="FT96" i="2" s="1"/>
  <c r="DR60" i="2"/>
  <c r="DO60" i="2"/>
  <c r="GU101" i="2"/>
  <c r="HP109" i="2"/>
  <c r="II109" i="2"/>
  <c r="GY65" i="2"/>
  <c r="FI66" i="2"/>
  <c r="DU68" i="2"/>
  <c r="DW68" i="2" s="1"/>
  <c r="DY68" i="2" s="1"/>
  <c r="FF122" i="2"/>
  <c r="CE95" i="2"/>
  <c r="CD95" i="2"/>
  <c r="CF95" i="2" s="1"/>
  <c r="CH95" i="2" s="1"/>
  <c r="GZ81" i="2"/>
  <c r="FN94" i="2"/>
  <c r="FM113" i="2"/>
  <c r="FO113" i="2" s="1"/>
  <c r="FI105" i="2"/>
  <c r="GV113" i="2"/>
  <c r="GV60" i="2"/>
  <c r="GX130" i="2"/>
  <c r="HI106" i="2"/>
  <c r="FR135" i="2"/>
  <c r="FJ52" i="2"/>
  <c r="FT52" i="2" s="1"/>
  <c r="FG52" i="2"/>
  <c r="GY102" i="2"/>
  <c r="HI102" i="2" s="1"/>
  <c r="FM74" i="2"/>
  <c r="FO74" i="2" s="1"/>
  <c r="FF92" i="2"/>
  <c r="GU77" i="2"/>
  <c r="GV77" i="2"/>
  <c r="FM68" i="2"/>
  <c r="FO68" i="2" s="1"/>
  <c r="DN66" i="2"/>
  <c r="FE111" i="2"/>
  <c r="FF111" i="2" s="1"/>
  <c r="FG111" i="2" s="1"/>
  <c r="FG78" i="2"/>
  <c r="FK78" i="2" s="1"/>
  <c r="GU83" i="2"/>
  <c r="DN129" i="2"/>
  <c r="DN132" i="2"/>
  <c r="DO132" i="2" s="1"/>
  <c r="DS132" i="2" s="1"/>
  <c r="DP55" i="2"/>
  <c r="FJ51" i="2"/>
  <c r="FT51" i="2" s="1"/>
  <c r="DU110" i="2"/>
  <c r="DW110" i="2" s="1"/>
  <c r="DY110" i="2" s="1"/>
  <c r="FH90" i="2"/>
  <c r="FT47" i="2"/>
  <c r="FI47" i="2"/>
  <c r="DM91" i="2"/>
  <c r="GW75" i="2"/>
  <c r="DV127" i="2"/>
  <c r="FT71" i="2"/>
  <c r="DR94" i="2"/>
  <c r="DO94" i="2"/>
  <c r="DS94" i="2" s="1"/>
  <c r="GY85" i="2"/>
  <c r="GV118" i="2"/>
  <c r="GW118" i="2" s="1"/>
  <c r="GZ71" i="2"/>
  <c r="HS133" i="2"/>
  <c r="ID133" i="2"/>
  <c r="DS133" i="2"/>
  <c r="DP133" i="2"/>
  <c r="FF121" i="2"/>
  <c r="IF49" i="2"/>
  <c r="GY69" i="2"/>
  <c r="DP119" i="2"/>
  <c r="HC52" i="2"/>
  <c r="HE52" i="2" s="1"/>
  <c r="HX52" i="2" s="1"/>
  <c r="FM65" i="2"/>
  <c r="FO65" i="2" s="1"/>
  <c r="ID109" i="2"/>
  <c r="IA109" i="2"/>
  <c r="FT84" i="2"/>
  <c r="FI84" i="2"/>
  <c r="GU104" i="2"/>
  <c r="DO61" i="2"/>
  <c r="DR104" i="2"/>
  <c r="FN125" i="2"/>
  <c r="DN125" i="2"/>
  <c r="DR125" i="2" s="1"/>
  <c r="GZ117" i="2"/>
  <c r="HI117" i="2" s="1"/>
  <c r="HA76" i="2"/>
  <c r="GX76" i="2"/>
  <c r="FR49" i="2"/>
  <c r="GZ131" i="2"/>
  <c r="HI64" i="2"/>
  <c r="GY64" i="2"/>
  <c r="GW64" i="2"/>
  <c r="HA64" i="2" s="1"/>
  <c r="GY115" i="2"/>
  <c r="DM113" i="2"/>
  <c r="DQ113" i="2" s="1"/>
  <c r="FJ78" i="2"/>
  <c r="FT78" i="2" s="1"/>
  <c r="FI88" i="2"/>
  <c r="FG88" i="2"/>
  <c r="FK88" i="2" s="1"/>
  <c r="GU89" i="2"/>
  <c r="FE59" i="2"/>
  <c r="FF59" i="2" s="1"/>
  <c r="DO135" i="2"/>
  <c r="DS135" i="2" s="1"/>
  <c r="DU135" i="2" s="1"/>
  <c r="DW135" i="2" s="1"/>
  <c r="DY135" i="2" s="1"/>
  <c r="FF82" i="2"/>
  <c r="FG82" i="2" s="1"/>
  <c r="FK82" i="2" s="1"/>
  <c r="GV57" i="2"/>
  <c r="DO124" i="2"/>
  <c r="DS124" i="2" s="1"/>
  <c r="DU124" i="2" s="1"/>
  <c r="FH103" i="2"/>
  <c r="FK72" i="2"/>
  <c r="FM72" i="2" s="1"/>
  <c r="FO72" i="2" s="1"/>
  <c r="FH72" i="2"/>
  <c r="FR75" i="2"/>
  <c r="DQ59" i="2"/>
  <c r="DN59" i="2"/>
  <c r="DR59" i="2" s="1"/>
  <c r="GV125" i="2"/>
  <c r="GV126" i="2"/>
  <c r="FE116" i="2"/>
  <c r="FF116" i="2" s="1"/>
  <c r="GS59" i="2"/>
  <c r="FH123" i="2"/>
  <c r="DO66" i="2"/>
  <c r="DS66" i="2" s="1"/>
  <c r="FG77" i="2"/>
  <c r="FK77" i="2" s="1"/>
  <c r="DM75" i="2"/>
  <c r="DQ75" i="2" s="1"/>
  <c r="FG51" i="2"/>
  <c r="GW108" i="2"/>
  <c r="HA108" i="2" s="1"/>
  <c r="FG47" i="2"/>
  <c r="FK47" i="2" s="1"/>
  <c r="GX52" i="2"/>
  <c r="FT107" i="2"/>
  <c r="FH61" i="2"/>
  <c r="DO99" i="2"/>
  <c r="DS99" i="2" s="1"/>
  <c r="DU99" i="2" s="1"/>
  <c r="DW99" i="2" s="1"/>
  <c r="DY99" i="2" s="1"/>
  <c r="DP76" i="2"/>
  <c r="GS96" i="2"/>
  <c r="DQ97" i="2"/>
  <c r="DO97" i="2"/>
  <c r="DP89" i="2"/>
  <c r="GZ107" i="2"/>
  <c r="HC48" i="2"/>
  <c r="HE48" i="2" s="1"/>
  <c r="HA55" i="2"/>
  <c r="GX55" i="2"/>
  <c r="GV95" i="2"/>
  <c r="FN60" i="2"/>
  <c r="FN99" i="2"/>
  <c r="DP111" i="2"/>
  <c r="GU120" i="2"/>
  <c r="FM108" i="2"/>
  <c r="FO108" i="2" s="1"/>
  <c r="GS91" i="2"/>
  <c r="GS51" i="2"/>
  <c r="HY133" i="2"/>
  <c r="HV133" i="2"/>
  <c r="FJ88" i="2"/>
  <c r="FT88" i="2" s="1"/>
  <c r="FJ114" i="2"/>
  <c r="FM114" i="2" s="1"/>
  <c r="FO114" i="2" s="1"/>
  <c r="FQ114" i="2" s="1"/>
  <c r="GV68" i="2"/>
  <c r="GW68" i="2" s="1"/>
  <c r="HA68" i="2" s="1"/>
  <c r="DU133" i="2"/>
  <c r="DW133" i="2" s="1"/>
  <c r="DY133" i="2" s="1"/>
  <c r="FR99" i="2"/>
  <c r="FM97" i="2"/>
  <c r="GU111" i="2"/>
  <c r="HQ52" i="2"/>
  <c r="HI52" i="2"/>
  <c r="DV117" i="2"/>
  <c r="HV109" i="2"/>
  <c r="HX109" i="2"/>
  <c r="GU110" i="2"/>
  <c r="FH114" i="2"/>
  <c r="FN118" i="2"/>
  <c r="CD132" i="2"/>
  <c r="CF132" i="2" s="1"/>
  <c r="CH132" i="2" s="1"/>
  <c r="GV105" i="2"/>
  <c r="GW105" i="2" s="1"/>
  <c r="HA105" i="2" s="1"/>
  <c r="HI55" i="2"/>
  <c r="GY127" i="2"/>
  <c r="GV127" i="2"/>
  <c r="GW127" i="2" s="1"/>
  <c r="HA127" i="2" s="1"/>
  <c r="FM130" i="2"/>
  <c r="FO130" i="2" s="1"/>
  <c r="DP68" i="2"/>
  <c r="FH68" i="2"/>
  <c r="GX86" i="2"/>
  <c r="GZ112" i="2"/>
  <c r="GW112" i="2"/>
  <c r="GY131" i="2"/>
  <c r="GX131" i="2"/>
  <c r="GV115" i="2"/>
  <c r="GV87" i="2"/>
  <c r="GY99" i="2"/>
  <c r="HI99" i="2" s="1"/>
  <c r="GW99" i="2"/>
  <c r="DN113" i="2"/>
  <c r="DR113" i="2" s="1"/>
  <c r="BY114" i="2"/>
  <c r="GS84" i="2"/>
  <c r="GV58" i="2"/>
  <c r="FG107" i="2"/>
  <c r="FK107" i="2" s="1"/>
  <c r="BY70" i="2"/>
  <c r="DM92" i="2"/>
  <c r="DQ92" i="2" s="1"/>
  <c r="GU63" i="2"/>
  <c r="DN82" i="2"/>
  <c r="DR82" i="2" s="1"/>
  <c r="GU70" i="2"/>
  <c r="GV70" i="2" s="1"/>
  <c r="DN48" i="2"/>
  <c r="GU66" i="2"/>
  <c r="GU59" i="2"/>
  <c r="FJ56" i="2"/>
  <c r="FT56" i="2" s="1"/>
  <c r="GV83" i="2"/>
  <c r="FF105" i="2"/>
  <c r="FI51" i="2"/>
  <c r="CE118" i="2"/>
  <c r="FT90" i="2"/>
  <c r="GZ88" i="2"/>
  <c r="HC88" i="2" s="1"/>
  <c r="GX88" i="2"/>
  <c r="FM61" i="2"/>
  <c r="FO61" i="2" s="1"/>
  <c r="FQ61" i="2" s="1"/>
  <c r="FN98" i="2"/>
  <c r="FM98" i="2"/>
  <c r="FO98" i="2" s="1"/>
  <c r="HX133" i="2"/>
  <c r="GU95" i="2"/>
  <c r="FQ60" i="2"/>
  <c r="FR60" i="2" s="1"/>
  <c r="DV111" i="2"/>
  <c r="DU111" i="2"/>
  <c r="DW111" i="2" s="1"/>
  <c r="DY111" i="2" s="1"/>
  <c r="IG133" i="2"/>
  <c r="IA133" i="2"/>
  <c r="FM83" i="2"/>
  <c r="FO83" i="2" s="1"/>
  <c r="DP54" i="2"/>
  <c r="DV98" i="2"/>
  <c r="FM102" i="2"/>
  <c r="FO102" i="2" s="1"/>
  <c r="FN102" i="2"/>
  <c r="HC50" i="2"/>
  <c r="HE50" i="2" s="1"/>
  <c r="HY50" i="2" s="1"/>
  <c r="HQ109" i="2"/>
  <c r="IG109" i="2"/>
  <c r="DU55" i="2"/>
  <c r="DW55" i="2" s="1"/>
  <c r="DY55" i="2" s="1"/>
  <c r="FJ85" i="2"/>
  <c r="FQ118" i="2"/>
  <c r="FR118" i="2" s="1"/>
  <c r="FJ64" i="2"/>
  <c r="FM64" i="2" s="1"/>
  <c r="FO64" i="2" s="1"/>
  <c r="FJ93" i="2"/>
  <c r="FG93" i="2"/>
  <c r="FK93" i="2" s="1"/>
  <c r="DN122" i="2"/>
  <c r="DR122" i="2" s="1"/>
  <c r="FJ134" i="2"/>
  <c r="FT134" i="2" s="1"/>
  <c r="GZ130" i="2"/>
  <c r="FM53" i="2"/>
  <c r="FO53" i="2" s="1"/>
  <c r="FH135" i="2"/>
  <c r="GV129" i="2"/>
  <c r="IA49" i="2"/>
  <c r="GW57" i="2"/>
  <c r="HA57" i="2" s="1"/>
  <c r="GW123" i="2"/>
  <c r="HA123" i="2" s="1"/>
  <c r="HC123" i="2" s="1"/>
  <c r="HE123" i="2" s="1"/>
  <c r="DN102" i="2"/>
  <c r="DR102" i="2" s="1"/>
  <c r="BY90" i="2"/>
  <c r="FR100" i="2"/>
  <c r="FQ67" i="2"/>
  <c r="FR67" i="2" s="1"/>
  <c r="GY113" i="2"/>
  <c r="FM57" i="2"/>
  <c r="FO57" i="2" s="1"/>
  <c r="DN118" i="2"/>
  <c r="DR118" i="2" s="1"/>
  <c r="FM131" i="2"/>
  <c r="FO131" i="2" s="1"/>
  <c r="HI75" i="2"/>
  <c r="GV78" i="2"/>
  <c r="DP72" i="2"/>
  <c r="DN47" i="2"/>
  <c r="DR47" i="2" s="1"/>
  <c r="GS82" i="2"/>
  <c r="GV69" i="2"/>
  <c r="FE89" i="2"/>
  <c r="FF89" i="2" s="1"/>
  <c r="FE95" i="2"/>
  <c r="DU130" i="2"/>
  <c r="DW130" i="2" s="1"/>
  <c r="DY130" i="2" s="1"/>
  <c r="FI128" i="2"/>
  <c r="GZ53" i="2"/>
  <c r="FM56" i="2"/>
  <c r="FO56" i="2" s="1"/>
  <c r="FQ56" i="2" s="1"/>
  <c r="FF66" i="2"/>
  <c r="FM85" i="2"/>
  <c r="FO85" i="2" s="1"/>
  <c r="FQ85" i="2" s="1"/>
  <c r="FT61" i="2"/>
  <c r="DO82" i="2"/>
  <c r="DS82" i="2" s="1"/>
  <c r="GX97" i="2"/>
  <c r="FH74" i="2"/>
  <c r="FM134" i="2"/>
  <c r="FO134" i="2" s="1"/>
  <c r="FQ134" i="2" s="1"/>
  <c r="DU78" i="2"/>
  <c r="DW78" i="2" s="1"/>
  <c r="DY78" i="2" s="1"/>
  <c r="HC94" i="2"/>
  <c r="HE94" i="2" s="1"/>
  <c r="HP94" i="2" s="1"/>
  <c r="HQ133" i="2"/>
  <c r="IF133" i="2"/>
  <c r="CE87" i="2"/>
  <c r="GU103" i="2"/>
  <c r="CD51" i="2"/>
  <c r="CF51" i="2" s="1"/>
  <c r="CH51" i="2" s="1"/>
  <c r="GZ79" i="2"/>
  <c r="HP52" i="2"/>
  <c r="FE110" i="2"/>
  <c r="FF110" i="2" s="1"/>
  <c r="FG110" i="2" s="1"/>
  <c r="FI122" i="2"/>
  <c r="DO78" i="2"/>
  <c r="DS78" i="2" s="1"/>
  <c r="HI50" i="2"/>
  <c r="HY109" i="2"/>
  <c r="FE62" i="2"/>
  <c r="GY86" i="2"/>
  <c r="DR126" i="2"/>
  <c r="DU126" i="2" s="1"/>
  <c r="DW126" i="2" s="1"/>
  <c r="DY126" i="2" s="1"/>
  <c r="DO126" i="2"/>
  <c r="DS126" i="2" s="1"/>
  <c r="FK63" i="2"/>
  <c r="FH63" i="2"/>
  <c r="GW71" i="2"/>
  <c r="HA71" i="2" s="1"/>
  <c r="GV65" i="2"/>
  <c r="FH55" i="2"/>
  <c r="CD90" i="2"/>
  <c r="CF90" i="2" s="1"/>
  <c r="CH90" i="2" s="1"/>
  <c r="CE90" i="2"/>
  <c r="FQ133" i="2"/>
  <c r="FR133" i="2" s="1"/>
  <c r="FR119" i="2"/>
  <c r="DN77" i="2"/>
  <c r="FH85" i="2"/>
  <c r="FN131" i="2"/>
  <c r="FQ126" i="2"/>
  <c r="FR126" i="2" s="1"/>
  <c r="GV101" i="2"/>
  <c r="FE104" i="2"/>
  <c r="DP70" i="2"/>
  <c r="FR115" i="2"/>
  <c r="HI81" i="2"/>
  <c r="FT114" i="2"/>
  <c r="FG66" i="2"/>
  <c r="FK66" i="2" s="1"/>
  <c r="DO104" i="2"/>
  <c r="DS104" i="2" s="1"/>
  <c r="FH134" i="2"/>
  <c r="DP58" i="2"/>
  <c r="IC49" i="2"/>
  <c r="FT85" i="2"/>
  <c r="FH64" i="2"/>
  <c r="DP107" i="2"/>
  <c r="GY7" i="2"/>
  <c r="DO13" i="2"/>
  <c r="CE36" i="2"/>
  <c r="GZ6" i="2"/>
  <c r="GW6" i="2"/>
  <c r="HA6" i="2" s="1"/>
  <c r="GX23" i="4"/>
  <c r="DO15" i="4"/>
  <c r="DS15" i="4" s="1"/>
  <c r="DU15" i="4" s="1"/>
  <c r="DW15" i="4" s="1"/>
  <c r="DY15" i="4" s="1"/>
  <c r="DP14" i="4"/>
  <c r="DO18" i="4"/>
  <c r="DS18" i="4" s="1"/>
  <c r="DU18" i="4" s="1"/>
  <c r="DW18" i="4" s="1"/>
  <c r="DY18" i="4" s="1"/>
  <c r="DO13" i="4"/>
  <c r="DS13" i="4" s="1"/>
  <c r="DU13" i="4" s="1"/>
  <c r="DW13" i="4" s="1"/>
  <c r="DY13" i="4" s="1"/>
  <c r="DP32" i="4"/>
  <c r="DO25" i="4"/>
  <c r="DS25" i="4" s="1"/>
  <c r="DU25" i="4" s="1"/>
  <c r="DW25" i="4" s="1"/>
  <c r="DY25" i="4" s="1"/>
  <c r="DO23" i="4"/>
  <c r="DS23" i="4" s="1"/>
  <c r="DU23" i="4" s="1"/>
  <c r="DW23" i="4" s="1"/>
  <c r="DY23" i="4" s="1"/>
  <c r="FH23" i="4"/>
  <c r="CE17" i="4"/>
  <c r="DV12" i="4"/>
  <c r="DP12" i="4"/>
  <c r="DU8" i="4"/>
  <c r="DW8" i="4" s="1"/>
  <c r="DY8" i="4" s="1"/>
  <c r="BY17" i="4"/>
  <c r="BY28" i="4"/>
  <c r="FG15" i="4"/>
  <c r="FK15" i="4" s="1"/>
  <c r="FM15" i="4" s="1"/>
  <c r="FO15" i="4" s="1"/>
  <c r="GY32" i="4"/>
  <c r="GV32" i="4"/>
  <c r="GZ32" i="4" s="1"/>
  <c r="GZ26" i="4"/>
  <c r="HI26" i="4" s="1"/>
  <c r="FF19" i="4"/>
  <c r="FJ19" i="4" s="1"/>
  <c r="FT19" i="4" s="1"/>
  <c r="CD36" i="4"/>
  <c r="CF36" i="4" s="1"/>
  <c r="CH36" i="4" s="1"/>
  <c r="DN20" i="4"/>
  <c r="DR20" i="4" s="1"/>
  <c r="CE30" i="4"/>
  <c r="GW26" i="4"/>
  <c r="HA26" i="4" s="1"/>
  <c r="FM24" i="4"/>
  <c r="FO24" i="4" s="1"/>
  <c r="FQ24" i="4" s="1"/>
  <c r="CD28" i="4"/>
  <c r="CF28" i="4" s="1"/>
  <c r="CH28" i="4" s="1"/>
  <c r="HI8" i="4"/>
  <c r="GS29" i="4"/>
  <c r="GU29" i="4" s="1"/>
  <c r="GY29" i="4" s="1"/>
  <c r="DN11" i="4"/>
  <c r="DR11" i="4" s="1"/>
  <c r="HI38" i="4"/>
  <c r="HI22" i="4"/>
  <c r="DO27" i="4"/>
  <c r="DS27" i="4" s="1"/>
  <c r="DU27" i="4" s="1"/>
  <c r="DW27" i="4" s="1"/>
  <c r="DY27" i="4" s="1"/>
  <c r="DO16" i="4"/>
  <c r="DS16" i="4" s="1"/>
  <c r="CE35" i="4"/>
  <c r="GS13" i="4"/>
  <c r="CE44" i="4"/>
  <c r="DU38" i="4"/>
  <c r="DW38" i="4" s="1"/>
  <c r="DY38" i="4" s="1"/>
  <c r="GS30" i="4"/>
  <c r="GU30" i="4" s="1"/>
  <c r="DP38" i="4"/>
  <c r="GS35" i="4"/>
  <c r="GU35" i="4" s="1"/>
  <c r="GS41" i="4"/>
  <c r="GU41" i="4" s="1"/>
  <c r="GV41" i="4" s="1"/>
  <c r="FK10" i="4"/>
  <c r="FH10" i="4"/>
  <c r="FM42" i="4"/>
  <c r="FO42" i="4" s="1"/>
  <c r="GS44" i="4"/>
  <c r="GU44" i="4" s="1"/>
  <c r="GS40" i="4"/>
  <c r="GU40" i="4" s="1"/>
  <c r="CD15" i="4"/>
  <c r="CF15" i="4" s="1"/>
  <c r="CH15" i="4" s="1"/>
  <c r="GS17" i="4"/>
  <c r="GU17" i="4" s="1"/>
  <c r="FH8" i="4"/>
  <c r="FN46" i="4"/>
  <c r="CD7" i="4"/>
  <c r="CF7" i="4" s="1"/>
  <c r="CH7" i="4" s="1"/>
  <c r="DO45" i="4"/>
  <c r="DS45" i="4" s="1"/>
  <c r="GW22" i="4"/>
  <c r="HA22" i="4" s="1"/>
  <c r="FT6" i="4"/>
  <c r="GS28" i="4"/>
  <c r="GU28" i="4" s="1"/>
  <c r="GS37" i="4"/>
  <c r="GU37" i="4" s="1"/>
  <c r="GY37" i="4" s="1"/>
  <c r="FH32" i="4"/>
  <c r="GS43" i="4"/>
  <c r="GU43" i="4" s="1"/>
  <c r="DO17" i="4"/>
  <c r="DS17" i="4" s="1"/>
  <c r="DU45" i="4"/>
  <c r="DW45" i="4" s="1"/>
  <c r="DY45" i="4" s="1"/>
  <c r="GV42" i="4"/>
  <c r="GZ42" i="4" s="1"/>
  <c r="GX8" i="4"/>
  <c r="FH9" i="4"/>
  <c r="DP6" i="4"/>
  <c r="FN26" i="4"/>
  <c r="FG21" i="4"/>
  <c r="FK21" i="4" s="1"/>
  <c r="FM21" i="4" s="1"/>
  <c r="FO21" i="4" s="1"/>
  <c r="FF29" i="4"/>
  <c r="FJ29" i="4" s="1"/>
  <c r="FT29" i="4" s="1"/>
  <c r="DN29" i="4"/>
  <c r="DR29" i="4" s="1"/>
  <c r="FH12" i="4"/>
  <c r="FF41" i="4"/>
  <c r="FJ41" i="4" s="1"/>
  <c r="DO39" i="4"/>
  <c r="DS39" i="4" s="1"/>
  <c r="DU39" i="4" s="1"/>
  <c r="DW39" i="4" s="1"/>
  <c r="DY39" i="4" s="1"/>
  <c r="CF29" i="4"/>
  <c r="CH29" i="4" s="1"/>
  <c r="CE29" i="4"/>
  <c r="FK25" i="4"/>
  <c r="FH25" i="4"/>
  <c r="FJ14" i="4"/>
  <c r="FT14" i="4" s="1"/>
  <c r="FG14" i="4"/>
  <c r="FK14" i="4" s="1"/>
  <c r="FI39" i="4"/>
  <c r="GY31" i="4"/>
  <c r="CE37" i="4"/>
  <c r="FQ23" i="4"/>
  <c r="FR23" i="4" s="1"/>
  <c r="FS23" i="4" s="1"/>
  <c r="FI18" i="4"/>
  <c r="FJ35" i="4"/>
  <c r="FT35" i="4" s="1"/>
  <c r="GU9" i="4"/>
  <c r="DU24" i="4"/>
  <c r="DW24" i="4" s="1"/>
  <c r="DY24" i="4" s="1"/>
  <c r="FF18" i="4"/>
  <c r="FG18" i="4" s="1"/>
  <c r="FK18" i="4" s="1"/>
  <c r="GV31" i="4"/>
  <c r="GW31" i="4" s="1"/>
  <c r="HA31" i="4" s="1"/>
  <c r="FN23" i="4"/>
  <c r="FM7" i="4"/>
  <c r="DN26" i="4"/>
  <c r="DR26" i="4" s="1"/>
  <c r="HC38" i="4"/>
  <c r="HE38" i="4" s="1"/>
  <c r="FH42" i="4"/>
  <c r="DS9" i="4"/>
  <c r="DP9" i="4"/>
  <c r="DO43" i="4"/>
  <c r="DM40" i="4"/>
  <c r="DQ40" i="4" s="1"/>
  <c r="CE41" i="4"/>
  <c r="GU13" i="4"/>
  <c r="FH24" i="4"/>
  <c r="DV33" i="4"/>
  <c r="DN36" i="4"/>
  <c r="DR36" i="4" s="1"/>
  <c r="DO42" i="4"/>
  <c r="DS42" i="4" s="1"/>
  <c r="GS45" i="4"/>
  <c r="DM10" i="4"/>
  <c r="DN10" i="4" s="1"/>
  <c r="DR10" i="4" s="1"/>
  <c r="DO44" i="4"/>
  <c r="DS44" i="4" s="1"/>
  <c r="DU44" i="4" s="1"/>
  <c r="DW44" i="4" s="1"/>
  <c r="DY44" i="4" s="1"/>
  <c r="GZ24" i="4"/>
  <c r="HI24" i="4" s="1"/>
  <c r="GY33" i="4"/>
  <c r="FJ44" i="4"/>
  <c r="FT44" i="4" s="1"/>
  <c r="DP31" i="4"/>
  <c r="FJ27" i="4"/>
  <c r="FT27" i="4" s="1"/>
  <c r="FJ25" i="4"/>
  <c r="FT25" i="4" s="1"/>
  <c r="GV9" i="4"/>
  <c r="GW9" i="4" s="1"/>
  <c r="HA9" i="4" s="1"/>
  <c r="FE20" i="4"/>
  <c r="FI44" i="4"/>
  <c r="DO22" i="4"/>
  <c r="DS22" i="4" s="1"/>
  <c r="DU22" i="4" s="1"/>
  <c r="DW22" i="4" s="1"/>
  <c r="DY22" i="4" s="1"/>
  <c r="GS39" i="4"/>
  <c r="HC23" i="4"/>
  <c r="HE23" i="4" s="1"/>
  <c r="HR23" i="4" s="1"/>
  <c r="FJ16" i="4"/>
  <c r="FT16" i="4" s="1"/>
  <c r="DP33" i="4"/>
  <c r="GY42" i="4"/>
  <c r="GY27" i="4"/>
  <c r="DU31" i="4"/>
  <c r="DW31" i="4" s="1"/>
  <c r="DY31" i="4" s="1"/>
  <c r="DO28" i="4"/>
  <c r="DS28" i="4" s="1"/>
  <c r="FF39" i="4"/>
  <c r="GU15" i="4"/>
  <c r="FM12" i="4"/>
  <c r="FO12" i="4" s="1"/>
  <c r="FQ46" i="4"/>
  <c r="FR46" i="4" s="1"/>
  <c r="FS46" i="4" s="1"/>
  <c r="GS36" i="4"/>
  <c r="GU36" i="4" s="1"/>
  <c r="FN6" i="4"/>
  <c r="FH7" i="4"/>
  <c r="FJ33" i="4"/>
  <c r="FT33" i="4" s="1"/>
  <c r="GV33" i="4"/>
  <c r="GW33" i="4" s="1"/>
  <c r="HA33" i="4" s="1"/>
  <c r="FE43" i="4"/>
  <c r="FF43" i="4" s="1"/>
  <c r="GU12" i="4"/>
  <c r="CE39" i="4"/>
  <c r="FI13" i="4"/>
  <c r="FE36" i="4"/>
  <c r="FF36" i="4" s="1"/>
  <c r="FG36" i="4" s="1"/>
  <c r="FK36" i="4" s="1"/>
  <c r="GS18" i="4"/>
  <c r="GV27" i="4"/>
  <c r="FE17" i="4"/>
  <c r="GX24" i="4"/>
  <c r="GZ21" i="4"/>
  <c r="FI29" i="4"/>
  <c r="HI23" i="4"/>
  <c r="FT42" i="4"/>
  <c r="GS20" i="4"/>
  <c r="GU20" i="4" s="1"/>
  <c r="FI30" i="4"/>
  <c r="FG35" i="4"/>
  <c r="FM9" i="4"/>
  <c r="FO9" i="4" s="1"/>
  <c r="HC8" i="4"/>
  <c r="HE8" i="4" s="1"/>
  <c r="HY8" i="4" s="1"/>
  <c r="GY25" i="4"/>
  <c r="GV25" i="4"/>
  <c r="GW25" i="4" s="1"/>
  <c r="HA25" i="4" s="1"/>
  <c r="DR34" i="4"/>
  <c r="DO34" i="4"/>
  <c r="DS34" i="4" s="1"/>
  <c r="GY21" i="4"/>
  <c r="FN38" i="4"/>
  <c r="CE25" i="4"/>
  <c r="FJ10" i="4"/>
  <c r="FT10" i="4" s="1"/>
  <c r="DQ30" i="4"/>
  <c r="DO30" i="4"/>
  <c r="DS30" i="4" s="1"/>
  <c r="DM19" i="4"/>
  <c r="DQ19" i="4" s="1"/>
  <c r="FE40" i="4"/>
  <c r="GS5" i="4"/>
  <c r="FG27" i="4"/>
  <c r="FJ31" i="4"/>
  <c r="FT31" i="4" s="1"/>
  <c r="GY46" i="4"/>
  <c r="GV46" i="4"/>
  <c r="DO7" i="4"/>
  <c r="DS7" i="4" s="1"/>
  <c r="DU7" i="4" s="1"/>
  <c r="DW7" i="4" s="1"/>
  <c r="DY7" i="4" s="1"/>
  <c r="FM22" i="4"/>
  <c r="FO22" i="4" s="1"/>
  <c r="FI45" i="4"/>
  <c r="FI34" i="4"/>
  <c r="FQ26" i="4"/>
  <c r="FR26" i="4" s="1"/>
  <c r="FS26" i="4" s="1"/>
  <c r="GX38" i="4"/>
  <c r="FG31" i="4"/>
  <c r="FK31" i="4" s="1"/>
  <c r="GS14" i="4"/>
  <c r="GU10" i="4"/>
  <c r="GV10" i="4" s="1"/>
  <c r="GY7" i="4"/>
  <c r="GV7" i="4"/>
  <c r="GW7" i="4" s="1"/>
  <c r="HA7" i="4" s="1"/>
  <c r="DP21" i="4"/>
  <c r="FI14" i="4"/>
  <c r="DV32" i="4"/>
  <c r="FF30" i="4"/>
  <c r="IA23" i="4"/>
  <c r="DR46" i="4"/>
  <c r="DO46" i="4"/>
  <c r="DS46" i="4" s="1"/>
  <c r="GX21" i="4"/>
  <c r="FF45" i="4"/>
  <c r="GY6" i="4"/>
  <c r="DU6" i="4"/>
  <c r="DW6" i="4" s="1"/>
  <c r="DY6" i="4" s="1"/>
  <c r="FM8" i="4"/>
  <c r="FO8" i="4" s="1"/>
  <c r="DU21" i="4"/>
  <c r="DW21" i="4" s="1"/>
  <c r="DY21" i="4" s="1"/>
  <c r="FI5" i="4"/>
  <c r="DU17" i="4"/>
  <c r="DW17" i="4" s="1"/>
  <c r="DY17" i="4" s="1"/>
  <c r="FI37" i="4"/>
  <c r="FG44" i="4"/>
  <c r="FK44" i="4" s="1"/>
  <c r="FG33" i="4"/>
  <c r="FK33" i="4" s="1"/>
  <c r="FE11" i="4"/>
  <c r="FF34" i="4"/>
  <c r="GS16" i="4"/>
  <c r="GU16" i="4" s="1"/>
  <c r="FI28" i="4"/>
  <c r="HS23" i="4"/>
  <c r="FM32" i="4"/>
  <c r="FO32" i="4" s="1"/>
  <c r="DR41" i="4"/>
  <c r="DO41" i="4"/>
  <c r="DS41" i="4" s="1"/>
  <c r="DN35" i="4"/>
  <c r="DP13" i="4"/>
  <c r="FG16" i="4"/>
  <c r="FK16" i="4" s="1"/>
  <c r="FQ38" i="4"/>
  <c r="FR38" i="4" s="1"/>
  <c r="FS38" i="4" s="1"/>
  <c r="GS11" i="4"/>
  <c r="GU11" i="4" s="1"/>
  <c r="FR6" i="4"/>
  <c r="FS6" i="4" s="1"/>
  <c r="GV6" i="4"/>
  <c r="GS34" i="4"/>
  <c r="CB13" i="4"/>
  <c r="BY13" i="4"/>
  <c r="GU19" i="4"/>
  <c r="FF28" i="4"/>
  <c r="FF5" i="4"/>
  <c r="FG5" i="4" s="1"/>
  <c r="FK5" i="4" s="1"/>
  <c r="DO5" i="4"/>
  <c r="DS5" i="4" s="1"/>
  <c r="DM37" i="4"/>
  <c r="DQ37" i="4" s="1"/>
  <c r="FF37" i="4"/>
  <c r="FI41" i="4"/>
  <c r="FF13" i="4"/>
  <c r="DO6" i="2"/>
  <c r="DS6" i="2" s="1"/>
  <c r="DU6" i="2" s="1"/>
  <c r="FG5" i="2"/>
  <c r="FK5" i="2" s="1"/>
  <c r="FM5" i="2" s="1"/>
  <c r="FT5" i="2"/>
  <c r="DO41" i="2"/>
  <c r="DS41" i="2" s="1"/>
  <c r="DU41" i="2" s="1"/>
  <c r="DW41" i="2" s="1"/>
  <c r="DY41" i="2" s="1"/>
  <c r="DO22" i="2"/>
  <c r="DS22" i="2" s="1"/>
  <c r="DU22" i="2" s="1"/>
  <c r="DW22" i="2" s="1"/>
  <c r="DY22" i="2" s="1"/>
  <c r="FH9" i="2"/>
  <c r="FN42" i="2"/>
  <c r="FM27" i="2"/>
  <c r="FO27" i="2" s="1"/>
  <c r="GS24" i="2"/>
  <c r="GU24" i="2" s="1"/>
  <c r="FM29" i="2"/>
  <c r="FO29" i="2" s="1"/>
  <c r="FQ29" i="2" s="1"/>
  <c r="GS38" i="2"/>
  <c r="GU38" i="2" s="1"/>
  <c r="GY38" i="2" s="1"/>
  <c r="DO43" i="2"/>
  <c r="DS43" i="2" s="1"/>
  <c r="DU43" i="2" s="1"/>
  <c r="DW43" i="2" s="1"/>
  <c r="DY43" i="2" s="1"/>
  <c r="GY28" i="2"/>
  <c r="FG21" i="2"/>
  <c r="FK21" i="2" s="1"/>
  <c r="GS33" i="2"/>
  <c r="GU33" i="2" s="1"/>
  <c r="GY33" i="2" s="1"/>
  <c r="CE18" i="2"/>
  <c r="DV11" i="2"/>
  <c r="GS40" i="2"/>
  <c r="GU40" i="2" s="1"/>
  <c r="DO30" i="2"/>
  <c r="DS30" i="2" s="1"/>
  <c r="DR30" i="2"/>
  <c r="DO36" i="2"/>
  <c r="DS36" i="2" s="1"/>
  <c r="DU36" i="2" s="1"/>
  <c r="DW36" i="2" s="1"/>
  <c r="DY36" i="2" s="1"/>
  <c r="DR38" i="2"/>
  <c r="DO38" i="2"/>
  <c r="GV7" i="2"/>
  <c r="GW7" i="2" s="1"/>
  <c r="HA7" i="2" s="1"/>
  <c r="FH45" i="2"/>
  <c r="DN46" i="2"/>
  <c r="DR46" i="2" s="1"/>
  <c r="DO12" i="2"/>
  <c r="DS12" i="2" s="1"/>
  <c r="DU12" i="2" s="1"/>
  <c r="DW12" i="2" s="1"/>
  <c r="DY12" i="2" s="1"/>
  <c r="DO32" i="2"/>
  <c r="FF13" i="2"/>
  <c r="FN43" i="2"/>
  <c r="DV29" i="2"/>
  <c r="GS35" i="2"/>
  <c r="GU35" i="2" s="1"/>
  <c r="DP15" i="2"/>
  <c r="FH25" i="2"/>
  <c r="FG19" i="2"/>
  <c r="FJ19" i="2"/>
  <c r="DO8" i="2"/>
  <c r="DS8" i="2" s="1"/>
  <c r="DU8" i="2" s="1"/>
  <c r="DW8" i="2" s="1"/>
  <c r="DY8" i="2" s="1"/>
  <c r="GS20" i="2"/>
  <c r="GU20" i="2" s="1"/>
  <c r="GV20" i="2" s="1"/>
  <c r="FG11" i="2"/>
  <c r="FK11" i="2" s="1"/>
  <c r="GS8" i="2"/>
  <c r="GU8" i="2" s="1"/>
  <c r="GY8" i="2" s="1"/>
  <c r="FM32" i="2"/>
  <c r="FO32" i="2" s="1"/>
  <c r="FQ32" i="2" s="1"/>
  <c r="DP29" i="2"/>
  <c r="GS36" i="2"/>
  <c r="GU36" i="2" s="1"/>
  <c r="FE33" i="2"/>
  <c r="FI33" i="2" s="1"/>
  <c r="GS46" i="2"/>
  <c r="GU46" i="2" s="1"/>
  <c r="GV46" i="2" s="1"/>
  <c r="GS11" i="2"/>
  <c r="GU11" i="2" s="1"/>
  <c r="FF8" i="2"/>
  <c r="FG8" i="2" s="1"/>
  <c r="FK8" i="2" s="1"/>
  <c r="FT27" i="2"/>
  <c r="DN9" i="2"/>
  <c r="DR9" i="2" s="1"/>
  <c r="FE37" i="2"/>
  <c r="FF37" i="2" s="1"/>
  <c r="GS37" i="2"/>
  <c r="FH34" i="2"/>
  <c r="FH23" i="2"/>
  <c r="FJ25" i="2"/>
  <c r="FM25" i="2" s="1"/>
  <c r="FO25" i="2" s="1"/>
  <c r="FQ25" i="2" s="1"/>
  <c r="FR25" i="2" s="1"/>
  <c r="FS25" i="2" s="1"/>
  <c r="DM35" i="2"/>
  <c r="GS17" i="2"/>
  <c r="GU17" i="2" s="1"/>
  <c r="GV17" i="2" s="1"/>
  <c r="GS10" i="2"/>
  <c r="CD22" i="2"/>
  <c r="CF22" i="2" s="1"/>
  <c r="CH22" i="2" s="1"/>
  <c r="CE21" i="2"/>
  <c r="FF17" i="2"/>
  <c r="FG17" i="2" s="1"/>
  <c r="FK17" i="2" s="1"/>
  <c r="DO45" i="2"/>
  <c r="GW9" i="2"/>
  <c r="HA9" i="2" s="1"/>
  <c r="GV25" i="2"/>
  <c r="GZ25" i="2" s="1"/>
  <c r="FH32" i="2"/>
  <c r="FI41" i="2"/>
  <c r="FK16" i="2"/>
  <c r="FH16" i="2"/>
  <c r="FJ12" i="2"/>
  <c r="FT12" i="2" s="1"/>
  <c r="FJ26" i="2"/>
  <c r="FT26" i="2" s="1"/>
  <c r="FG26" i="2"/>
  <c r="FK26" i="2" s="1"/>
  <c r="GY15" i="2"/>
  <c r="GV15" i="2"/>
  <c r="GW15" i="2" s="1"/>
  <c r="HA15" i="2" s="1"/>
  <c r="FJ10" i="2"/>
  <c r="FT10" i="2" s="1"/>
  <c r="FE20" i="2"/>
  <c r="FI40" i="2"/>
  <c r="DN10" i="2"/>
  <c r="DR10" i="2" s="1"/>
  <c r="FG10" i="2"/>
  <c r="FK10" i="2" s="1"/>
  <c r="GW43" i="2"/>
  <c r="HA43" i="2" s="1"/>
  <c r="GS44" i="2"/>
  <c r="FI36" i="2"/>
  <c r="FF36" i="2"/>
  <c r="GY34" i="2"/>
  <c r="GV34" i="2"/>
  <c r="GW34" i="2" s="1"/>
  <c r="HA34" i="2" s="1"/>
  <c r="FF41" i="2"/>
  <c r="FG41" i="2" s="1"/>
  <c r="GS30" i="2"/>
  <c r="DO31" i="2"/>
  <c r="DS31" i="2" s="1"/>
  <c r="DU31" i="2" s="1"/>
  <c r="FI12" i="2"/>
  <c r="DR26" i="2"/>
  <c r="DO26" i="2"/>
  <c r="DS26" i="2" s="1"/>
  <c r="DM44" i="2"/>
  <c r="DQ44" i="2" s="1"/>
  <c r="DS27" i="2"/>
  <c r="DU27" i="2" s="1"/>
  <c r="DW27" i="2" s="1"/>
  <c r="DY27" i="2" s="1"/>
  <c r="DP27" i="2"/>
  <c r="FQ42" i="2"/>
  <c r="FR42" i="2" s="1"/>
  <c r="FS42" i="2" s="1"/>
  <c r="DV23" i="2"/>
  <c r="DO18" i="2"/>
  <c r="GU12" i="2"/>
  <c r="GV12" i="2" s="1"/>
  <c r="DU42" i="2"/>
  <c r="DW42" i="2" s="1"/>
  <c r="DY42" i="2" s="1"/>
  <c r="GS31" i="2"/>
  <c r="GU31" i="2" s="1"/>
  <c r="GV31" i="2" s="1"/>
  <c r="FF35" i="2"/>
  <c r="GU45" i="2"/>
  <c r="FG12" i="2"/>
  <c r="FK12" i="2" s="1"/>
  <c r="FE46" i="2"/>
  <c r="FF46" i="2" s="1"/>
  <c r="FG46" i="2" s="1"/>
  <c r="FK46" i="2" s="1"/>
  <c r="GS41" i="2"/>
  <c r="GU41" i="2" s="1"/>
  <c r="DM17" i="2"/>
  <c r="DN17" i="2" s="1"/>
  <c r="DR17" i="2" s="1"/>
  <c r="GS13" i="2"/>
  <c r="GU13" i="2" s="1"/>
  <c r="GV13" i="2" s="1"/>
  <c r="FQ43" i="2"/>
  <c r="FR43" i="2" s="1"/>
  <c r="FS43" i="2" s="1"/>
  <c r="FH24" i="2"/>
  <c r="GY22" i="2"/>
  <c r="GV22" i="2"/>
  <c r="GW22" i="2" s="1"/>
  <c r="HA22" i="2" s="1"/>
  <c r="DM21" i="2"/>
  <c r="DQ21" i="2" s="1"/>
  <c r="GZ23" i="2"/>
  <c r="GZ32" i="2"/>
  <c r="GY19" i="2"/>
  <c r="GS21" i="2"/>
  <c r="GU21" i="2" s="1"/>
  <c r="GV19" i="2"/>
  <c r="DR20" i="2"/>
  <c r="DP20" i="2"/>
  <c r="FH44" i="2"/>
  <c r="FM34" i="2"/>
  <c r="FO34" i="2" s="1"/>
  <c r="FH38" i="2"/>
  <c r="DV15" i="2"/>
  <c r="FM44" i="2"/>
  <c r="FO44" i="2" s="1"/>
  <c r="FJ23" i="2"/>
  <c r="FM23" i="2" s="1"/>
  <c r="FO23" i="2" s="1"/>
  <c r="FJ18" i="2"/>
  <c r="FT18" i="2" s="1"/>
  <c r="GZ28" i="2"/>
  <c r="FJ22" i="2"/>
  <c r="FT22" i="2" s="1"/>
  <c r="FI10" i="2"/>
  <c r="GY27" i="2"/>
  <c r="CD35" i="2"/>
  <c r="CF35" i="2" s="1"/>
  <c r="CH35" i="2" s="1"/>
  <c r="DS19" i="2"/>
  <c r="DU19" i="2" s="1"/>
  <c r="DW19" i="2" s="1"/>
  <c r="DY19" i="2" s="1"/>
  <c r="DP19" i="2"/>
  <c r="FJ38" i="2"/>
  <c r="FT38" i="2" s="1"/>
  <c r="FJ40" i="2"/>
  <c r="FT40" i="2" s="1"/>
  <c r="GV26" i="2"/>
  <c r="GW26" i="2" s="1"/>
  <c r="HA26" i="2" s="1"/>
  <c r="GY29" i="2"/>
  <c r="FI39" i="2"/>
  <c r="DO25" i="2"/>
  <c r="DS25" i="2" s="1"/>
  <c r="DU25" i="2" s="1"/>
  <c r="DW25" i="2" s="1"/>
  <c r="DY25" i="2" s="1"/>
  <c r="GV38" i="2"/>
  <c r="GW38" i="2" s="1"/>
  <c r="HA38" i="2" s="1"/>
  <c r="DS14" i="2"/>
  <c r="DP14" i="2"/>
  <c r="FM24" i="2"/>
  <c r="FO24" i="2" s="1"/>
  <c r="FI30" i="2"/>
  <c r="GY23" i="2"/>
  <c r="GW23" i="2"/>
  <c r="HA23" i="2" s="1"/>
  <c r="FK14" i="2"/>
  <c r="FH14" i="2"/>
  <c r="CD44" i="2"/>
  <c r="CF44" i="2" s="1"/>
  <c r="CH44" i="2" s="1"/>
  <c r="CD40" i="2"/>
  <c r="CF40" i="2" s="1"/>
  <c r="CH40" i="2" s="1"/>
  <c r="FJ11" i="2"/>
  <c r="FI17" i="2"/>
  <c r="FF30" i="2"/>
  <c r="GY25" i="2"/>
  <c r="DQ34" i="2"/>
  <c r="DO34" i="2"/>
  <c r="DS34" i="2" s="1"/>
  <c r="GW32" i="2"/>
  <c r="HA32" i="2" s="1"/>
  <c r="DM33" i="2"/>
  <c r="DN33" i="2" s="1"/>
  <c r="DR33" i="2" s="1"/>
  <c r="FI35" i="2"/>
  <c r="GV27" i="2"/>
  <c r="DN24" i="2"/>
  <c r="FH29" i="2"/>
  <c r="FM45" i="2"/>
  <c r="FO45" i="2" s="1"/>
  <c r="GY26" i="2"/>
  <c r="GW28" i="2"/>
  <c r="HA28" i="2" s="1"/>
  <c r="FI31" i="2"/>
  <c r="GZ43" i="2"/>
  <c r="GY14" i="2"/>
  <c r="GV14" i="2"/>
  <c r="GW14" i="2" s="1"/>
  <c r="HA14" i="2" s="1"/>
  <c r="FJ16" i="2"/>
  <c r="FT16" i="2" s="1"/>
  <c r="CE23" i="2"/>
  <c r="DO37" i="2"/>
  <c r="DS37" i="2" s="1"/>
  <c r="DU37" i="2" s="1"/>
  <c r="DW37" i="2" s="1"/>
  <c r="DY37" i="2" s="1"/>
  <c r="GV29" i="2"/>
  <c r="GW29" i="2" s="1"/>
  <c r="HA29" i="2" s="1"/>
  <c r="FJ28" i="2"/>
  <c r="FT28" i="2" s="1"/>
  <c r="FH28" i="2"/>
  <c r="GZ42" i="2"/>
  <c r="DR16" i="2"/>
  <c r="DP16" i="2"/>
  <c r="FG40" i="2"/>
  <c r="FK40" i="2" s="1"/>
  <c r="FJ15" i="2"/>
  <c r="GS39" i="2"/>
  <c r="GU39" i="2" s="1"/>
  <c r="FT29" i="2"/>
  <c r="FG22" i="2"/>
  <c r="GS18" i="2"/>
  <c r="GU16" i="2"/>
  <c r="FI26" i="2"/>
  <c r="FH15" i="2"/>
  <c r="FF31" i="2"/>
  <c r="FG31" i="2" s="1"/>
  <c r="FK31" i="2" s="1"/>
  <c r="FG18" i="2"/>
  <c r="FK18" i="2" s="1"/>
  <c r="BY35" i="2"/>
  <c r="CD30" i="2"/>
  <c r="CF30" i="2" s="1"/>
  <c r="CH30" i="2" s="1"/>
  <c r="FF39" i="2"/>
  <c r="DO40" i="2"/>
  <c r="DO10" i="2"/>
  <c r="DS10" i="2" s="1"/>
  <c r="DU10" i="2" s="1"/>
  <c r="DW10" i="2" s="1"/>
  <c r="DY10" i="2" s="1"/>
  <c r="DO39" i="2"/>
  <c r="GW42" i="2"/>
  <c r="HA42" i="2" s="1"/>
  <c r="CE45" i="2"/>
  <c r="FJ7" i="2"/>
  <c r="FT7" i="2" s="1"/>
  <c r="FG7" i="2"/>
  <c r="FK7" i="2" s="1"/>
  <c r="DN7" i="2"/>
  <c r="DR7" i="2" s="1"/>
  <c r="CB8" i="2"/>
  <c r="BY8" i="2"/>
  <c r="GY9" i="2"/>
  <c r="CB6" i="2"/>
  <c r="BY6" i="2"/>
  <c r="CE9" i="2"/>
  <c r="FI6" i="2"/>
  <c r="FJ8" i="2"/>
  <c r="FT8" i="2" s="1"/>
  <c r="GZ5" i="2"/>
  <c r="HI5" i="2" s="1"/>
  <c r="GW5" i="2"/>
  <c r="HA5" i="2" s="1"/>
  <c r="GZ9" i="2"/>
  <c r="FM9" i="2"/>
  <c r="FO9" i="2" s="1"/>
  <c r="CE7" i="2"/>
  <c r="FO129" i="2" l="1"/>
  <c r="FQ129" i="2" s="1"/>
  <c r="FR129" i="2" s="1"/>
  <c r="FN129" i="2"/>
  <c r="HY81" i="2"/>
  <c r="IF81" i="2"/>
  <c r="HP81" i="2"/>
  <c r="DP36" i="2"/>
  <c r="DV22" i="2"/>
  <c r="HD133" i="2"/>
  <c r="GX72" i="2"/>
  <c r="GX81" i="2"/>
  <c r="DP43" i="2"/>
  <c r="FM101" i="2"/>
  <c r="FO101" i="2" s="1"/>
  <c r="FR94" i="2"/>
  <c r="FN108" i="2"/>
  <c r="FH81" i="2"/>
  <c r="DV52" i="2"/>
  <c r="GX79" i="2"/>
  <c r="DP120" i="2"/>
  <c r="FM21" i="2"/>
  <c r="FO21" i="2" s="1"/>
  <c r="DV93" i="2"/>
  <c r="DP105" i="2"/>
  <c r="DO128" i="2"/>
  <c r="DS128" i="2" s="1"/>
  <c r="DU128" i="2" s="1"/>
  <c r="DV99" i="2"/>
  <c r="GX64" i="2"/>
  <c r="DO96" i="2"/>
  <c r="DS96" i="2" s="1"/>
  <c r="HD52" i="2"/>
  <c r="DV85" i="2"/>
  <c r="HI98" i="2"/>
  <c r="DP22" i="2"/>
  <c r="FM93" i="2"/>
  <c r="DP135" i="2"/>
  <c r="DP108" i="2"/>
  <c r="DV107" i="2"/>
  <c r="DO83" i="2"/>
  <c r="DS83" i="2" s="1"/>
  <c r="DU83" i="2" s="1"/>
  <c r="DW83" i="2" s="1"/>
  <c r="DY83" i="2" s="1"/>
  <c r="FT124" i="2"/>
  <c r="FM124" i="2"/>
  <c r="FO124" i="2" s="1"/>
  <c r="DO116" i="2"/>
  <c r="GX67" i="2"/>
  <c r="HQ49" i="2"/>
  <c r="ID49" i="2"/>
  <c r="II49" i="2"/>
  <c r="HS49" i="2"/>
  <c r="HR49" i="2"/>
  <c r="GY114" i="2"/>
  <c r="FK111" i="2"/>
  <c r="FH111" i="2"/>
  <c r="FQ103" i="2"/>
  <c r="FR103" i="2" s="1"/>
  <c r="GY124" i="2"/>
  <c r="GV124" i="2"/>
  <c r="DW131" i="2"/>
  <c r="DY131" i="2" s="1"/>
  <c r="DV131" i="2"/>
  <c r="FK96" i="2"/>
  <c r="FM96" i="2" s="1"/>
  <c r="FH96" i="2"/>
  <c r="HA90" i="2"/>
  <c r="GX90" i="2"/>
  <c r="HC108" i="2"/>
  <c r="HE108" i="2" s="1"/>
  <c r="HJ108" i="2" s="1"/>
  <c r="HM108" i="2" s="1"/>
  <c r="FM127" i="2"/>
  <c r="FO127" i="2" s="1"/>
  <c r="FN127" i="2"/>
  <c r="DV114" i="2"/>
  <c r="FM70" i="2"/>
  <c r="FO70" i="2" s="1"/>
  <c r="GY73" i="2"/>
  <c r="HP50" i="2"/>
  <c r="DV78" i="2"/>
  <c r="DP83" i="2"/>
  <c r="FR85" i="2"/>
  <c r="CE130" i="2"/>
  <c r="CE132" i="2"/>
  <c r="FN103" i="2"/>
  <c r="CE116" i="2"/>
  <c r="DP130" i="2"/>
  <c r="DR62" i="2"/>
  <c r="DU62" i="2" s="1"/>
  <c r="DW62" i="2" s="1"/>
  <c r="DY62" i="2" s="1"/>
  <c r="DP128" i="2"/>
  <c r="DS90" i="2"/>
  <c r="DU90" i="2" s="1"/>
  <c r="DW90" i="2" s="1"/>
  <c r="DY90" i="2" s="1"/>
  <c r="DP90" i="2"/>
  <c r="FT70" i="2"/>
  <c r="FN25" i="2"/>
  <c r="DU30" i="2"/>
  <c r="DV43" i="2"/>
  <c r="FN61" i="2"/>
  <c r="DN92" i="2"/>
  <c r="DR92" i="2" s="1"/>
  <c r="FN130" i="2"/>
  <c r="FN90" i="2"/>
  <c r="DO59" i="2"/>
  <c r="DN53" i="2"/>
  <c r="DR53" i="2" s="1"/>
  <c r="FM107" i="2"/>
  <c r="FO107" i="2" s="1"/>
  <c r="FQ107" i="2" s="1"/>
  <c r="FR107" i="2" s="1"/>
  <c r="DV58" i="2"/>
  <c r="GZ80" i="2"/>
  <c r="GW80" i="2"/>
  <c r="DS71" i="2"/>
  <c r="DP71" i="2"/>
  <c r="HC67" i="2"/>
  <c r="FG70" i="2"/>
  <c r="FK70" i="2" s="1"/>
  <c r="CE82" i="2"/>
  <c r="IG72" i="2"/>
  <c r="GX92" i="2"/>
  <c r="GX100" i="2"/>
  <c r="FN55" i="2"/>
  <c r="GV114" i="2"/>
  <c r="GZ114" i="2" s="1"/>
  <c r="GW98" i="2"/>
  <c r="HA98" i="2" s="1"/>
  <c r="HC98" i="2" s="1"/>
  <c r="HE98" i="2" s="1"/>
  <c r="FM11" i="2"/>
  <c r="FO11" i="2" s="1"/>
  <c r="FQ11" i="2" s="1"/>
  <c r="HC55" i="2"/>
  <c r="HE55" i="2" s="1"/>
  <c r="HP55" i="2" s="1"/>
  <c r="FN27" i="2"/>
  <c r="HY52" i="2"/>
  <c r="DV130" i="2"/>
  <c r="HC72" i="2"/>
  <c r="HE72" i="2" s="1"/>
  <c r="HS72" i="2" s="1"/>
  <c r="FH78" i="2"/>
  <c r="DV70" i="2"/>
  <c r="FN123" i="2"/>
  <c r="DP64" i="2"/>
  <c r="DV120" i="2"/>
  <c r="DV79" i="2"/>
  <c r="DO62" i="2"/>
  <c r="DS62" i="2" s="1"/>
  <c r="FT11" i="2"/>
  <c r="FH84" i="2"/>
  <c r="DP30" i="2"/>
  <c r="HC6" i="2"/>
  <c r="FM77" i="2"/>
  <c r="GU96" i="2"/>
  <c r="GV96" i="2" s="1"/>
  <c r="DO125" i="2"/>
  <c r="DS125" i="2" s="1"/>
  <c r="DU125" i="2" s="1"/>
  <c r="DW125" i="2" s="1"/>
  <c r="DY125" i="2" s="1"/>
  <c r="DU82" i="2"/>
  <c r="DW82" i="2" s="1"/>
  <c r="DY82" i="2" s="1"/>
  <c r="GX53" i="2"/>
  <c r="FG91" i="2"/>
  <c r="FK91" i="2" s="1"/>
  <c r="HD50" i="2"/>
  <c r="FN83" i="2"/>
  <c r="GX108" i="2"/>
  <c r="FN113" i="2"/>
  <c r="FN65" i="2"/>
  <c r="FN120" i="2"/>
  <c r="FT127" i="2"/>
  <c r="DP114" i="2"/>
  <c r="GV73" i="2"/>
  <c r="GZ73" i="2" s="1"/>
  <c r="DU105" i="2"/>
  <c r="DW105" i="2" s="1"/>
  <c r="DY105" i="2" s="1"/>
  <c r="DW124" i="2"/>
  <c r="DY124" i="2" s="1"/>
  <c r="DV124" i="2"/>
  <c r="FK110" i="2"/>
  <c r="FH110" i="2"/>
  <c r="FO93" i="2"/>
  <c r="FN93" i="2"/>
  <c r="DW64" i="2"/>
  <c r="DY64" i="2" s="1"/>
  <c r="DV64" i="2"/>
  <c r="DW103" i="2"/>
  <c r="DY103" i="2" s="1"/>
  <c r="DV103" i="2"/>
  <c r="FQ64" i="2"/>
  <c r="FR64" i="2" s="1"/>
  <c r="FQ72" i="2"/>
  <c r="FR72" i="2" s="1"/>
  <c r="GZ119" i="2"/>
  <c r="GW119" i="2"/>
  <c r="HA119" i="2" s="1"/>
  <c r="GZ116" i="2"/>
  <c r="HX108" i="2"/>
  <c r="GY128" i="2"/>
  <c r="GV128" i="2"/>
  <c r="GW128" i="2" s="1"/>
  <c r="HA128" i="2" s="1"/>
  <c r="FK128" i="2"/>
  <c r="FH128" i="2"/>
  <c r="FJ89" i="2"/>
  <c r="GZ70" i="2"/>
  <c r="GW70" i="2"/>
  <c r="HA70" i="2" s="1"/>
  <c r="HG123" i="2"/>
  <c r="HH123" i="2" s="1"/>
  <c r="HJ123" i="2"/>
  <c r="HM123" i="2" s="1"/>
  <c r="IF123" i="2"/>
  <c r="HP123" i="2"/>
  <c r="HS123" i="2"/>
  <c r="ID123" i="2"/>
  <c r="HY123" i="2"/>
  <c r="HV123" i="2"/>
  <c r="IG123" i="2"/>
  <c r="HR123" i="2"/>
  <c r="II123" i="2"/>
  <c r="IA123" i="2"/>
  <c r="FJ116" i="2"/>
  <c r="HA118" i="2"/>
  <c r="GX118" i="2"/>
  <c r="HA134" i="2"/>
  <c r="GX134" i="2"/>
  <c r="HG108" i="2"/>
  <c r="HH108" i="2" s="1"/>
  <c r="IC108" i="2"/>
  <c r="HY108" i="2"/>
  <c r="HS108" i="2"/>
  <c r="HP108" i="2"/>
  <c r="HR108" i="2"/>
  <c r="HV108" i="2"/>
  <c r="IF108" i="2"/>
  <c r="IA108" i="2"/>
  <c r="HU108" i="2"/>
  <c r="HE88" i="2"/>
  <c r="ID88" i="2" s="1"/>
  <c r="HD88" i="2"/>
  <c r="FQ112" i="2"/>
  <c r="FR112" i="2" s="1"/>
  <c r="GZ74" i="2"/>
  <c r="GW74" i="2"/>
  <c r="HA74" i="2" s="1"/>
  <c r="FQ131" i="2"/>
  <c r="FR131" i="2" s="1"/>
  <c r="FI62" i="2"/>
  <c r="GZ101" i="2"/>
  <c r="GZ65" i="2"/>
  <c r="FI110" i="2"/>
  <c r="IC98" i="2"/>
  <c r="FN85" i="2"/>
  <c r="HD81" i="2"/>
  <c r="GZ69" i="2"/>
  <c r="GW69" i="2"/>
  <c r="HA69" i="2" s="1"/>
  <c r="FN57" i="2"/>
  <c r="HY94" i="2"/>
  <c r="FJ105" i="2"/>
  <c r="FG105" i="2"/>
  <c r="FK105" i="2" s="1"/>
  <c r="FR56" i="2"/>
  <c r="HI131" i="2"/>
  <c r="GZ68" i="2"/>
  <c r="FQ108" i="2"/>
  <c r="FR108" i="2" s="1"/>
  <c r="HD48" i="2"/>
  <c r="GU84" i="2"/>
  <c r="FN101" i="2"/>
  <c r="GV111" i="2"/>
  <c r="II72" i="2"/>
  <c r="HI69" i="2"/>
  <c r="HA75" i="2"/>
  <c r="GX75" i="2"/>
  <c r="FM47" i="2"/>
  <c r="FO47" i="2" s="1"/>
  <c r="DR129" i="2"/>
  <c r="FI111" i="2"/>
  <c r="GY77" i="2"/>
  <c r="GW77" i="2"/>
  <c r="HA77" i="2" s="1"/>
  <c r="GW65" i="2"/>
  <c r="HA65" i="2" s="1"/>
  <c r="HI65" i="2"/>
  <c r="DV95" i="2"/>
  <c r="IC123" i="2"/>
  <c r="DO102" i="2"/>
  <c r="HC106" i="2"/>
  <c r="HE106" i="2" s="1"/>
  <c r="HG133" i="2"/>
  <c r="HH133" i="2" s="1"/>
  <c r="HJ133" i="2"/>
  <c r="HM133" i="2" s="1"/>
  <c r="HP133" i="2"/>
  <c r="HC130" i="2"/>
  <c r="HE130" i="2" s="1"/>
  <c r="ID130" i="2" s="1"/>
  <c r="HU98" i="2"/>
  <c r="IG94" i="2"/>
  <c r="HX130" i="2"/>
  <c r="FN64" i="2"/>
  <c r="GW47" i="2"/>
  <c r="DV119" i="2"/>
  <c r="DV135" i="2"/>
  <c r="HA54" i="2"/>
  <c r="GX54" i="2"/>
  <c r="II133" i="2"/>
  <c r="GX69" i="2"/>
  <c r="IG98" i="2"/>
  <c r="DP126" i="2"/>
  <c r="DR77" i="2"/>
  <c r="DO77" i="2"/>
  <c r="FN114" i="2"/>
  <c r="GZ78" i="2"/>
  <c r="FQ57" i="2"/>
  <c r="FR57" i="2" s="1"/>
  <c r="GZ129" i="2"/>
  <c r="FR134" i="2"/>
  <c r="DV55" i="2"/>
  <c r="FQ98" i="2"/>
  <c r="FR98" i="2"/>
  <c r="HU130" i="2"/>
  <c r="GY70" i="2"/>
  <c r="HA99" i="2"/>
  <c r="HC99" i="2" s="1"/>
  <c r="GX99" i="2"/>
  <c r="HA112" i="2"/>
  <c r="GX112" i="2"/>
  <c r="FR114" i="2"/>
  <c r="GY120" i="2"/>
  <c r="HG48" i="2"/>
  <c r="HJ48" i="2"/>
  <c r="HM48" i="2" s="1"/>
  <c r="HR48" i="2"/>
  <c r="IG48" i="2"/>
  <c r="HV48" i="2"/>
  <c r="HQ48" i="2"/>
  <c r="IA48" i="2"/>
  <c r="IC48" i="2"/>
  <c r="HU48" i="2"/>
  <c r="IF48" i="2"/>
  <c r="II48" i="2"/>
  <c r="HX48" i="2"/>
  <c r="HH48" i="2"/>
  <c r="ID48" i="2"/>
  <c r="HP48" i="2"/>
  <c r="FT116" i="2"/>
  <c r="FI116" i="2"/>
  <c r="GX123" i="2"/>
  <c r="FI59" i="2"/>
  <c r="HI53" i="2"/>
  <c r="GY61" i="2"/>
  <c r="GW61" i="2"/>
  <c r="HA61" i="2" s="1"/>
  <c r="HS94" i="2"/>
  <c r="GZ118" i="2"/>
  <c r="GY83" i="2"/>
  <c r="GW83" i="2"/>
  <c r="HA83" i="2" s="1"/>
  <c r="FN68" i="2"/>
  <c r="FJ92" i="2"/>
  <c r="FN71" i="2"/>
  <c r="FK58" i="2"/>
  <c r="FH58" i="2"/>
  <c r="GZ134" i="2"/>
  <c r="FJ87" i="2"/>
  <c r="FT87" i="2" s="1"/>
  <c r="FG87" i="2"/>
  <c r="FK87" i="2" s="1"/>
  <c r="HI112" i="2"/>
  <c r="GY132" i="2"/>
  <c r="HV106" i="2"/>
  <c r="HD109" i="2"/>
  <c r="GX57" i="2"/>
  <c r="DV54" i="2"/>
  <c r="DN75" i="2"/>
  <c r="HI78" i="2"/>
  <c r="FJ110" i="2"/>
  <c r="FT110" i="2" s="1"/>
  <c r="GY103" i="2"/>
  <c r="HG94" i="2"/>
  <c r="HH94" i="2" s="1"/>
  <c r="HJ94" i="2"/>
  <c r="HM94" i="2" s="1"/>
  <c r="FN56" i="2"/>
  <c r="GV103" i="2"/>
  <c r="GY59" i="2"/>
  <c r="GZ58" i="2"/>
  <c r="GW78" i="2"/>
  <c r="HA78" i="2" s="1"/>
  <c r="GZ61" i="2"/>
  <c r="DS97" i="2"/>
  <c r="DU97" i="2" s="1"/>
  <c r="DW97" i="2" s="1"/>
  <c r="DY97" i="2" s="1"/>
  <c r="DP97" i="2"/>
  <c r="GZ125" i="2"/>
  <c r="GY89" i="2"/>
  <c r="DO122" i="2"/>
  <c r="DS122" i="2" s="1"/>
  <c r="HS81" i="2"/>
  <c r="HC64" i="2"/>
  <c r="HE64" i="2" s="1"/>
  <c r="HU64" i="2" s="1"/>
  <c r="GY104" i="2"/>
  <c r="DO118" i="2"/>
  <c r="DS118" i="2" s="1"/>
  <c r="DU118" i="2" s="1"/>
  <c r="DR66" i="2"/>
  <c r="DP66" i="2"/>
  <c r="FQ68" i="2"/>
  <c r="FR68" i="2" s="1"/>
  <c r="DP122" i="2"/>
  <c r="HC102" i="2"/>
  <c r="HE102" i="2" s="1"/>
  <c r="II102" i="2" s="1"/>
  <c r="IA102" i="2"/>
  <c r="GW60" i="2"/>
  <c r="HA60" i="2" s="1"/>
  <c r="FT105" i="2"/>
  <c r="HC53" i="2"/>
  <c r="HE53" i="2" s="1"/>
  <c r="HY53" i="2" s="1"/>
  <c r="GY101" i="2"/>
  <c r="HI101" i="2" s="1"/>
  <c r="HR72" i="2"/>
  <c r="GZ62" i="2"/>
  <c r="HC62" i="2" s="1"/>
  <c r="HE62" i="2" s="1"/>
  <c r="GZ121" i="2"/>
  <c r="HI121" i="2" s="1"/>
  <c r="DP96" i="2"/>
  <c r="DP99" i="2"/>
  <c r="FR71" i="2"/>
  <c r="HX123" i="2"/>
  <c r="HS106" i="2"/>
  <c r="FT93" i="2"/>
  <c r="HG109" i="2"/>
  <c r="HH109" i="2" s="1"/>
  <c r="HJ109" i="2"/>
  <c r="HM109" i="2" s="1"/>
  <c r="HS109" i="2"/>
  <c r="HU109" i="2"/>
  <c r="IF52" i="2"/>
  <c r="IF55" i="2"/>
  <c r="FG92" i="2"/>
  <c r="HC68" i="2"/>
  <c r="HE68" i="2" s="1"/>
  <c r="HP68" i="2" s="1"/>
  <c r="DV80" i="2"/>
  <c r="FG121" i="2"/>
  <c r="FK121" i="2" s="1"/>
  <c r="HU133" i="2"/>
  <c r="FT64" i="2"/>
  <c r="HG98" i="2"/>
  <c r="HH98" i="2" s="1"/>
  <c r="HJ98" i="2"/>
  <c r="HM98" i="2" s="1"/>
  <c r="HX98" i="2"/>
  <c r="HR98" i="2"/>
  <c r="HY98" i="2"/>
  <c r="FQ53" i="2"/>
  <c r="FR53" i="2" s="1"/>
  <c r="GZ83" i="2"/>
  <c r="GY66" i="2"/>
  <c r="GY63" i="2"/>
  <c r="GV63" i="2"/>
  <c r="GZ127" i="2"/>
  <c r="HC127" i="2" s="1"/>
  <c r="HE127" i="2" s="1"/>
  <c r="IC127" i="2" s="1"/>
  <c r="GX127" i="2"/>
  <c r="GZ105" i="2"/>
  <c r="HC105" i="2" s="1"/>
  <c r="GW103" i="2"/>
  <c r="HA103" i="2" s="1"/>
  <c r="GU51" i="2"/>
  <c r="GV51" i="2" s="1"/>
  <c r="GZ95" i="2"/>
  <c r="GZ126" i="2"/>
  <c r="GX58" i="2"/>
  <c r="GZ57" i="2"/>
  <c r="HV50" i="2"/>
  <c r="FJ59" i="2"/>
  <c r="FT59" i="2" s="1"/>
  <c r="GW58" i="2"/>
  <c r="HA58" i="2" s="1"/>
  <c r="FQ74" i="2"/>
  <c r="FR74" i="2" s="1"/>
  <c r="GZ60" i="2"/>
  <c r="HI60" i="2" s="1"/>
  <c r="FH107" i="2"/>
  <c r="IA94" i="2"/>
  <c r="DU96" i="2"/>
  <c r="DW96" i="2" s="1"/>
  <c r="DY96" i="2" s="1"/>
  <c r="GZ47" i="2"/>
  <c r="GW125" i="2"/>
  <c r="HA125" i="2" s="1"/>
  <c r="HC97" i="2"/>
  <c r="HE97" i="2" s="1"/>
  <c r="DS51" i="2"/>
  <c r="DP51" i="2"/>
  <c r="GW87" i="2"/>
  <c r="HA87" i="2" s="1"/>
  <c r="FN72" i="2"/>
  <c r="GV104" i="2"/>
  <c r="IC109" i="2"/>
  <c r="HC79" i="2"/>
  <c r="HE79" i="2" s="1"/>
  <c r="ID79" i="2" s="1"/>
  <c r="IC72" i="2"/>
  <c r="CE102" i="2"/>
  <c r="FQ120" i="2"/>
  <c r="FR120" i="2" s="1"/>
  <c r="HQ68" i="2"/>
  <c r="HI68" i="2"/>
  <c r="FQ117" i="2"/>
  <c r="FR117" i="2" s="1"/>
  <c r="DO113" i="2"/>
  <c r="DS113" i="2" s="1"/>
  <c r="DU113" i="2" s="1"/>
  <c r="HQ94" i="2"/>
  <c r="GX60" i="2"/>
  <c r="FH88" i="2"/>
  <c r="HD94" i="2"/>
  <c r="DP82" i="2"/>
  <c r="CE51" i="2"/>
  <c r="HD98" i="2"/>
  <c r="FI95" i="2"/>
  <c r="FF95" i="2"/>
  <c r="FN53" i="2"/>
  <c r="HD72" i="2"/>
  <c r="DR48" i="2"/>
  <c r="DO48" i="2"/>
  <c r="GU82" i="2"/>
  <c r="GZ87" i="2"/>
  <c r="FQ130" i="2"/>
  <c r="FR130" i="2" s="1"/>
  <c r="FO97" i="2"/>
  <c r="FN97" i="2"/>
  <c r="FG89" i="2"/>
  <c r="FK89" i="2" s="1"/>
  <c r="HP64" i="2"/>
  <c r="HY64" i="2"/>
  <c r="FM84" i="2"/>
  <c r="FO84" i="2" s="1"/>
  <c r="IA50" i="2"/>
  <c r="GW129" i="2"/>
  <c r="HA129" i="2" s="1"/>
  <c r="HD129" i="2" s="1"/>
  <c r="IF130" i="2"/>
  <c r="DV110" i="2"/>
  <c r="GV89" i="2"/>
  <c r="IA81" i="2"/>
  <c r="HQ81" i="2"/>
  <c r="IG81" i="2"/>
  <c r="IC81" i="2"/>
  <c r="HU81" i="2"/>
  <c r="HV81" i="2"/>
  <c r="II81" i="2"/>
  <c r="DO129" i="2"/>
  <c r="DS129" i="2" s="1"/>
  <c r="GW101" i="2"/>
  <c r="HA101" i="2" s="1"/>
  <c r="IF94" i="2"/>
  <c r="FT92" i="2"/>
  <c r="GV59" i="2"/>
  <c r="GW59" i="2" s="1"/>
  <c r="HA59" i="2" s="1"/>
  <c r="FG59" i="2"/>
  <c r="FK59" i="2" s="1"/>
  <c r="FI132" i="2"/>
  <c r="GW62" i="2"/>
  <c r="HA62" i="2" s="1"/>
  <c r="GY119" i="2"/>
  <c r="GX119" i="2"/>
  <c r="GY116" i="2"/>
  <c r="GW116" i="2"/>
  <c r="HA116" i="2" s="1"/>
  <c r="GX116" i="2"/>
  <c r="HP71" i="2"/>
  <c r="II98" i="2"/>
  <c r="II50" i="2"/>
  <c r="HR79" i="2"/>
  <c r="HI79" i="2"/>
  <c r="FQ54" i="2"/>
  <c r="FR54" i="2" s="1"/>
  <c r="HX68" i="2"/>
  <c r="FQ55" i="2"/>
  <c r="FR55" i="2" s="1"/>
  <c r="DU50" i="2"/>
  <c r="DW50" i="2" s="1"/>
  <c r="DY50" i="2" s="1"/>
  <c r="GV132" i="2"/>
  <c r="DV89" i="2"/>
  <c r="GZ122" i="2"/>
  <c r="HG72" i="2"/>
  <c r="HH72" i="2" s="1"/>
  <c r="HJ72" i="2"/>
  <c r="HM72" i="2" s="1"/>
  <c r="GZ115" i="2"/>
  <c r="HX81" i="2"/>
  <c r="GY110" i="2"/>
  <c r="GU91" i="2"/>
  <c r="HX94" i="2"/>
  <c r="HV130" i="2"/>
  <c r="FK51" i="2"/>
  <c r="FM51" i="2" s="1"/>
  <c r="FH51" i="2"/>
  <c r="HR64" i="2"/>
  <c r="HC76" i="2"/>
  <c r="HE76" i="2" s="1"/>
  <c r="DP104" i="2"/>
  <c r="HC85" i="2"/>
  <c r="HE85" i="2" s="1"/>
  <c r="DU94" i="2"/>
  <c r="DW94" i="2" s="1"/>
  <c r="DY94" i="2" s="1"/>
  <c r="GZ113" i="2"/>
  <c r="GW113" i="2"/>
  <c r="HA113" i="2" s="1"/>
  <c r="GZ124" i="2"/>
  <c r="HI124" i="2" s="1"/>
  <c r="GW124" i="2"/>
  <c r="HA124" i="2" s="1"/>
  <c r="FJ122" i="2"/>
  <c r="FT122" i="2" s="1"/>
  <c r="DS60" i="2"/>
  <c r="DP60" i="2"/>
  <c r="FR61" i="2"/>
  <c r="DU108" i="2"/>
  <c r="DW108" i="2" s="1"/>
  <c r="DY108" i="2" s="1"/>
  <c r="FR90" i="2"/>
  <c r="HD123" i="2"/>
  <c r="GV66" i="2"/>
  <c r="GW66" i="2" s="1"/>
  <c r="HA66" i="2" s="1"/>
  <c r="II97" i="2"/>
  <c r="HI97" i="2"/>
  <c r="HX97" i="2"/>
  <c r="GW115" i="2"/>
  <c r="DR84" i="2"/>
  <c r="HQ106" i="2"/>
  <c r="HR97" i="2"/>
  <c r="DV126" i="2"/>
  <c r="HC56" i="2"/>
  <c r="HE56" i="2" s="1"/>
  <c r="DP124" i="2"/>
  <c r="FJ91" i="2"/>
  <c r="FT91" i="2" s="1"/>
  <c r="HQ50" i="2"/>
  <c r="HQ79" i="2"/>
  <c r="GZ100" i="2"/>
  <c r="HC100" i="2" s="1"/>
  <c r="HE100" i="2" s="1"/>
  <c r="DU122" i="2"/>
  <c r="DW122" i="2" s="1"/>
  <c r="DY122" i="2" s="1"/>
  <c r="IF68" i="2"/>
  <c r="FH47" i="2"/>
  <c r="GX61" i="2"/>
  <c r="HU106" i="2"/>
  <c r="GV110" i="2"/>
  <c r="DV68" i="2"/>
  <c r="HC122" i="2"/>
  <c r="HE122" i="2" s="1"/>
  <c r="HV122" i="2" s="1"/>
  <c r="GW126" i="2"/>
  <c r="HA126" i="2" s="1"/>
  <c r="FG122" i="2"/>
  <c r="FK122" i="2" s="1"/>
  <c r="HQ123" i="2"/>
  <c r="HI47" i="2"/>
  <c r="DP94" i="2"/>
  <c r="GX71" i="2"/>
  <c r="HC86" i="2"/>
  <c r="HE86" i="2" s="1"/>
  <c r="HU86" i="2" s="1"/>
  <c r="FI104" i="2"/>
  <c r="FM63" i="2"/>
  <c r="FO63" i="2" s="1"/>
  <c r="HI86" i="2"/>
  <c r="ID98" i="2"/>
  <c r="FN134" i="2"/>
  <c r="DO47" i="2"/>
  <c r="DS47" i="2" s="1"/>
  <c r="DU47" i="2" s="1"/>
  <c r="DW47" i="2" s="1"/>
  <c r="DY47" i="2" s="1"/>
  <c r="HQ55" i="2"/>
  <c r="HI130" i="2"/>
  <c r="II130" i="2"/>
  <c r="HG50" i="2"/>
  <c r="HH50" i="2" s="1"/>
  <c r="HJ50" i="2"/>
  <c r="HM50" i="2" s="1"/>
  <c r="HU50" i="2"/>
  <c r="HS50" i="2"/>
  <c r="IC50" i="2"/>
  <c r="IF50" i="2"/>
  <c r="HX50" i="2"/>
  <c r="IG50" i="2"/>
  <c r="ID50" i="2"/>
  <c r="FQ102" i="2"/>
  <c r="FR102" i="2" s="1"/>
  <c r="HY72" i="2"/>
  <c r="FQ83" i="2"/>
  <c r="FR83" i="2" s="1"/>
  <c r="GY95" i="2"/>
  <c r="HI127" i="2"/>
  <c r="HQ72" i="2"/>
  <c r="DV133" i="2"/>
  <c r="HV94" i="2"/>
  <c r="HR94" i="2"/>
  <c r="FJ82" i="2"/>
  <c r="FM82" i="2" s="1"/>
  <c r="FO82" i="2" s="1"/>
  <c r="FQ82" i="2" s="1"/>
  <c r="FJ132" i="2"/>
  <c r="FT132" i="2" s="1"/>
  <c r="IF64" i="2"/>
  <c r="DU104" i="2"/>
  <c r="DW104" i="2" s="1"/>
  <c r="DY104" i="2" s="1"/>
  <c r="FQ65" i="2"/>
  <c r="FR65" i="2" s="1"/>
  <c r="HG52" i="2"/>
  <c r="HH52" i="2" s="1"/>
  <c r="HJ52" i="2"/>
  <c r="HM52" i="2" s="1"/>
  <c r="HR52" i="2"/>
  <c r="II52" i="2"/>
  <c r="HS52" i="2"/>
  <c r="ID52" i="2"/>
  <c r="HV52" i="2"/>
  <c r="IC52" i="2"/>
  <c r="IG52" i="2"/>
  <c r="HU52" i="2"/>
  <c r="IA52" i="2"/>
  <c r="FJ121" i="2"/>
  <c r="FT121" i="2" s="1"/>
  <c r="GW95" i="2"/>
  <c r="HA95" i="2" s="1"/>
  <c r="HI85" i="2"/>
  <c r="HD108" i="2"/>
  <c r="DR132" i="2"/>
  <c r="DP132" i="2"/>
  <c r="HC117" i="2"/>
  <c r="HE117" i="2" s="1"/>
  <c r="GZ77" i="2"/>
  <c r="HC71" i="2"/>
  <c r="HE71" i="2" s="1"/>
  <c r="HR71" i="2" s="1"/>
  <c r="FK52" i="2"/>
  <c r="FH52" i="2"/>
  <c r="FF62" i="2"/>
  <c r="FG62" i="2" s="1"/>
  <c r="GX68" i="2"/>
  <c r="IC94" i="2"/>
  <c r="FM81" i="2"/>
  <c r="FO81" i="2" s="1"/>
  <c r="FQ123" i="2"/>
  <c r="FR123" i="2" s="1"/>
  <c r="DO84" i="2"/>
  <c r="DS84" i="2" s="1"/>
  <c r="HC107" i="2"/>
  <c r="HE107" i="2" s="1"/>
  <c r="HV107" i="2" s="1"/>
  <c r="FM87" i="2"/>
  <c r="FO87" i="2" s="1"/>
  <c r="FQ87" i="2" s="1"/>
  <c r="DU88" i="2"/>
  <c r="DW88" i="2" s="1"/>
  <c r="DY88" i="2" s="1"/>
  <c r="GY74" i="2"/>
  <c r="HY97" i="2"/>
  <c r="HP72" i="2"/>
  <c r="GZ93" i="2"/>
  <c r="GW93" i="2"/>
  <c r="HA93" i="2" s="1"/>
  <c r="HC93" i="2" s="1"/>
  <c r="HC118" i="2"/>
  <c r="HE118" i="2" s="1"/>
  <c r="HY118" i="2" s="1"/>
  <c r="GZ90" i="2"/>
  <c r="FJ128" i="2"/>
  <c r="FT128" i="2" s="1"/>
  <c r="GW89" i="2"/>
  <c r="HA89" i="2" s="1"/>
  <c r="FM78" i="2"/>
  <c r="FO78" i="2" s="1"/>
  <c r="GU135" i="2"/>
  <c r="GV135" i="2" s="1"/>
  <c r="HY48" i="2"/>
  <c r="HY68" i="2"/>
  <c r="FH93" i="2"/>
  <c r="FH132" i="2"/>
  <c r="GW121" i="2"/>
  <c r="IF109" i="2"/>
  <c r="GZ92" i="2"/>
  <c r="HC92" i="2" s="1"/>
  <c r="HE92" i="2" s="1"/>
  <c r="HI122" i="2"/>
  <c r="HU123" i="2"/>
  <c r="GX83" i="2"/>
  <c r="HS48" i="2"/>
  <c r="HX55" i="2"/>
  <c r="HV55" i="2"/>
  <c r="HV98" i="2"/>
  <c r="IA98" i="2"/>
  <c r="FJ66" i="2"/>
  <c r="FT66" i="2" s="1"/>
  <c r="FH66" i="2"/>
  <c r="HG81" i="2"/>
  <c r="HH81" i="2" s="1"/>
  <c r="HJ81" i="2"/>
  <c r="HM81" i="2" s="1"/>
  <c r="ID53" i="2"/>
  <c r="IC53" i="2"/>
  <c r="HP53" i="2"/>
  <c r="HR53" i="2"/>
  <c r="HS53" i="2"/>
  <c r="IG53" i="2"/>
  <c r="IA53" i="2"/>
  <c r="HV53" i="2"/>
  <c r="FT89" i="2"/>
  <c r="FI89" i="2"/>
  <c r="II94" i="2"/>
  <c r="HI88" i="2"/>
  <c r="HQ88" i="2"/>
  <c r="IF88" i="2"/>
  <c r="IA88" i="2"/>
  <c r="HX88" i="2"/>
  <c r="HC131" i="2"/>
  <c r="HE131" i="2" s="1"/>
  <c r="IG131" i="2" s="1"/>
  <c r="GX105" i="2"/>
  <c r="HR81" i="2"/>
  <c r="HR50" i="2"/>
  <c r="GY111" i="2"/>
  <c r="FG116" i="2"/>
  <c r="FK116" i="2" s="1"/>
  <c r="HI71" i="2"/>
  <c r="FH82" i="2"/>
  <c r="FM88" i="2"/>
  <c r="FO88" i="2" s="1"/>
  <c r="FN88" i="2"/>
  <c r="HS64" i="2"/>
  <c r="HV64" i="2"/>
  <c r="DS61" i="2"/>
  <c r="DP61" i="2"/>
  <c r="FQ101" i="2"/>
  <c r="FR101" i="2" s="1"/>
  <c r="IF72" i="2"/>
  <c r="HC69" i="2"/>
  <c r="HE69" i="2" s="1"/>
  <c r="HY69" i="2" s="1"/>
  <c r="DQ91" i="2"/>
  <c r="DN91" i="2"/>
  <c r="FJ111" i="2"/>
  <c r="FT111" i="2" s="1"/>
  <c r="ID81" i="2"/>
  <c r="GX77" i="2"/>
  <c r="HQ98" i="2"/>
  <c r="FQ113" i="2"/>
  <c r="FR113" i="2"/>
  <c r="ID65" i="2"/>
  <c r="HC65" i="2"/>
  <c r="HE65" i="2" s="1"/>
  <c r="HI107" i="2"/>
  <c r="HD106" i="2"/>
  <c r="HD107" i="2"/>
  <c r="FN112" i="2"/>
  <c r="DP78" i="2"/>
  <c r="FH77" i="2"/>
  <c r="HQ97" i="2"/>
  <c r="HC129" i="2"/>
  <c r="HE129" i="2" s="1"/>
  <c r="HU129" i="2" s="1"/>
  <c r="HU72" i="2"/>
  <c r="IA72" i="2"/>
  <c r="HX72" i="2"/>
  <c r="HI118" i="2"/>
  <c r="IA71" i="2"/>
  <c r="FH122" i="2"/>
  <c r="GV84" i="2"/>
  <c r="HV79" i="2"/>
  <c r="HY79" i="2"/>
  <c r="DP103" i="2"/>
  <c r="CE96" i="2"/>
  <c r="GX85" i="2"/>
  <c r="ID94" i="2"/>
  <c r="HR68" i="2"/>
  <c r="DV76" i="2"/>
  <c r="DO53" i="2"/>
  <c r="FN74" i="2"/>
  <c r="HC134" i="2"/>
  <c r="HE134" i="2" s="1"/>
  <c r="HR134" i="2" s="1"/>
  <c r="HD134" i="2"/>
  <c r="FF104" i="2"/>
  <c r="GX122" i="2"/>
  <c r="HS130" i="2"/>
  <c r="HU94" i="2"/>
  <c r="GX78" i="2"/>
  <c r="GV120" i="2"/>
  <c r="DW30" i="2"/>
  <c r="DY30" i="2" s="1"/>
  <c r="DV30" i="2"/>
  <c r="DS13" i="2"/>
  <c r="DP13" i="2"/>
  <c r="GV33" i="2"/>
  <c r="DP15" i="4"/>
  <c r="DO20" i="4"/>
  <c r="DS20" i="4" s="1"/>
  <c r="DU20" i="4" s="1"/>
  <c r="DW20" i="4" s="1"/>
  <c r="DY20" i="4" s="1"/>
  <c r="DV23" i="4"/>
  <c r="FH15" i="4"/>
  <c r="DV15" i="4"/>
  <c r="DO11" i="4"/>
  <c r="DS11" i="4" s="1"/>
  <c r="DU11" i="4" s="1"/>
  <c r="DW11" i="4" s="1"/>
  <c r="DY11" i="4" s="1"/>
  <c r="FN24" i="4"/>
  <c r="HC24" i="4"/>
  <c r="HE24" i="4" s="1"/>
  <c r="IF24" i="4" s="1"/>
  <c r="DP17" i="4"/>
  <c r="DP18" i="4"/>
  <c r="GX26" i="4"/>
  <c r="DP27" i="4"/>
  <c r="DP23" i="4"/>
  <c r="DP30" i="4"/>
  <c r="DV8" i="4"/>
  <c r="DP25" i="4"/>
  <c r="DV25" i="4"/>
  <c r="DP7" i="4"/>
  <c r="DP45" i="4"/>
  <c r="FM25" i="4"/>
  <c r="FO25" i="4" s="1"/>
  <c r="FQ25" i="4" s="1"/>
  <c r="GV30" i="4"/>
  <c r="GW30" i="4" s="1"/>
  <c r="HA30" i="4" s="1"/>
  <c r="GY30" i="4"/>
  <c r="CE28" i="4"/>
  <c r="CE36" i="4"/>
  <c r="DV18" i="4"/>
  <c r="FR24" i="4"/>
  <c r="FS24" i="4" s="1"/>
  <c r="FN42" i="4"/>
  <c r="FM33" i="4"/>
  <c r="FO33" i="4" s="1"/>
  <c r="FQ33" i="4" s="1"/>
  <c r="DV17" i="4"/>
  <c r="DP16" i="4"/>
  <c r="FN21" i="4"/>
  <c r="DV45" i="4"/>
  <c r="GV44" i="4"/>
  <c r="GW44" i="4" s="1"/>
  <c r="HA44" i="4" s="1"/>
  <c r="DP42" i="4"/>
  <c r="HI21" i="4"/>
  <c r="GW42" i="4"/>
  <c r="HA42" i="4" s="1"/>
  <c r="HC42" i="4" s="1"/>
  <c r="HE42" i="4" s="1"/>
  <c r="FG19" i="4"/>
  <c r="FK19" i="4" s="1"/>
  <c r="FM19" i="4" s="1"/>
  <c r="FO19" i="4" s="1"/>
  <c r="DO26" i="4"/>
  <c r="DS26" i="4" s="1"/>
  <c r="DU26" i="4" s="1"/>
  <c r="DW26" i="4" s="1"/>
  <c r="DY26" i="4" s="1"/>
  <c r="GV29" i="4"/>
  <c r="GW29" i="4" s="1"/>
  <c r="FT41" i="4"/>
  <c r="FG29" i="4"/>
  <c r="FK29" i="4" s="1"/>
  <c r="FM29" i="4" s="1"/>
  <c r="FO29" i="4" s="1"/>
  <c r="HC26" i="4"/>
  <c r="GW32" i="4"/>
  <c r="FN8" i="4"/>
  <c r="FM31" i="4"/>
  <c r="FO31" i="4" s="1"/>
  <c r="FQ31" i="4" s="1"/>
  <c r="HI32" i="4"/>
  <c r="DP44" i="4"/>
  <c r="FH14" i="4"/>
  <c r="FM16" i="4"/>
  <c r="FN16" i="4" s="1"/>
  <c r="DP41" i="4"/>
  <c r="GX22" i="4"/>
  <c r="DV39" i="4"/>
  <c r="DP39" i="4"/>
  <c r="HC22" i="4"/>
  <c r="HE22" i="4" s="1"/>
  <c r="HS22" i="4" s="1"/>
  <c r="FN15" i="4"/>
  <c r="DV38" i="4"/>
  <c r="GY40" i="4"/>
  <c r="GV40" i="4"/>
  <c r="GW40" i="4" s="1"/>
  <c r="HA40" i="4" s="1"/>
  <c r="GZ30" i="4"/>
  <c r="HD23" i="4"/>
  <c r="CE15" i="4"/>
  <c r="FG41" i="4"/>
  <c r="FK41" i="4" s="1"/>
  <c r="FM41" i="4" s="1"/>
  <c r="FO41" i="4" s="1"/>
  <c r="HV23" i="4"/>
  <c r="DO29" i="4"/>
  <c r="DS29" i="4" s="1"/>
  <c r="DU29" i="4" s="1"/>
  <c r="HX23" i="4"/>
  <c r="DV22" i="4"/>
  <c r="FH18" i="4"/>
  <c r="CE7" i="4"/>
  <c r="DP46" i="4"/>
  <c r="HU23" i="4"/>
  <c r="DO36" i="4"/>
  <c r="DS36" i="4" s="1"/>
  <c r="GV37" i="4"/>
  <c r="GZ37" i="4" s="1"/>
  <c r="HQ23" i="4"/>
  <c r="DV44" i="4"/>
  <c r="DN19" i="4"/>
  <c r="DR19" i="4" s="1"/>
  <c r="FH5" i="4"/>
  <c r="FG30" i="4"/>
  <c r="FK30" i="4" s="1"/>
  <c r="DP22" i="4"/>
  <c r="FH21" i="4"/>
  <c r="GY36" i="4"/>
  <c r="GY16" i="4"/>
  <c r="GZ41" i="4"/>
  <c r="GY11" i="4"/>
  <c r="DP5" i="4"/>
  <c r="DV6" i="4"/>
  <c r="HD8" i="4"/>
  <c r="FG43" i="4"/>
  <c r="FK43" i="4" s="1"/>
  <c r="GY17" i="4"/>
  <c r="FN32" i="4"/>
  <c r="FQ15" i="4"/>
  <c r="FR15" i="4" s="1"/>
  <c r="FS15" i="4" s="1"/>
  <c r="FH31" i="4"/>
  <c r="GW46" i="4"/>
  <c r="HA46" i="4" s="1"/>
  <c r="FQ22" i="4"/>
  <c r="FR22" i="4" s="1"/>
  <c r="FS22" i="4" s="1"/>
  <c r="GY43" i="4"/>
  <c r="GY35" i="4"/>
  <c r="GV35" i="4"/>
  <c r="GW35" i="4" s="1"/>
  <c r="HA35" i="4" s="1"/>
  <c r="DP34" i="4"/>
  <c r="GZ25" i="4"/>
  <c r="HI25" i="4" s="1"/>
  <c r="FN9" i="4"/>
  <c r="DP11" i="4"/>
  <c r="FI36" i="4"/>
  <c r="GZ33" i="4"/>
  <c r="HC33" i="4" s="1"/>
  <c r="HE33" i="4" s="1"/>
  <c r="FN12" i="4"/>
  <c r="GV36" i="4"/>
  <c r="GW36" i="4" s="1"/>
  <c r="HA36" i="4" s="1"/>
  <c r="DU28" i="4"/>
  <c r="DW28" i="4" s="1"/>
  <c r="DY28" i="4" s="1"/>
  <c r="GZ9" i="4"/>
  <c r="DU5" i="4"/>
  <c r="DW5" i="4" s="1"/>
  <c r="DY5" i="4" s="1"/>
  <c r="GX33" i="4"/>
  <c r="GY9" i="4"/>
  <c r="DV7" i="4"/>
  <c r="DR35" i="4"/>
  <c r="DO35" i="4"/>
  <c r="GW6" i="4"/>
  <c r="DU34" i="4"/>
  <c r="DW34" i="4" s="1"/>
  <c r="DY34" i="4" s="1"/>
  <c r="FI17" i="4"/>
  <c r="FF17" i="4"/>
  <c r="FG17" i="4" s="1"/>
  <c r="GY44" i="4"/>
  <c r="FQ12" i="4"/>
  <c r="FR12" i="4" s="1"/>
  <c r="FS12" i="4" s="1"/>
  <c r="HU24" i="4"/>
  <c r="GV11" i="4"/>
  <c r="GW11" i="4" s="1"/>
  <c r="HA11" i="4" s="1"/>
  <c r="GU45" i="4"/>
  <c r="GV45" i="4" s="1"/>
  <c r="FG34" i="4"/>
  <c r="FK34" i="4" s="1"/>
  <c r="HD38" i="4"/>
  <c r="GV17" i="4"/>
  <c r="GW17" i="4" s="1"/>
  <c r="HA17" i="4" s="1"/>
  <c r="FM14" i="4"/>
  <c r="FO14" i="4" s="1"/>
  <c r="GY28" i="4"/>
  <c r="FI40" i="4"/>
  <c r="FF40" i="4"/>
  <c r="FF11" i="4"/>
  <c r="DS43" i="4"/>
  <c r="DP43" i="4"/>
  <c r="HG38" i="4"/>
  <c r="HH38" i="4" s="1"/>
  <c r="HJ38" i="4"/>
  <c r="HM38" i="4" s="1"/>
  <c r="B38" i="4" s="1"/>
  <c r="HY38" i="4"/>
  <c r="HP38" i="4"/>
  <c r="HR38" i="4"/>
  <c r="HS38" i="4"/>
  <c r="HU38" i="4"/>
  <c r="ID38" i="4"/>
  <c r="HQ38" i="4"/>
  <c r="II38" i="4"/>
  <c r="IC38" i="4"/>
  <c r="IF38" i="4"/>
  <c r="IA38" i="4"/>
  <c r="HX38" i="4"/>
  <c r="FO7" i="4"/>
  <c r="FN7" i="4"/>
  <c r="HQ8" i="4"/>
  <c r="FJ34" i="4"/>
  <c r="FT34" i="4" s="1"/>
  <c r="FJ45" i="4"/>
  <c r="FT45" i="4" s="1"/>
  <c r="GU14" i="4"/>
  <c r="GV14" i="4" s="1"/>
  <c r="GW14" i="4" s="1"/>
  <c r="HA14" i="4" s="1"/>
  <c r="GZ46" i="4"/>
  <c r="HI46" i="4" s="1"/>
  <c r="GY20" i="4"/>
  <c r="DU16" i="4"/>
  <c r="DW16" i="4" s="1"/>
  <c r="DY16" i="4" s="1"/>
  <c r="IC24" i="4"/>
  <c r="FJ28" i="4"/>
  <c r="FT28" i="4" s="1"/>
  <c r="CD13" i="4"/>
  <c r="CF13" i="4" s="1"/>
  <c r="CH13" i="4" s="1"/>
  <c r="FH44" i="4"/>
  <c r="DV21" i="4"/>
  <c r="FQ21" i="4"/>
  <c r="FR21" i="4" s="1"/>
  <c r="FS21" i="4" s="1"/>
  <c r="DU30" i="4"/>
  <c r="DW30" i="4" s="1"/>
  <c r="DY30" i="4" s="1"/>
  <c r="FH33" i="4"/>
  <c r="HV38" i="4"/>
  <c r="GV20" i="4"/>
  <c r="GW41" i="4"/>
  <c r="HA41" i="4" s="1"/>
  <c r="FH36" i="4"/>
  <c r="GX31" i="4"/>
  <c r="FJ39" i="4"/>
  <c r="FT39" i="4" s="1"/>
  <c r="HU8" i="4"/>
  <c r="FN22" i="4"/>
  <c r="DU42" i="4"/>
  <c r="DW42" i="4" s="1"/>
  <c r="DY42" i="4" s="1"/>
  <c r="GZ6" i="4"/>
  <c r="GZ44" i="4"/>
  <c r="FI11" i="4"/>
  <c r="GZ10" i="4"/>
  <c r="FJ37" i="4"/>
  <c r="FT37" i="4" s="1"/>
  <c r="GY19" i="4"/>
  <c r="GV19" i="4"/>
  <c r="GW19" i="4" s="1"/>
  <c r="HA19" i="4" s="1"/>
  <c r="DU41" i="4"/>
  <c r="DW41" i="4" s="1"/>
  <c r="DY41" i="4" s="1"/>
  <c r="FQ8" i="4"/>
  <c r="FR8" i="4" s="1"/>
  <c r="FS8" i="4" s="1"/>
  <c r="FJ30" i="4"/>
  <c r="FT30" i="4" s="1"/>
  <c r="GY10" i="4"/>
  <c r="HI10" i="4" s="1"/>
  <c r="FK27" i="4"/>
  <c r="FH27" i="4"/>
  <c r="DO19" i="4"/>
  <c r="HC21" i="4"/>
  <c r="HE21" i="4" s="1"/>
  <c r="HV21" i="4" s="1"/>
  <c r="GX25" i="4"/>
  <c r="IG38" i="4"/>
  <c r="FK35" i="4"/>
  <c r="FH35" i="4"/>
  <c r="FI43" i="4"/>
  <c r="DN37" i="4"/>
  <c r="DR37" i="4" s="1"/>
  <c r="DV31" i="4"/>
  <c r="HG23" i="4"/>
  <c r="HH23" i="4" s="1"/>
  <c r="HJ23" i="4"/>
  <c r="HM23" i="4" s="1"/>
  <c r="B23" i="4" s="1"/>
  <c r="ID23" i="4"/>
  <c r="IC23" i="4"/>
  <c r="HP23" i="4"/>
  <c r="HY23" i="4"/>
  <c r="II23" i="4"/>
  <c r="FM44" i="4"/>
  <c r="FO44" i="4" s="1"/>
  <c r="DQ10" i="4"/>
  <c r="DO10" i="4"/>
  <c r="GU34" i="4"/>
  <c r="GV34" i="4" s="1"/>
  <c r="GZ31" i="4"/>
  <c r="FG45" i="4"/>
  <c r="FK45" i="4" s="1"/>
  <c r="IG23" i="4"/>
  <c r="GU5" i="4"/>
  <c r="HG8" i="4"/>
  <c r="HH8" i="4" s="1"/>
  <c r="HJ8" i="4"/>
  <c r="HM8" i="4" s="1"/>
  <c r="B8" i="4" s="1"/>
  <c r="ID8" i="4"/>
  <c r="HV8" i="4"/>
  <c r="IG8" i="4"/>
  <c r="II8" i="4"/>
  <c r="HP8" i="4"/>
  <c r="HS8" i="4"/>
  <c r="IF8" i="4"/>
  <c r="HR8" i="4"/>
  <c r="HX8" i="4"/>
  <c r="IC8" i="4"/>
  <c r="IA8" i="4"/>
  <c r="GZ27" i="4"/>
  <c r="GW27" i="4"/>
  <c r="HA27" i="4" s="1"/>
  <c r="FJ43" i="4"/>
  <c r="FT43" i="4" s="1"/>
  <c r="DP36" i="4"/>
  <c r="DP28" i="4"/>
  <c r="FM10" i="4"/>
  <c r="FO10" i="4" s="1"/>
  <c r="FJ18" i="4"/>
  <c r="FQ42" i="4"/>
  <c r="FR42" i="4" s="1"/>
  <c r="FS42" i="4" s="1"/>
  <c r="FJ13" i="4"/>
  <c r="FG13" i="4"/>
  <c r="FK13" i="4" s="1"/>
  <c r="GV16" i="4"/>
  <c r="GW16" i="4" s="1"/>
  <c r="HA16" i="4" s="1"/>
  <c r="FH16" i="4"/>
  <c r="HI42" i="4"/>
  <c r="FI20" i="4"/>
  <c r="FF20" i="4"/>
  <c r="FG20" i="4" s="1"/>
  <c r="GY41" i="4"/>
  <c r="GY13" i="4"/>
  <c r="GV13" i="4"/>
  <c r="GW13" i="4" s="1"/>
  <c r="HA13" i="4" s="1"/>
  <c r="GW10" i="4"/>
  <c r="HA10" i="4" s="1"/>
  <c r="GV28" i="4"/>
  <c r="DV11" i="4"/>
  <c r="FJ5" i="4"/>
  <c r="FT5" i="4" s="1"/>
  <c r="FQ32" i="4"/>
  <c r="FR32" i="4" s="1"/>
  <c r="FS32" i="4" s="1"/>
  <c r="GU39" i="4"/>
  <c r="GV39" i="4" s="1"/>
  <c r="DU46" i="4"/>
  <c r="DW46" i="4" s="1"/>
  <c r="DY46" i="4" s="1"/>
  <c r="GZ7" i="4"/>
  <c r="FG28" i="4"/>
  <c r="GU18" i="4"/>
  <c r="FQ9" i="4"/>
  <c r="FR9" i="4" s="1"/>
  <c r="FS9" i="4" s="1"/>
  <c r="FJ36" i="4"/>
  <c r="FT36" i="4" s="1"/>
  <c r="GV43" i="4"/>
  <c r="GY12" i="4"/>
  <c r="GV12" i="4"/>
  <c r="GW12" i="4" s="1"/>
  <c r="HA12" i="4" s="1"/>
  <c r="FG39" i="4"/>
  <c r="FK39" i="4" s="1"/>
  <c r="GY15" i="4"/>
  <c r="GV15" i="4"/>
  <c r="GW15" i="4" s="1"/>
  <c r="HA15" i="4" s="1"/>
  <c r="GX9" i="4"/>
  <c r="FG37" i="4"/>
  <c r="FK37" i="4" s="1"/>
  <c r="DN40" i="4"/>
  <c r="DU9" i="4"/>
  <c r="DW9" i="4" s="1"/>
  <c r="DY9" i="4" s="1"/>
  <c r="IF23" i="4"/>
  <c r="DV24" i="4"/>
  <c r="DV13" i="4"/>
  <c r="DV27" i="4"/>
  <c r="GX7" i="4"/>
  <c r="DP6" i="2"/>
  <c r="DW6" i="2"/>
  <c r="DY6" i="2" s="1"/>
  <c r="DV6" i="2"/>
  <c r="FH5" i="2"/>
  <c r="FO5" i="2"/>
  <c r="FN5" i="2"/>
  <c r="GX5" i="2"/>
  <c r="HC5" i="2"/>
  <c r="HE5" i="2" s="1"/>
  <c r="HJ5" i="2" s="1"/>
  <c r="HM5" i="2" s="1"/>
  <c r="DO9" i="2"/>
  <c r="DS9" i="2" s="1"/>
  <c r="DP41" i="2"/>
  <c r="GX23" i="2"/>
  <c r="DP8" i="2"/>
  <c r="FR29" i="2"/>
  <c r="FS29" i="2" s="1"/>
  <c r="DV41" i="2"/>
  <c r="GY35" i="2"/>
  <c r="GV35" i="2"/>
  <c r="GZ35" i="2" s="1"/>
  <c r="DO7" i="2"/>
  <c r="DS7" i="2" s="1"/>
  <c r="DP31" i="2"/>
  <c r="DV36" i="2"/>
  <c r="DO46" i="2"/>
  <c r="DS46" i="2" s="1"/>
  <c r="DU46" i="2" s="1"/>
  <c r="DW46" i="2" s="1"/>
  <c r="DY46" i="2" s="1"/>
  <c r="FM28" i="2"/>
  <c r="FO28" i="2" s="1"/>
  <c r="FQ28" i="2" s="1"/>
  <c r="FN29" i="2"/>
  <c r="FH26" i="2"/>
  <c r="FJ17" i="2"/>
  <c r="FT17" i="2" s="1"/>
  <c r="FN32" i="2"/>
  <c r="GW25" i="2"/>
  <c r="HA25" i="2" s="1"/>
  <c r="HC25" i="2" s="1"/>
  <c r="HE25" i="2" s="1"/>
  <c r="FN24" i="2"/>
  <c r="FH21" i="2"/>
  <c r="FT25" i="2"/>
  <c r="DS32" i="2"/>
  <c r="DP32" i="2"/>
  <c r="GV8" i="2"/>
  <c r="GW8" i="2" s="1"/>
  <c r="HA8" i="2" s="1"/>
  <c r="GZ7" i="2"/>
  <c r="HC7" i="2" s="1"/>
  <c r="HE7" i="2" s="1"/>
  <c r="FI37" i="2"/>
  <c r="FT19" i="2"/>
  <c r="FK19" i="2"/>
  <c r="FM19" i="2" s="1"/>
  <c r="FO19" i="2" s="1"/>
  <c r="FQ19" i="2" s="1"/>
  <c r="FR19" i="2" s="1"/>
  <c r="FS19" i="2" s="1"/>
  <c r="FH19" i="2"/>
  <c r="GX7" i="2"/>
  <c r="GX9" i="2"/>
  <c r="DV8" i="2"/>
  <c r="GX28" i="2"/>
  <c r="GU37" i="2"/>
  <c r="GY37" i="2" s="1"/>
  <c r="DP12" i="2"/>
  <c r="FJ13" i="2"/>
  <c r="FG13" i="2"/>
  <c r="DS38" i="2"/>
  <c r="DU38" i="2" s="1"/>
  <c r="DW38" i="2" s="1"/>
  <c r="DY38" i="2" s="1"/>
  <c r="DP38" i="2"/>
  <c r="DV19" i="2"/>
  <c r="DU9" i="2"/>
  <c r="DW9" i="2" s="1"/>
  <c r="DY9" i="2" s="1"/>
  <c r="FG37" i="2"/>
  <c r="FK37" i="2" s="1"/>
  <c r="FJ37" i="2"/>
  <c r="FT37" i="2" s="1"/>
  <c r="GY11" i="2"/>
  <c r="GV11" i="2"/>
  <c r="GZ11" i="2" s="1"/>
  <c r="FM8" i="2"/>
  <c r="FO8" i="2" s="1"/>
  <c r="FQ8" i="2" s="1"/>
  <c r="FN11" i="2"/>
  <c r="FH17" i="2"/>
  <c r="FR32" i="2"/>
  <c r="FS32" i="2" s="1"/>
  <c r="FH10" i="2"/>
  <c r="GU10" i="2"/>
  <c r="GV10" i="2" s="1"/>
  <c r="DP37" i="2"/>
  <c r="DS45" i="2"/>
  <c r="DP45" i="2"/>
  <c r="DV10" i="2"/>
  <c r="DV25" i="2"/>
  <c r="FN45" i="2"/>
  <c r="FR11" i="2"/>
  <c r="FS11" i="2" s="1"/>
  <c r="CE44" i="2"/>
  <c r="FM18" i="2"/>
  <c r="FO18" i="2" s="1"/>
  <c r="FQ18" i="2" s="1"/>
  <c r="GX15" i="2"/>
  <c r="GX43" i="2"/>
  <c r="DQ35" i="2"/>
  <c r="DN35" i="2"/>
  <c r="DO35" i="2" s="1"/>
  <c r="DS35" i="2" s="1"/>
  <c r="FF33" i="2"/>
  <c r="FH8" i="2"/>
  <c r="GV36" i="2"/>
  <c r="GW36" i="2" s="1"/>
  <c r="HC28" i="2"/>
  <c r="HE28" i="2" s="1"/>
  <c r="CE22" i="2"/>
  <c r="DV37" i="2"/>
  <c r="FH11" i="2"/>
  <c r="FH31" i="2"/>
  <c r="GW17" i="2"/>
  <c r="HA17" i="2" s="1"/>
  <c r="FM7" i="2"/>
  <c r="FO7" i="2" s="1"/>
  <c r="FQ7" i="2" s="1"/>
  <c r="CE40" i="2"/>
  <c r="FK41" i="2"/>
  <c r="FH41" i="2"/>
  <c r="FQ23" i="2"/>
  <c r="FR23" i="2" s="1"/>
  <c r="FS23" i="2" s="1"/>
  <c r="GZ20" i="2"/>
  <c r="GZ13" i="2"/>
  <c r="GZ12" i="2"/>
  <c r="DW31" i="2"/>
  <c r="DY31" i="2" s="1"/>
  <c r="DV31" i="2"/>
  <c r="GV41" i="2"/>
  <c r="HI43" i="2"/>
  <c r="FT15" i="2"/>
  <c r="GX29" i="2"/>
  <c r="GV24" i="2"/>
  <c r="GW24" i="2" s="1"/>
  <c r="HA24" i="2" s="1"/>
  <c r="FJ39" i="2"/>
  <c r="FT39" i="2" s="1"/>
  <c r="GY41" i="2"/>
  <c r="FM26" i="2"/>
  <c r="FO26" i="2" s="1"/>
  <c r="GY31" i="2"/>
  <c r="HC42" i="2"/>
  <c r="HE42" i="2" s="1"/>
  <c r="HV42" i="2" s="1"/>
  <c r="GZ14" i="2"/>
  <c r="HC14" i="2" s="1"/>
  <c r="HE14" i="2" s="1"/>
  <c r="IF14" i="2" s="1"/>
  <c r="FT23" i="2"/>
  <c r="GZ27" i="2"/>
  <c r="GW27" i="2"/>
  <c r="GU18" i="2"/>
  <c r="GV18" i="2" s="1"/>
  <c r="FK22" i="2"/>
  <c r="FM22" i="2" s="1"/>
  <c r="FO22" i="2" s="1"/>
  <c r="FH22" i="2"/>
  <c r="FH12" i="2"/>
  <c r="HI28" i="2"/>
  <c r="DQ33" i="2"/>
  <c r="DO33" i="2"/>
  <c r="DU34" i="2"/>
  <c r="DW34" i="2" s="1"/>
  <c r="DY34" i="2" s="1"/>
  <c r="CE35" i="2"/>
  <c r="FM14" i="2"/>
  <c r="FO14" i="2" s="1"/>
  <c r="GV21" i="2"/>
  <c r="GX22" i="2"/>
  <c r="FM38" i="2"/>
  <c r="FI46" i="2"/>
  <c r="GY45" i="2"/>
  <c r="GV45" i="2"/>
  <c r="GX14" i="2"/>
  <c r="HI32" i="2"/>
  <c r="GZ34" i="2"/>
  <c r="FI20" i="2"/>
  <c r="GX42" i="2"/>
  <c r="FM16" i="2"/>
  <c r="FO16" i="2" s="1"/>
  <c r="GZ33" i="2"/>
  <c r="FH46" i="2"/>
  <c r="DQ17" i="2"/>
  <c r="DO17" i="2"/>
  <c r="DS17" i="2" s="1"/>
  <c r="DV27" i="2"/>
  <c r="FM15" i="2"/>
  <c r="FO15" i="2" s="1"/>
  <c r="FG39" i="2"/>
  <c r="FK39" i="2" s="1"/>
  <c r="CE30" i="2"/>
  <c r="FJ31" i="2"/>
  <c r="FT31" i="2" s="1"/>
  <c r="FN23" i="2"/>
  <c r="FN21" i="2"/>
  <c r="DR24" i="2"/>
  <c r="DO24" i="2"/>
  <c r="DS24" i="2" s="1"/>
  <c r="GY46" i="2"/>
  <c r="HI25" i="2"/>
  <c r="GY17" i="2"/>
  <c r="FQ24" i="2"/>
  <c r="FR24" i="2" s="1"/>
  <c r="FS24" i="2" s="1"/>
  <c r="FN44" i="2"/>
  <c r="GW33" i="2"/>
  <c r="HA33" i="2" s="1"/>
  <c r="GZ22" i="2"/>
  <c r="FJ35" i="2"/>
  <c r="FT35" i="2" s="1"/>
  <c r="FG35" i="2"/>
  <c r="FK35" i="2" s="1"/>
  <c r="DV42" i="2"/>
  <c r="DP10" i="2"/>
  <c r="DU26" i="2"/>
  <c r="DW26" i="2" s="1"/>
  <c r="DY26" i="2" s="1"/>
  <c r="GW46" i="2"/>
  <c r="HA46" i="2" s="1"/>
  <c r="HC43" i="2"/>
  <c r="HE43" i="2" s="1"/>
  <c r="HP43" i="2" s="1"/>
  <c r="GZ15" i="2"/>
  <c r="FQ27" i="2"/>
  <c r="FR27" i="2" s="1"/>
  <c r="FS27" i="2" s="1"/>
  <c r="DN44" i="2"/>
  <c r="DO44" i="2" s="1"/>
  <c r="DS44" i="2" s="1"/>
  <c r="GZ31" i="2"/>
  <c r="HI31" i="2" s="1"/>
  <c r="GY21" i="2"/>
  <c r="DP26" i="2"/>
  <c r="FJ46" i="2"/>
  <c r="FT46" i="2" s="1"/>
  <c r="FH40" i="2"/>
  <c r="DS40" i="2"/>
  <c r="DP40" i="2"/>
  <c r="DP34" i="2"/>
  <c r="GY16" i="2"/>
  <c r="GV16" i="2"/>
  <c r="GW16" i="2" s="1"/>
  <c r="HA16" i="2" s="1"/>
  <c r="GY24" i="2"/>
  <c r="FQ21" i="2"/>
  <c r="FR21" i="2" s="1"/>
  <c r="FS21" i="2" s="1"/>
  <c r="HC32" i="2"/>
  <c r="HE32" i="2" s="1"/>
  <c r="IC32" i="2" s="1"/>
  <c r="FQ45" i="2"/>
  <c r="FR45" i="2" s="1"/>
  <c r="FS45" i="2" s="1"/>
  <c r="FJ30" i="2"/>
  <c r="FT30" i="2" s="1"/>
  <c r="FG30" i="2"/>
  <c r="FK30" i="2" s="1"/>
  <c r="GU44" i="2"/>
  <c r="GV44" i="2" s="1"/>
  <c r="DU14" i="2"/>
  <c r="DW14" i="2" s="1"/>
  <c r="DY14" i="2" s="1"/>
  <c r="FM10" i="2"/>
  <c r="FO10" i="2" s="1"/>
  <c r="FQ44" i="2"/>
  <c r="FR44" i="2" s="1"/>
  <c r="FS44" i="2" s="1"/>
  <c r="GY12" i="2"/>
  <c r="GW12" i="2"/>
  <c r="HA12" i="2" s="1"/>
  <c r="FM12" i="2"/>
  <c r="FO12" i="2" s="1"/>
  <c r="GX34" i="2"/>
  <c r="FJ36" i="2"/>
  <c r="FT36" i="2" s="1"/>
  <c r="FH18" i="2"/>
  <c r="GZ17" i="2"/>
  <c r="GY13" i="2"/>
  <c r="GY36" i="2"/>
  <c r="DU16" i="2"/>
  <c r="DW16" i="2" s="1"/>
  <c r="DY16" i="2" s="1"/>
  <c r="GZ29" i="2"/>
  <c r="HC23" i="2"/>
  <c r="HE23" i="2" s="1"/>
  <c r="ID23" i="2" s="1"/>
  <c r="GZ26" i="2"/>
  <c r="HI26" i="2" s="1"/>
  <c r="FQ34" i="2"/>
  <c r="FR34" i="2" s="1"/>
  <c r="FS34" i="2" s="1"/>
  <c r="DU20" i="2"/>
  <c r="DW20" i="2" s="1"/>
  <c r="DY20" i="2" s="1"/>
  <c r="GV39" i="2"/>
  <c r="GU30" i="2"/>
  <c r="GV30" i="2" s="1"/>
  <c r="GW41" i="2"/>
  <c r="HA41" i="2" s="1"/>
  <c r="FM40" i="2"/>
  <c r="FO40" i="2" s="1"/>
  <c r="FF20" i="2"/>
  <c r="DN21" i="2"/>
  <c r="FR28" i="2"/>
  <c r="FS28" i="2" s="1"/>
  <c r="DS39" i="2"/>
  <c r="DP39" i="2"/>
  <c r="GZ46" i="2"/>
  <c r="GY39" i="2"/>
  <c r="DV12" i="2"/>
  <c r="DP25" i="2"/>
  <c r="HI42" i="2"/>
  <c r="GX32" i="2"/>
  <c r="HI23" i="2"/>
  <c r="GZ38" i="2"/>
  <c r="HC38" i="2" s="1"/>
  <c r="HE38" i="2" s="1"/>
  <c r="FN34" i="2"/>
  <c r="GZ19" i="2"/>
  <c r="HI19" i="2" s="1"/>
  <c r="GW19" i="2"/>
  <c r="GX38" i="2"/>
  <c r="FH35" i="2"/>
  <c r="GW13" i="2"/>
  <c r="HA13" i="2" s="1"/>
  <c r="GY40" i="2"/>
  <c r="GV40" i="2"/>
  <c r="GY20" i="2"/>
  <c r="GW20" i="2"/>
  <c r="HA20" i="2" s="1"/>
  <c r="GW31" i="2"/>
  <c r="HA31" i="2" s="1"/>
  <c r="DS18" i="2"/>
  <c r="DP18" i="2"/>
  <c r="FG36" i="2"/>
  <c r="FK36" i="2" s="1"/>
  <c r="FJ41" i="2"/>
  <c r="FT41" i="2" s="1"/>
  <c r="GX26" i="2"/>
  <c r="FN8" i="2"/>
  <c r="CD8" i="2"/>
  <c r="CF8" i="2" s="1"/>
  <c r="CH8" i="2" s="1"/>
  <c r="FH7" i="2"/>
  <c r="DP9" i="2"/>
  <c r="HC9" i="2"/>
  <c r="HE9" i="2" s="1"/>
  <c r="HS9" i="2" s="1"/>
  <c r="FQ9" i="2"/>
  <c r="FR9" i="2" s="1"/>
  <c r="FS9" i="2" s="1"/>
  <c r="FN9" i="2"/>
  <c r="HI9" i="2"/>
  <c r="DP7" i="2"/>
  <c r="FJ6" i="2"/>
  <c r="FG6" i="2"/>
  <c r="FK6" i="2" s="1"/>
  <c r="CD6" i="2"/>
  <c r="CF6" i="2" s="1"/>
  <c r="CH6" i="2" s="1"/>
  <c r="DW128" i="2" l="1"/>
  <c r="DY128" i="2" s="1"/>
  <c r="DV128" i="2"/>
  <c r="GX25" i="2"/>
  <c r="DV9" i="2"/>
  <c r="ID118" i="2"/>
  <c r="HU127" i="2"/>
  <c r="HX79" i="2"/>
  <c r="ID64" i="2"/>
  <c r="HP79" i="2"/>
  <c r="ID108" i="2"/>
  <c r="HV72" i="2"/>
  <c r="IC130" i="2"/>
  <c r="HD130" i="2"/>
  <c r="ID72" i="2"/>
  <c r="DP125" i="2"/>
  <c r="II108" i="2"/>
  <c r="DV83" i="2"/>
  <c r="DS116" i="2"/>
  <c r="DP116" i="2"/>
  <c r="HS79" i="2"/>
  <c r="HI114" i="2"/>
  <c r="FQ124" i="2"/>
  <c r="FR124" i="2" s="1"/>
  <c r="DV82" i="2"/>
  <c r="DO92" i="2"/>
  <c r="FR8" i="2"/>
  <c r="FS8" i="2" s="1"/>
  <c r="FR18" i="2"/>
  <c r="FS18" i="2" s="1"/>
  <c r="HV68" i="2"/>
  <c r="DV108" i="2"/>
  <c r="DP118" i="2"/>
  <c r="IG108" i="2"/>
  <c r="GX65" i="2"/>
  <c r="DV125" i="2"/>
  <c r="IG130" i="2"/>
  <c r="GX70" i="2"/>
  <c r="HQ108" i="2"/>
  <c r="FN70" i="2"/>
  <c r="DP62" i="2"/>
  <c r="FN124" i="2"/>
  <c r="FN87" i="2"/>
  <c r="IF118" i="2"/>
  <c r="HD71" i="2"/>
  <c r="HU71" i="2"/>
  <c r="FM105" i="2"/>
  <c r="FO105" i="2" s="1"/>
  <c r="FQ105" i="2" s="1"/>
  <c r="DV62" i="2"/>
  <c r="HD56" i="2"/>
  <c r="GW73" i="2"/>
  <c r="HA73" i="2" s="1"/>
  <c r="HC73" i="2" s="1"/>
  <c r="HE73" i="2" s="1"/>
  <c r="HE99" i="2"/>
  <c r="HY99" i="2" s="1"/>
  <c r="HD99" i="2"/>
  <c r="HE93" i="2"/>
  <c r="IA93" i="2" s="1"/>
  <c r="HD93" i="2"/>
  <c r="GW96" i="2"/>
  <c r="HA96" i="2" s="1"/>
  <c r="GZ96" i="2"/>
  <c r="FO96" i="2"/>
  <c r="FQ96" i="2" s="1"/>
  <c r="FR96" i="2" s="1"/>
  <c r="FN96" i="2"/>
  <c r="GZ8" i="2"/>
  <c r="HI8" i="2" s="1"/>
  <c r="HD65" i="2"/>
  <c r="HR88" i="2"/>
  <c r="IG88" i="2"/>
  <c r="HU55" i="2"/>
  <c r="FN81" i="2"/>
  <c r="FN63" i="2"/>
  <c r="FQ70" i="2"/>
  <c r="FR70" i="2"/>
  <c r="DV96" i="2"/>
  <c r="DV122" i="2"/>
  <c r="HY55" i="2"/>
  <c r="FO77" i="2"/>
  <c r="FN77" i="2"/>
  <c r="DU71" i="2"/>
  <c r="DW71" i="2" s="1"/>
  <c r="DY71" i="2" s="1"/>
  <c r="DS59" i="2"/>
  <c r="DP59" i="2"/>
  <c r="HP88" i="2"/>
  <c r="II88" i="2"/>
  <c r="II55" i="2"/>
  <c r="HP118" i="2"/>
  <c r="IC55" i="2"/>
  <c r="IA134" i="2"/>
  <c r="GW84" i="2"/>
  <c r="HA84" i="2" s="1"/>
  <c r="GY96" i="2"/>
  <c r="HI96" i="2" s="1"/>
  <c r="GX98" i="2"/>
  <c r="FQ127" i="2"/>
  <c r="FR127" i="2" s="1"/>
  <c r="FS127" i="2" s="1"/>
  <c r="HQ7" i="2"/>
  <c r="HU88" i="2"/>
  <c r="IC88" i="2"/>
  <c r="HS55" i="2"/>
  <c r="II122" i="2"/>
  <c r="IA127" i="2"/>
  <c r="ID55" i="2"/>
  <c r="HQ129" i="2"/>
  <c r="HS98" i="2"/>
  <c r="HP98" i="2"/>
  <c r="IF98" i="2"/>
  <c r="FH91" i="2"/>
  <c r="GX62" i="2"/>
  <c r="HY88" i="2"/>
  <c r="HJ55" i="2"/>
  <c r="HM55" i="2" s="1"/>
  <c r="IC92" i="2"/>
  <c r="HX129" i="2"/>
  <c r="GX103" i="2"/>
  <c r="HR55" i="2"/>
  <c r="HI105" i="2"/>
  <c r="HX102" i="2"/>
  <c r="HC125" i="2"/>
  <c r="HE125" i="2" s="1"/>
  <c r="HQ125" i="2" s="1"/>
  <c r="FN107" i="2"/>
  <c r="HA80" i="2"/>
  <c r="GX80" i="2"/>
  <c r="HI73" i="2"/>
  <c r="GX73" i="2"/>
  <c r="FN82" i="2"/>
  <c r="HS88" i="2"/>
  <c r="HV88" i="2"/>
  <c r="HG55" i="2"/>
  <c r="HH55" i="2" s="1"/>
  <c r="HD118" i="2"/>
  <c r="HI87" i="2"/>
  <c r="DP113" i="2"/>
  <c r="HD127" i="2"/>
  <c r="IA55" i="2"/>
  <c r="GX125" i="2"/>
  <c r="GX101" i="2"/>
  <c r="HD102" i="2"/>
  <c r="HD64" i="2"/>
  <c r="HU118" i="2"/>
  <c r="FH105" i="2"/>
  <c r="FH70" i="2"/>
  <c r="HE67" i="2"/>
  <c r="HD67" i="2"/>
  <c r="HC80" i="2"/>
  <c r="HE80" i="2" s="1"/>
  <c r="HI80" i="2"/>
  <c r="DV90" i="2"/>
  <c r="HD55" i="2"/>
  <c r="IG55" i="2"/>
  <c r="HC87" i="2"/>
  <c r="HE87" i="2" s="1"/>
  <c r="IC87" i="2" s="1"/>
  <c r="HC78" i="2"/>
  <c r="HE78" i="2" s="1"/>
  <c r="II78" i="2" s="1"/>
  <c r="IG68" i="2"/>
  <c r="II69" i="2"/>
  <c r="HR65" i="2"/>
  <c r="GX128" i="2"/>
  <c r="DV105" i="2"/>
  <c r="GW114" i="2"/>
  <c r="HA114" i="2" s="1"/>
  <c r="FO51" i="2"/>
  <c r="FN51" i="2"/>
  <c r="GZ51" i="2"/>
  <c r="DW118" i="2"/>
  <c r="DY118" i="2" s="1"/>
  <c r="DV118" i="2"/>
  <c r="HG125" i="2"/>
  <c r="HH125" i="2" s="1"/>
  <c r="HY125" i="2"/>
  <c r="IA125" i="2"/>
  <c r="ID125" i="2"/>
  <c r="HS125" i="2"/>
  <c r="HG100" i="2"/>
  <c r="HH100" i="2" s="1"/>
  <c r="HJ100" i="2"/>
  <c r="DW113" i="2"/>
  <c r="DY113" i="2" s="1"/>
  <c r="DV113" i="2"/>
  <c r="HD126" i="2"/>
  <c r="GZ135" i="2"/>
  <c r="FK62" i="2"/>
  <c r="FH62" i="2"/>
  <c r="HE105" i="2"/>
  <c r="HQ105" i="2" s="1"/>
  <c r="HD105" i="2"/>
  <c r="HG62" i="2"/>
  <c r="HH62" i="2" s="1"/>
  <c r="HJ62" i="2"/>
  <c r="ID129" i="2"/>
  <c r="HG117" i="2"/>
  <c r="HH117" i="2" s="1"/>
  <c r="HJ117" i="2"/>
  <c r="HM117" i="2" s="1"/>
  <c r="HR117" i="2"/>
  <c r="HX117" i="2"/>
  <c r="IF117" i="2"/>
  <c r="HY117" i="2"/>
  <c r="HX134" i="2"/>
  <c r="HJ93" i="2"/>
  <c r="HV69" i="2"/>
  <c r="HD92" i="2"/>
  <c r="GZ84" i="2"/>
  <c r="HQ93" i="2"/>
  <c r="HG65" i="2"/>
  <c r="HJ65" i="2"/>
  <c r="HM65" i="2" s="1"/>
  <c r="HC124" i="2"/>
  <c r="HE124" i="2" s="1"/>
  <c r="IF124" i="2" s="1"/>
  <c r="HX92" i="2"/>
  <c r="IG118" i="2"/>
  <c r="II93" i="2"/>
  <c r="HV93" i="2"/>
  <c r="HR93" i="2"/>
  <c r="IG93" i="2"/>
  <c r="ID93" i="2"/>
  <c r="DV88" i="2"/>
  <c r="HG107" i="2"/>
  <c r="HH107" i="2" s="1"/>
  <c r="HJ107" i="2"/>
  <c r="HM107" i="2" s="1"/>
  <c r="IC107" i="2"/>
  <c r="HP107" i="2"/>
  <c r="IA107" i="2"/>
  <c r="ID107" i="2"/>
  <c r="II107" i="2"/>
  <c r="HU107" i="2"/>
  <c r="HY107" i="2"/>
  <c r="DU60" i="2"/>
  <c r="DW60" i="2" s="1"/>
  <c r="DY60" i="2" s="1"/>
  <c r="II127" i="2"/>
  <c r="IG86" i="2"/>
  <c r="HS68" i="2"/>
  <c r="HG56" i="2"/>
  <c r="HH56" i="2" s="1"/>
  <c r="HJ56" i="2"/>
  <c r="HM56" i="2" s="1"/>
  <c r="HV56" i="2"/>
  <c r="IA56" i="2"/>
  <c r="II56" i="2"/>
  <c r="HU56" i="2"/>
  <c r="HX56" i="2"/>
  <c r="HP56" i="2"/>
  <c r="HR56" i="2"/>
  <c r="HY56" i="2"/>
  <c r="HQ56" i="2"/>
  <c r="IG56" i="2"/>
  <c r="HS56" i="2"/>
  <c r="IC56" i="2"/>
  <c r="ID56" i="2"/>
  <c r="IF56" i="2"/>
  <c r="GX113" i="2"/>
  <c r="DV94" i="2"/>
  <c r="GW110" i="2"/>
  <c r="HA110" i="2" s="1"/>
  <c r="ID127" i="2"/>
  <c r="IC68" i="2"/>
  <c r="HI119" i="2"/>
  <c r="ID71" i="2"/>
  <c r="IF69" i="2"/>
  <c r="HS71" i="2"/>
  <c r="IF71" i="2"/>
  <c r="HY92" i="2"/>
  <c r="GX87" i="2"/>
  <c r="HD79" i="2"/>
  <c r="DU51" i="2"/>
  <c r="DW51" i="2" s="1"/>
  <c r="DY51" i="2" s="1"/>
  <c r="HV129" i="2"/>
  <c r="HS69" i="2"/>
  <c r="GX126" i="2"/>
  <c r="HC90" i="2"/>
  <c r="HE90" i="2" s="1"/>
  <c r="IF90" i="2" s="1"/>
  <c r="FK92" i="2"/>
  <c r="FH92" i="2"/>
  <c r="HI125" i="2"/>
  <c r="IF65" i="2"/>
  <c r="HP102" i="2"/>
  <c r="HS127" i="2"/>
  <c r="HS92" i="2"/>
  <c r="II68" i="2"/>
  <c r="HY126" i="2"/>
  <c r="HC83" i="2"/>
  <c r="HE83" i="2" s="1"/>
  <c r="IF83" i="2" s="1"/>
  <c r="HI61" i="2"/>
  <c r="HV127" i="2"/>
  <c r="HI70" i="2"/>
  <c r="HR86" i="2"/>
  <c r="HP122" i="2"/>
  <c r="IA68" i="2"/>
  <c r="HC126" i="2"/>
  <c r="HE126" i="2" s="1"/>
  <c r="HP93" i="2"/>
  <c r="HP129" i="2"/>
  <c r="DV50" i="2"/>
  <c r="HC77" i="2"/>
  <c r="HE77" i="2" s="1"/>
  <c r="HS77" i="2" s="1"/>
  <c r="FN47" i="2"/>
  <c r="GZ111" i="2"/>
  <c r="HS117" i="2"/>
  <c r="IG127" i="2"/>
  <c r="HQ130" i="2"/>
  <c r="HP86" i="2"/>
  <c r="GX74" i="2"/>
  <c r="II118" i="2"/>
  <c r="IA64" i="2"/>
  <c r="FH121" i="2"/>
  <c r="ID122" i="2"/>
  <c r="FJ104" i="2"/>
  <c r="FT104" i="2" s="1"/>
  <c r="FG104" i="2"/>
  <c r="FK104" i="2" s="1"/>
  <c r="FT82" i="2"/>
  <c r="HG92" i="2"/>
  <c r="HH92" i="2" s="1"/>
  <c r="HJ92" i="2"/>
  <c r="HI100" i="2"/>
  <c r="FQ81" i="2"/>
  <c r="FR81" i="2" s="1"/>
  <c r="IG65" i="2"/>
  <c r="FM52" i="2"/>
  <c r="FO52" i="2" s="1"/>
  <c r="IF127" i="2"/>
  <c r="FQ63" i="2"/>
  <c r="FR63" i="2" s="1"/>
  <c r="GZ110" i="2"/>
  <c r="DP84" i="2"/>
  <c r="HG85" i="2"/>
  <c r="HH85" i="2" s="1"/>
  <c r="HJ85" i="2"/>
  <c r="HM85" i="2" s="1"/>
  <c r="IC85" i="2"/>
  <c r="HS85" i="2"/>
  <c r="HV85" i="2"/>
  <c r="HQ85" i="2"/>
  <c r="HY85" i="2"/>
  <c r="HX85" i="2"/>
  <c r="HR85" i="2"/>
  <c r="IG85" i="2"/>
  <c r="IF92" i="2"/>
  <c r="IC69" i="2"/>
  <c r="GY82" i="2"/>
  <c r="IC86" i="2"/>
  <c r="GX66" i="2"/>
  <c r="II79" i="2"/>
  <c r="HG97" i="2"/>
  <c r="HJ97" i="2"/>
  <c r="HM97" i="2" s="1"/>
  <c r="IF97" i="2"/>
  <c r="ID97" i="2"/>
  <c r="IC97" i="2"/>
  <c r="HH97" i="2"/>
  <c r="HU97" i="2"/>
  <c r="IA97" i="2"/>
  <c r="HV97" i="2"/>
  <c r="IF134" i="2"/>
  <c r="IC129" i="2"/>
  <c r="HP125" i="2"/>
  <c r="HG53" i="2"/>
  <c r="HH53" i="2" s="1"/>
  <c r="HJ53" i="2"/>
  <c r="HM53" i="2" s="1"/>
  <c r="IF53" i="2"/>
  <c r="HQ53" i="2"/>
  <c r="HR102" i="2"/>
  <c r="HR69" i="2"/>
  <c r="IF85" i="2"/>
  <c r="HQ118" i="2"/>
  <c r="HS129" i="2"/>
  <c r="FM91" i="2"/>
  <c r="FO91" i="2" s="1"/>
  <c r="HU83" i="2"/>
  <c r="HP83" i="2"/>
  <c r="HI83" i="2"/>
  <c r="II64" i="2"/>
  <c r="FM116" i="2"/>
  <c r="FO116" i="2" s="1"/>
  <c r="IA86" i="2"/>
  <c r="HU68" i="2"/>
  <c r="HC54" i="2"/>
  <c r="HE54" i="2" s="1"/>
  <c r="HR126" i="2"/>
  <c r="IG97" i="2"/>
  <c r="DS102" i="2"/>
  <c r="DP102" i="2"/>
  <c r="HI77" i="2"/>
  <c r="IG64" i="2"/>
  <c r="HX127" i="2"/>
  <c r="FM128" i="2"/>
  <c r="FO128" i="2" s="1"/>
  <c r="HV86" i="2"/>
  <c r="HX86" i="2"/>
  <c r="IF107" i="2"/>
  <c r="HX126" i="2"/>
  <c r="HU131" i="2"/>
  <c r="HU93" i="2"/>
  <c r="IA100" i="2"/>
  <c r="DS53" i="2"/>
  <c r="DP53" i="2"/>
  <c r="HD62" i="2"/>
  <c r="HP69" i="2"/>
  <c r="HC95" i="2"/>
  <c r="HE95" i="2" s="1"/>
  <c r="IF95" i="2" s="1"/>
  <c r="HD95" i="2"/>
  <c r="IF122" i="2"/>
  <c r="HX62" i="2"/>
  <c r="FM89" i="2"/>
  <c r="FO89" i="2" s="1"/>
  <c r="HR92" i="2"/>
  <c r="FQ78" i="2"/>
  <c r="FR78" i="2" s="1"/>
  <c r="ID62" i="2"/>
  <c r="HD100" i="2"/>
  <c r="FM121" i="2"/>
  <c r="FO121" i="2" s="1"/>
  <c r="HQ65" i="2"/>
  <c r="HG71" i="2"/>
  <c r="HH71" i="2" s="1"/>
  <c r="HJ71" i="2"/>
  <c r="HM71" i="2" s="1"/>
  <c r="HQ71" i="2"/>
  <c r="HY71" i="2"/>
  <c r="IG71" i="2"/>
  <c r="II71" i="2"/>
  <c r="IC71" i="2"/>
  <c r="HY95" i="2"/>
  <c r="HP95" i="2"/>
  <c r="HQ92" i="2"/>
  <c r="DU84" i="2"/>
  <c r="DW84" i="2" s="1"/>
  <c r="DY84" i="2" s="1"/>
  <c r="HD85" i="2"/>
  <c r="GY91" i="2"/>
  <c r="GZ59" i="2"/>
  <c r="GX59" i="2"/>
  <c r="HX65" i="2"/>
  <c r="FJ95" i="2"/>
  <c r="FT95" i="2" s="1"/>
  <c r="FG95" i="2"/>
  <c r="IF86" i="2"/>
  <c r="ID86" i="2"/>
  <c r="FH89" i="2"/>
  <c r="HS134" i="2"/>
  <c r="IG129" i="2"/>
  <c r="IA85" i="2"/>
  <c r="HY102" i="2"/>
  <c r="DU66" i="2"/>
  <c r="DW66" i="2" s="1"/>
  <c r="DY66" i="2" s="1"/>
  <c r="IA69" i="2"/>
  <c r="GW104" i="2"/>
  <c r="HA104" i="2" s="1"/>
  <c r="HR99" i="2"/>
  <c r="HV118" i="2"/>
  <c r="HR129" i="2"/>
  <c r="FM58" i="2"/>
  <c r="FO58" i="2" s="1"/>
  <c r="DV47" i="2"/>
  <c r="HD53" i="2"/>
  <c r="HX83" i="2"/>
  <c r="HQ107" i="2"/>
  <c r="HC58" i="2"/>
  <c r="HE58" i="2" s="1"/>
  <c r="IA58" i="2" s="1"/>
  <c r="DS77" i="2"/>
  <c r="DP77" i="2"/>
  <c r="HX118" i="2"/>
  <c r="HV65" i="2"/>
  <c r="FM111" i="2"/>
  <c r="FO111" i="2" s="1"/>
  <c r="FN111" i="2"/>
  <c r="HC75" i="2"/>
  <c r="HE75" i="2" s="1"/>
  <c r="IG117" i="2"/>
  <c r="FN128" i="2"/>
  <c r="HR125" i="2"/>
  <c r="IG79" i="2"/>
  <c r="HG131" i="2"/>
  <c r="HH131" i="2" s="1"/>
  <c r="HJ131" i="2"/>
  <c r="HM131" i="2" s="1"/>
  <c r="HR131" i="2"/>
  <c r="IA131" i="2"/>
  <c r="HP131" i="2"/>
  <c r="HX131" i="2"/>
  <c r="HS131" i="2"/>
  <c r="II131" i="2"/>
  <c r="GW135" i="2"/>
  <c r="HA135" i="2" s="1"/>
  <c r="HG134" i="2"/>
  <c r="HH134" i="2" s="1"/>
  <c r="HJ134" i="2"/>
  <c r="HD117" i="2"/>
  <c r="HD69" i="2"/>
  <c r="HD131" i="2"/>
  <c r="HU92" i="2"/>
  <c r="IF100" i="2"/>
  <c r="GZ120" i="2"/>
  <c r="HV62" i="2"/>
  <c r="FQ88" i="2"/>
  <c r="FR88" i="2" s="1"/>
  <c r="FN78" i="2"/>
  <c r="II95" i="2"/>
  <c r="HR95" i="2"/>
  <c r="FH104" i="2"/>
  <c r="ID87" i="2"/>
  <c r="HY129" i="2"/>
  <c r="HA115" i="2"/>
  <c r="GX115" i="2"/>
  <c r="HI113" i="2"/>
  <c r="HX69" i="2"/>
  <c r="GV91" i="2"/>
  <c r="GZ132" i="2"/>
  <c r="GW132" i="2"/>
  <c r="HA132" i="2" s="1"/>
  <c r="IF129" i="2"/>
  <c r="FM66" i="2"/>
  <c r="FO66" i="2" s="1"/>
  <c r="HX71" i="2"/>
  <c r="HQ131" i="2"/>
  <c r="HC113" i="2"/>
  <c r="HU124" i="2"/>
  <c r="HS118" i="2"/>
  <c r="DV97" i="2"/>
  <c r="HC60" i="2"/>
  <c r="HE60" i="2" s="1"/>
  <c r="HP60" i="2" s="1"/>
  <c r="HR107" i="2"/>
  <c r="IA92" i="2"/>
  <c r="IC79" i="2"/>
  <c r="HX53" i="2"/>
  <c r="IG126" i="2"/>
  <c r="HD97" i="2"/>
  <c r="HC101" i="2"/>
  <c r="HE101" i="2" s="1"/>
  <c r="HI57" i="2"/>
  <c r="HU79" i="2"/>
  <c r="FH87" i="2"/>
  <c r="HS97" i="2"/>
  <c r="FN105" i="2"/>
  <c r="ID83" i="2"/>
  <c r="II83" i="2"/>
  <c r="HC112" i="2"/>
  <c r="HE112" i="2" s="1"/>
  <c r="DU77" i="2"/>
  <c r="DW77" i="2" s="1"/>
  <c r="DY77" i="2" s="1"/>
  <c r="HI134" i="2"/>
  <c r="HG73" i="2"/>
  <c r="HH73" i="2" s="1"/>
  <c r="HJ73" i="2"/>
  <c r="HM73" i="2" s="1"/>
  <c r="IG73" i="2"/>
  <c r="HY73" i="2"/>
  <c r="HS73" i="2"/>
  <c r="HV73" i="2"/>
  <c r="II73" i="2"/>
  <c r="HU73" i="2"/>
  <c r="HQ73" i="2"/>
  <c r="IF73" i="2"/>
  <c r="IC73" i="2"/>
  <c r="IA73" i="2"/>
  <c r="ID73" i="2"/>
  <c r="HX73" i="2"/>
  <c r="HP73" i="2"/>
  <c r="HR73" i="2"/>
  <c r="HA47" i="2"/>
  <c r="HC47" i="2" s="1"/>
  <c r="HE47" i="2" s="1"/>
  <c r="GX47" i="2"/>
  <c r="DP47" i="2"/>
  <c r="II77" i="2"/>
  <c r="IA117" i="2"/>
  <c r="HI115" i="2"/>
  <c r="HH65" i="2"/>
  <c r="GW111" i="2"/>
  <c r="HG88" i="2"/>
  <c r="HH88" i="2" s="1"/>
  <c r="HJ88" i="2"/>
  <c r="HM88" i="2" s="1"/>
  <c r="HD73" i="2"/>
  <c r="HP97" i="2"/>
  <c r="DU61" i="2"/>
  <c r="DW61" i="2" s="1"/>
  <c r="DY61" i="2" s="1"/>
  <c r="DV104" i="2"/>
  <c r="FR82" i="2"/>
  <c r="ID95" i="2"/>
  <c r="IC95" i="2"/>
  <c r="FM104" i="2"/>
  <c r="FO104" i="2" s="1"/>
  <c r="FQ104" i="2" s="1"/>
  <c r="HD122" i="2"/>
  <c r="HY100" i="2"/>
  <c r="ID100" i="2"/>
  <c r="IC100" i="2"/>
  <c r="HS100" i="2"/>
  <c r="HR100" i="2"/>
  <c r="HQ100" i="2"/>
  <c r="II100" i="2"/>
  <c r="HX100" i="2"/>
  <c r="HP100" i="2"/>
  <c r="IA129" i="2"/>
  <c r="GX124" i="2"/>
  <c r="IG69" i="2"/>
  <c r="HQ122" i="2"/>
  <c r="HY122" i="2"/>
  <c r="HS122" i="2"/>
  <c r="HX122" i="2"/>
  <c r="HU122" i="2"/>
  <c r="FM132" i="2"/>
  <c r="FO132" i="2" s="1"/>
  <c r="HS62" i="2"/>
  <c r="FN84" i="2"/>
  <c r="IF131" i="2"/>
  <c r="DS48" i="2"/>
  <c r="DU48" i="2" s="1"/>
  <c r="DP48" i="2"/>
  <c r="IA122" i="2"/>
  <c r="HV117" i="2"/>
  <c r="GZ104" i="2"/>
  <c r="HI104" i="2" s="1"/>
  <c r="IC118" i="2"/>
  <c r="HP65" i="2"/>
  <c r="IG92" i="2"/>
  <c r="IA118" i="2"/>
  <c r="HY62" i="2"/>
  <c r="HP62" i="2"/>
  <c r="IG62" i="2"/>
  <c r="IC62" i="2"/>
  <c r="II62" i="2"/>
  <c r="IA62" i="2"/>
  <c r="HU62" i="2"/>
  <c r="HR62" i="2"/>
  <c r="HV71" i="2"/>
  <c r="DR75" i="2"/>
  <c r="DO75" i="2"/>
  <c r="DS75" i="2" s="1"/>
  <c r="IA79" i="2"/>
  <c r="FR87" i="2"/>
  <c r="HP85" i="2"/>
  <c r="IG83" i="2"/>
  <c r="HV83" i="2"/>
  <c r="IC131" i="2"/>
  <c r="GX129" i="2"/>
  <c r="HV134" i="2"/>
  <c r="HC57" i="2"/>
  <c r="HE57" i="2" s="1"/>
  <c r="IF57" i="2" s="1"/>
  <c r="HI62" i="2"/>
  <c r="DP129" i="2"/>
  <c r="HP117" i="2"/>
  <c r="HC96" i="2"/>
  <c r="HE96" i="2" s="1"/>
  <c r="IG96" i="2" s="1"/>
  <c r="II53" i="2"/>
  <c r="HQ62" i="2"/>
  <c r="ID92" i="2"/>
  <c r="GX95" i="2"/>
  <c r="GY135" i="2"/>
  <c r="HI135" i="2" s="1"/>
  <c r="HG122" i="2"/>
  <c r="HH122" i="2" s="1"/>
  <c r="HJ122" i="2"/>
  <c r="HM122" i="2" s="1"/>
  <c r="IC122" i="2"/>
  <c r="FQ84" i="2"/>
  <c r="FR84" i="2" s="1"/>
  <c r="FQ97" i="2"/>
  <c r="FR97" i="2" s="1"/>
  <c r="HP134" i="2"/>
  <c r="II65" i="2"/>
  <c r="HG68" i="2"/>
  <c r="HH68" i="2" s="1"/>
  <c r="HJ68" i="2"/>
  <c r="HM68" i="2" s="1"/>
  <c r="HR118" i="2"/>
  <c r="HG102" i="2"/>
  <c r="HH102" i="2" s="1"/>
  <c r="HJ102" i="2"/>
  <c r="HM102" i="2" s="1"/>
  <c r="IG102" i="2"/>
  <c r="HQ102" i="2"/>
  <c r="IC102" i="2"/>
  <c r="HU102" i="2"/>
  <c r="IF102" i="2"/>
  <c r="HI58" i="2"/>
  <c r="HC59" i="2"/>
  <c r="HE59" i="2" s="1"/>
  <c r="HR59" i="2" s="1"/>
  <c r="IC134" i="2"/>
  <c r="II85" i="2"/>
  <c r="IA65" i="2"/>
  <c r="HQ83" i="2"/>
  <c r="HY83" i="2"/>
  <c r="FH59" i="2"/>
  <c r="II124" i="2"/>
  <c r="HY131" i="2"/>
  <c r="HI92" i="2"/>
  <c r="HU85" i="2"/>
  <c r="HV100" i="2"/>
  <c r="HS107" i="2"/>
  <c r="DU129" i="2"/>
  <c r="DW129" i="2" s="1"/>
  <c r="DY129" i="2" s="1"/>
  <c r="ID117" i="2"/>
  <c r="GY84" i="2"/>
  <c r="FM122" i="2"/>
  <c r="FO122" i="2" s="1"/>
  <c r="GW120" i="2"/>
  <c r="HA120" i="2" s="1"/>
  <c r="HC74" i="2"/>
  <c r="HE74" i="2" s="1"/>
  <c r="HS74" i="2" s="1"/>
  <c r="HD74" i="2"/>
  <c r="HU134" i="2"/>
  <c r="HA121" i="2"/>
  <c r="GX121" i="2"/>
  <c r="HI74" i="2"/>
  <c r="HX95" i="2"/>
  <c r="HI95" i="2"/>
  <c r="HG86" i="2"/>
  <c r="HH86" i="2" s="1"/>
  <c r="HJ86" i="2"/>
  <c r="HM86" i="2" s="1"/>
  <c r="II86" i="2"/>
  <c r="HY86" i="2"/>
  <c r="II117" i="2"/>
  <c r="HY65" i="2"/>
  <c r="HG76" i="2"/>
  <c r="HH76" i="2" s="1"/>
  <c r="HJ76" i="2"/>
  <c r="HM76" i="2" s="1"/>
  <c r="IG76" i="2"/>
  <c r="IA76" i="2"/>
  <c r="HQ76" i="2"/>
  <c r="HV76" i="2"/>
  <c r="HR76" i="2"/>
  <c r="HS76" i="2"/>
  <c r="HY76" i="2"/>
  <c r="IC76" i="2"/>
  <c r="HU76" i="2"/>
  <c r="ID76" i="2"/>
  <c r="HP76" i="2"/>
  <c r="II76" i="2"/>
  <c r="IF76" i="2"/>
  <c r="HX76" i="2"/>
  <c r="HG127" i="2"/>
  <c r="HH127" i="2" s="1"/>
  <c r="HJ127" i="2"/>
  <c r="HM127" i="2" s="1"/>
  <c r="HC116" i="2"/>
  <c r="HE116" i="2" s="1"/>
  <c r="HD116" i="2"/>
  <c r="HU100" i="2"/>
  <c r="HP124" i="2"/>
  <c r="FH116" i="2"/>
  <c r="HR127" i="2"/>
  <c r="HI90" i="2"/>
  <c r="HY134" i="2"/>
  <c r="GZ63" i="2"/>
  <c r="IG122" i="2"/>
  <c r="HD68" i="2"/>
  <c r="HV102" i="2"/>
  <c r="HG64" i="2"/>
  <c r="HH64" i="2" s="1"/>
  <c r="HJ64" i="2"/>
  <c r="HM64" i="2" s="1"/>
  <c r="HX64" i="2"/>
  <c r="IC64" i="2"/>
  <c r="HQ64" i="2"/>
  <c r="HI59" i="2"/>
  <c r="HS86" i="2"/>
  <c r="II134" i="2"/>
  <c r="GX132" i="2"/>
  <c r="HD125" i="2"/>
  <c r="IC65" i="2"/>
  <c r="IC83" i="2"/>
  <c r="HU69" i="2"/>
  <c r="FM59" i="2"/>
  <c r="FO59" i="2" s="1"/>
  <c r="II92" i="2"/>
  <c r="IG100" i="2"/>
  <c r="HG130" i="2"/>
  <c r="HH130" i="2" s="1"/>
  <c r="HJ130" i="2"/>
  <c r="HM130" i="2" s="1"/>
  <c r="HP130" i="2"/>
  <c r="HR130" i="2"/>
  <c r="HY130" i="2"/>
  <c r="IA130" i="2"/>
  <c r="IG125" i="2"/>
  <c r="IG107" i="2"/>
  <c r="HU53" i="2"/>
  <c r="HX107" i="2"/>
  <c r="HU117" i="2"/>
  <c r="HV131" i="2"/>
  <c r="FR105" i="2"/>
  <c r="IC125" i="2"/>
  <c r="HQ86" i="2"/>
  <c r="HV92" i="2"/>
  <c r="GX93" i="2"/>
  <c r="FQ93" i="2"/>
  <c r="FR93" i="2" s="1"/>
  <c r="HG129" i="2"/>
  <c r="HH129" i="2" s="1"/>
  <c r="HJ129" i="2"/>
  <c r="HG69" i="2"/>
  <c r="HH69" i="2" s="1"/>
  <c r="HJ69" i="2"/>
  <c r="HM69" i="2" s="1"/>
  <c r="HI111" i="2"/>
  <c r="DR91" i="2"/>
  <c r="DO91" i="2"/>
  <c r="HQ134" i="2"/>
  <c r="HG118" i="2"/>
  <c r="HH118" i="2" s="1"/>
  <c r="HJ118" i="2"/>
  <c r="HM118" i="2" s="1"/>
  <c r="FJ62" i="2"/>
  <c r="FT62" i="2" s="1"/>
  <c r="DU132" i="2"/>
  <c r="DW132" i="2" s="1"/>
  <c r="DY132" i="2" s="1"/>
  <c r="IG95" i="2"/>
  <c r="HV95" i="2"/>
  <c r="HD86" i="2"/>
  <c r="ID134" i="2"/>
  <c r="IF62" i="2"/>
  <c r="GZ66" i="2"/>
  <c r="HU65" i="2"/>
  <c r="HD76" i="2"/>
  <c r="HP127" i="2"/>
  <c r="IG134" i="2"/>
  <c r="HR116" i="2"/>
  <c r="IG116" i="2"/>
  <c r="HI116" i="2"/>
  <c r="HC119" i="2"/>
  <c r="HE119" i="2" s="1"/>
  <c r="HR119" i="2" s="1"/>
  <c r="HX93" i="2"/>
  <c r="HQ117" i="2"/>
  <c r="GZ89" i="2"/>
  <c r="GX89" i="2"/>
  <c r="HQ127" i="2"/>
  <c r="HG79" i="2"/>
  <c r="HH79" i="2" s="1"/>
  <c r="HJ79" i="2"/>
  <c r="HM79" i="2" s="1"/>
  <c r="II129" i="2"/>
  <c r="ID69" i="2"/>
  <c r="GY51" i="2"/>
  <c r="GW51" i="2"/>
  <c r="HA51" i="2" s="1"/>
  <c r="GW63" i="2"/>
  <c r="HA63" i="2" s="1"/>
  <c r="HI66" i="2"/>
  <c r="HR122" i="2"/>
  <c r="ID68" i="2"/>
  <c r="GV82" i="2"/>
  <c r="HS65" i="2"/>
  <c r="HS102" i="2"/>
  <c r="HY127" i="2"/>
  <c r="GZ103" i="2"/>
  <c r="HI126" i="2"/>
  <c r="HR83" i="2"/>
  <c r="HQ69" i="2"/>
  <c r="HC61" i="2"/>
  <c r="HE61" i="2" s="1"/>
  <c r="HR61" i="2" s="1"/>
  <c r="HC70" i="2"/>
  <c r="HE70" i="2" s="1"/>
  <c r="HD70" i="2"/>
  <c r="HP92" i="2"/>
  <c r="IF79" i="2"/>
  <c r="HI93" i="2"/>
  <c r="HI129" i="2"/>
  <c r="HG106" i="2"/>
  <c r="HH106" i="2" s="1"/>
  <c r="HJ106" i="2"/>
  <c r="HM106" i="2" s="1"/>
  <c r="IG106" i="2"/>
  <c r="IA106" i="2"/>
  <c r="HR106" i="2"/>
  <c r="HP106" i="2"/>
  <c r="IC106" i="2"/>
  <c r="IF106" i="2"/>
  <c r="HY106" i="2"/>
  <c r="II106" i="2"/>
  <c r="ID106" i="2"/>
  <c r="FQ47" i="2"/>
  <c r="FR47" i="2" s="1"/>
  <c r="IC117" i="2"/>
  <c r="ID131" i="2"/>
  <c r="FM110" i="2"/>
  <c r="FO110" i="2" s="1"/>
  <c r="ID85" i="2"/>
  <c r="HX106" i="2"/>
  <c r="GZ128" i="2"/>
  <c r="HC128" i="2" s="1"/>
  <c r="HE128" i="2" s="1"/>
  <c r="ID102" i="2"/>
  <c r="IG32" i="2"/>
  <c r="FR7" i="2"/>
  <c r="FS7" i="2" s="1"/>
  <c r="GW35" i="2"/>
  <c r="HA35" i="2" s="1"/>
  <c r="HC35" i="2" s="1"/>
  <c r="DP24" i="2"/>
  <c r="FH37" i="2"/>
  <c r="DU13" i="2"/>
  <c r="DW13" i="2" s="1"/>
  <c r="DY13" i="2" s="1"/>
  <c r="FM35" i="2"/>
  <c r="FO35" i="2" s="1"/>
  <c r="FQ35" i="2" s="1"/>
  <c r="IG42" i="2"/>
  <c r="HX32" i="2"/>
  <c r="IF42" i="2"/>
  <c r="HY24" i="4"/>
  <c r="HR24" i="4"/>
  <c r="HV24" i="4"/>
  <c r="IG24" i="4"/>
  <c r="ID24" i="4"/>
  <c r="HQ24" i="4"/>
  <c r="GZ29" i="4"/>
  <c r="HR22" i="4"/>
  <c r="HJ24" i="4"/>
  <c r="HM24" i="4" s="1"/>
  <c r="B24" i="4" s="1"/>
  <c r="HS24" i="4"/>
  <c r="HG24" i="4"/>
  <c r="HH24" i="4" s="1"/>
  <c r="FO16" i="4"/>
  <c r="HD24" i="4"/>
  <c r="HX24" i="4"/>
  <c r="II24" i="4"/>
  <c r="DV20" i="4"/>
  <c r="IA24" i="4"/>
  <c r="HP24" i="4"/>
  <c r="DP20" i="4"/>
  <c r="DV26" i="4"/>
  <c r="FR25" i="4"/>
  <c r="FS25" i="4" s="1"/>
  <c r="FN25" i="4"/>
  <c r="HU22" i="4"/>
  <c r="HJ22" i="4"/>
  <c r="HM22" i="4" s="1"/>
  <c r="B22" i="4" s="1"/>
  <c r="FR31" i="4"/>
  <c r="FS31" i="4" s="1"/>
  <c r="HI30" i="4"/>
  <c r="FH19" i="4"/>
  <c r="HC30" i="4"/>
  <c r="HE30" i="4" s="1"/>
  <c r="HX30" i="4" s="1"/>
  <c r="HP42" i="4"/>
  <c r="IC42" i="4"/>
  <c r="GX42" i="4"/>
  <c r="HC25" i="4"/>
  <c r="HE25" i="4" s="1"/>
  <c r="HR25" i="4" s="1"/>
  <c r="HI33" i="4"/>
  <c r="DV9" i="4"/>
  <c r="FR33" i="4"/>
  <c r="FS33" i="4" s="1"/>
  <c r="CE13" i="4"/>
  <c r="FN19" i="4"/>
  <c r="HD42" i="4"/>
  <c r="GX44" i="4"/>
  <c r="FN31" i="4"/>
  <c r="FH29" i="4"/>
  <c r="DP26" i="4"/>
  <c r="FN33" i="4"/>
  <c r="HA29" i="4"/>
  <c r="HC29" i="4" s="1"/>
  <c r="GX29" i="4"/>
  <c r="HE26" i="4"/>
  <c r="HD26" i="4"/>
  <c r="HD21" i="4"/>
  <c r="HX22" i="4"/>
  <c r="HG22" i="4"/>
  <c r="HH22" i="4" s="1"/>
  <c r="FN14" i="4"/>
  <c r="IA22" i="4"/>
  <c r="GZ40" i="4"/>
  <c r="HI40" i="4" s="1"/>
  <c r="IG22" i="4"/>
  <c r="II42" i="4"/>
  <c r="FH30" i="4"/>
  <c r="FH41" i="4"/>
  <c r="HX21" i="4"/>
  <c r="IC22" i="4"/>
  <c r="FM13" i="4"/>
  <c r="FO13" i="4" s="1"/>
  <c r="FQ13" i="4" s="1"/>
  <c r="FR13" i="4" s="1"/>
  <c r="FS13" i="4" s="1"/>
  <c r="HY22" i="4"/>
  <c r="IF22" i="4"/>
  <c r="II22" i="4"/>
  <c r="HP22" i="4"/>
  <c r="GW37" i="4"/>
  <c r="HA37" i="4" s="1"/>
  <c r="HC37" i="4" s="1"/>
  <c r="HE37" i="4" s="1"/>
  <c r="HA32" i="4"/>
  <c r="GX32" i="4"/>
  <c r="FK17" i="4"/>
  <c r="FH17" i="4"/>
  <c r="HY42" i="4"/>
  <c r="DV46" i="4"/>
  <c r="FH13" i="4"/>
  <c r="DV30" i="4"/>
  <c r="DP29" i="4"/>
  <c r="HC46" i="4"/>
  <c r="HE46" i="4" s="1"/>
  <c r="HX46" i="4" s="1"/>
  <c r="GX30" i="4"/>
  <c r="HQ22" i="4"/>
  <c r="HV22" i="4"/>
  <c r="ID22" i="4"/>
  <c r="HC27" i="4"/>
  <c r="HE27" i="4" s="1"/>
  <c r="II27" i="4" s="1"/>
  <c r="HD22" i="4"/>
  <c r="FQ19" i="4"/>
  <c r="FR19" i="4" s="1"/>
  <c r="FS19" i="4" s="1"/>
  <c r="DW29" i="4"/>
  <c r="DY29" i="4" s="1"/>
  <c r="DV29" i="4"/>
  <c r="HC40" i="4"/>
  <c r="HE40" i="4" s="1"/>
  <c r="HY40" i="4" s="1"/>
  <c r="IC30" i="4"/>
  <c r="GX40" i="4"/>
  <c r="HP33" i="4"/>
  <c r="GX10" i="4"/>
  <c r="II21" i="4"/>
  <c r="GX17" i="4"/>
  <c r="FN44" i="4"/>
  <c r="FM34" i="4"/>
  <c r="FO34" i="4" s="1"/>
  <c r="FQ34" i="4" s="1"/>
  <c r="FH43" i="4"/>
  <c r="IG42" i="4"/>
  <c r="DV34" i="4"/>
  <c r="DU36" i="4"/>
  <c r="DW36" i="4" s="1"/>
  <c r="DY36" i="4" s="1"/>
  <c r="FM45" i="4"/>
  <c r="FO45" i="4" s="1"/>
  <c r="FQ45" i="4" s="1"/>
  <c r="FR45" i="4" s="1"/>
  <c r="FS45" i="4" s="1"/>
  <c r="GZ45" i="4"/>
  <c r="GZ39" i="4"/>
  <c r="FK20" i="4"/>
  <c r="FH20" i="4"/>
  <c r="GZ34" i="4"/>
  <c r="HI31" i="4"/>
  <c r="FM35" i="4"/>
  <c r="FO35" i="4" s="1"/>
  <c r="GX14" i="4"/>
  <c r="HV33" i="4"/>
  <c r="HQ42" i="4"/>
  <c r="FT18" i="4"/>
  <c r="HY33" i="4"/>
  <c r="HG21" i="4"/>
  <c r="HH21" i="4" s="1"/>
  <c r="HJ21" i="4"/>
  <c r="HM21" i="4" s="1"/>
  <c r="B21" i="4" s="1"/>
  <c r="IC21" i="4"/>
  <c r="IF21" i="4"/>
  <c r="HP21" i="4"/>
  <c r="HQ21" i="4"/>
  <c r="HR21" i="4"/>
  <c r="ID21" i="4"/>
  <c r="HS21" i="4"/>
  <c r="HC10" i="4"/>
  <c r="HE10" i="4" s="1"/>
  <c r="IC10" i="4" s="1"/>
  <c r="II33" i="4"/>
  <c r="FN29" i="4"/>
  <c r="DU43" i="4"/>
  <c r="DW43" i="4" s="1"/>
  <c r="DY43" i="4" s="1"/>
  <c r="GZ36" i="4"/>
  <c r="FM30" i="4"/>
  <c r="FO30" i="4" s="1"/>
  <c r="IG21" i="4"/>
  <c r="HI6" i="4"/>
  <c r="IA21" i="4"/>
  <c r="FT13" i="4"/>
  <c r="FM43" i="4"/>
  <c r="FO43" i="4" s="1"/>
  <c r="HJ46" i="4"/>
  <c r="HM46" i="4" s="1"/>
  <c r="B46" i="4" s="1"/>
  <c r="IC33" i="4"/>
  <c r="FQ29" i="4"/>
  <c r="FR29" i="4" s="1"/>
  <c r="FS29" i="4" s="1"/>
  <c r="FJ11" i="4"/>
  <c r="FT11" i="4" s="1"/>
  <c r="FG11" i="4"/>
  <c r="FK11" i="4" s="1"/>
  <c r="HC44" i="4"/>
  <c r="HE44" i="4" s="1"/>
  <c r="HX44" i="4" s="1"/>
  <c r="HJ30" i="4"/>
  <c r="HX33" i="4"/>
  <c r="HS42" i="4"/>
  <c r="HI27" i="4"/>
  <c r="FH37" i="4"/>
  <c r="GY39" i="4"/>
  <c r="GW39" i="4"/>
  <c r="HA39" i="4" s="1"/>
  <c r="HC41" i="4"/>
  <c r="HE41" i="4" s="1"/>
  <c r="II41" i="4" s="1"/>
  <c r="GX16" i="4"/>
  <c r="GY5" i="4"/>
  <c r="GZ19" i="4"/>
  <c r="GX19" i="4"/>
  <c r="IF42" i="4"/>
  <c r="II30" i="4"/>
  <c r="HI44" i="4"/>
  <c r="HA6" i="4"/>
  <c r="GX6" i="4"/>
  <c r="HD30" i="4"/>
  <c r="GW34" i="4"/>
  <c r="HA34" i="4" s="1"/>
  <c r="GX11" i="4"/>
  <c r="GX46" i="4"/>
  <c r="GX13" i="4"/>
  <c r="HI7" i="4"/>
  <c r="HI41" i="4"/>
  <c r="FQ10" i="4"/>
  <c r="FR10" i="4" s="1"/>
  <c r="FS10" i="4" s="1"/>
  <c r="HG42" i="4"/>
  <c r="HH42" i="4" s="1"/>
  <c r="HJ42" i="4"/>
  <c r="HM42" i="4" s="1"/>
  <c r="B42" i="4" s="1"/>
  <c r="ID42" i="4"/>
  <c r="HV42" i="4"/>
  <c r="HR42" i="4"/>
  <c r="GV5" i="4"/>
  <c r="GW5" i="4" s="1"/>
  <c r="HA5" i="4" s="1"/>
  <c r="DS19" i="4"/>
  <c r="DP19" i="4"/>
  <c r="FM5" i="4"/>
  <c r="FO5" i="4" s="1"/>
  <c r="HU42" i="4"/>
  <c r="GZ14" i="4"/>
  <c r="FQ14" i="4"/>
  <c r="FR14" i="4" s="1"/>
  <c r="FS14" i="4" s="1"/>
  <c r="GZ17" i="4"/>
  <c r="HI17" i="4" s="1"/>
  <c r="GZ11" i="4"/>
  <c r="HC11" i="4" s="1"/>
  <c r="HE11" i="4" s="1"/>
  <c r="GX27" i="4"/>
  <c r="HC9" i="4"/>
  <c r="HE9" i="4" s="1"/>
  <c r="HY9" i="4" s="1"/>
  <c r="DO37" i="4"/>
  <c r="DS37" i="4" s="1"/>
  <c r="GZ35" i="4"/>
  <c r="GX35" i="4"/>
  <c r="FM27" i="4"/>
  <c r="FO27" i="4" s="1"/>
  <c r="FM37" i="4"/>
  <c r="FO37" i="4" s="1"/>
  <c r="HE7" i="4"/>
  <c r="FH34" i="4"/>
  <c r="DV28" i="4"/>
  <c r="GZ12" i="4"/>
  <c r="GX12" i="4"/>
  <c r="DR40" i="4"/>
  <c r="DO40" i="4"/>
  <c r="DS40" i="4" s="1"/>
  <c r="GZ43" i="4"/>
  <c r="GW43" i="4"/>
  <c r="HA43" i="4" s="1"/>
  <c r="GY18" i="4"/>
  <c r="GZ28" i="4"/>
  <c r="GW28" i="4"/>
  <c r="FJ20" i="4"/>
  <c r="FT20" i="4" s="1"/>
  <c r="FQ44" i="4"/>
  <c r="FR44" i="4" s="1"/>
  <c r="FS44" i="4" s="1"/>
  <c r="HI29" i="4"/>
  <c r="GY14" i="4"/>
  <c r="IA44" i="4"/>
  <c r="FJ17" i="4"/>
  <c r="FM17" i="4" s="1"/>
  <c r="HP30" i="4"/>
  <c r="DS35" i="4"/>
  <c r="DU35" i="4" s="1"/>
  <c r="DW35" i="4" s="1"/>
  <c r="DY35" i="4" s="1"/>
  <c r="DP35" i="4"/>
  <c r="HI9" i="4"/>
  <c r="ID33" i="4"/>
  <c r="HS33" i="4"/>
  <c r="HQ33" i="4"/>
  <c r="HR33" i="4"/>
  <c r="IG33" i="4"/>
  <c r="IF33" i="4"/>
  <c r="IA33" i="4"/>
  <c r="HU33" i="4"/>
  <c r="ID25" i="4"/>
  <c r="HQ25" i="4"/>
  <c r="HY25" i="4"/>
  <c r="DV5" i="4"/>
  <c r="GX36" i="4"/>
  <c r="GZ13" i="4"/>
  <c r="GZ16" i="4"/>
  <c r="HI16" i="4" s="1"/>
  <c r="GZ20" i="4"/>
  <c r="FJ40" i="4"/>
  <c r="FT40" i="4" s="1"/>
  <c r="HY30" i="4"/>
  <c r="FM36" i="4"/>
  <c r="FO36" i="4" s="1"/>
  <c r="HX42" i="4"/>
  <c r="HG33" i="4"/>
  <c r="HH33" i="4" s="1"/>
  <c r="HJ33" i="4"/>
  <c r="HG25" i="4"/>
  <c r="HH25" i="4" s="1"/>
  <c r="FM18" i="4"/>
  <c r="FO18" i="4" s="1"/>
  <c r="GW20" i="4"/>
  <c r="HA20" i="4" s="1"/>
  <c r="GV18" i="4"/>
  <c r="GW18" i="4" s="1"/>
  <c r="DV16" i="4"/>
  <c r="IA42" i="4"/>
  <c r="FG40" i="4"/>
  <c r="GY45" i="4"/>
  <c r="IG30" i="4"/>
  <c r="HP25" i="4"/>
  <c r="FH39" i="4"/>
  <c r="HY21" i="4"/>
  <c r="FK28" i="4"/>
  <c r="FH28" i="4"/>
  <c r="GY34" i="4"/>
  <c r="HI34" i="4" s="1"/>
  <c r="FQ41" i="4"/>
  <c r="FR41" i="4" s="1"/>
  <c r="FS41" i="4" s="1"/>
  <c r="DS10" i="4"/>
  <c r="DU10" i="4" s="1"/>
  <c r="DW10" i="4" s="1"/>
  <c r="DY10" i="4" s="1"/>
  <c r="DP10" i="4"/>
  <c r="HD33" i="4"/>
  <c r="GZ15" i="4"/>
  <c r="GX15" i="4"/>
  <c r="FN10" i="4"/>
  <c r="FN41" i="4"/>
  <c r="HC31" i="4"/>
  <c r="HE31" i="4" s="1"/>
  <c r="HS31" i="4" s="1"/>
  <c r="FH45" i="4"/>
  <c r="HD25" i="4"/>
  <c r="IG46" i="4"/>
  <c r="DV41" i="4"/>
  <c r="DV42" i="4"/>
  <c r="FQ7" i="4"/>
  <c r="FR7" i="4" s="1"/>
  <c r="FS7" i="4" s="1"/>
  <c r="FM39" i="4"/>
  <c r="FO39" i="4" s="1"/>
  <c r="GW45" i="4"/>
  <c r="HA45" i="4" s="1"/>
  <c r="HI37" i="4"/>
  <c r="HP44" i="4"/>
  <c r="IC44" i="4"/>
  <c r="ID30" i="4"/>
  <c r="GX41" i="4"/>
  <c r="HU21" i="4"/>
  <c r="HV46" i="4"/>
  <c r="FQ16" i="4"/>
  <c r="FR16" i="4" s="1"/>
  <c r="FS16" i="4" s="1"/>
  <c r="II46" i="4"/>
  <c r="HG5" i="2"/>
  <c r="HH5" i="2" s="1"/>
  <c r="HI7" i="2"/>
  <c r="HD5" i="2"/>
  <c r="FQ5" i="2"/>
  <c r="FR5" i="2" s="1"/>
  <c r="FS5" i="2" s="1"/>
  <c r="IA25" i="2"/>
  <c r="HS25" i="2"/>
  <c r="IG25" i="2"/>
  <c r="IC25" i="2"/>
  <c r="HR25" i="2"/>
  <c r="II25" i="2"/>
  <c r="IA9" i="2"/>
  <c r="HI20" i="2"/>
  <c r="HD42" i="2"/>
  <c r="DV46" i="2"/>
  <c r="GX35" i="2"/>
  <c r="CE8" i="2"/>
  <c r="FM17" i="2"/>
  <c r="FO17" i="2" s="1"/>
  <c r="FQ17" i="2" s="1"/>
  <c r="FR17" i="2" s="1"/>
  <c r="FS17" i="2" s="1"/>
  <c r="HX43" i="2"/>
  <c r="GZ36" i="2"/>
  <c r="FN28" i="2"/>
  <c r="HI12" i="2"/>
  <c r="FN18" i="2"/>
  <c r="FN19" i="2"/>
  <c r="GX46" i="2"/>
  <c r="II23" i="2"/>
  <c r="GX31" i="2"/>
  <c r="FN16" i="2"/>
  <c r="DP46" i="2"/>
  <c r="IA32" i="2"/>
  <c r="ID28" i="2"/>
  <c r="HS28" i="2"/>
  <c r="IA28" i="2"/>
  <c r="IF28" i="2"/>
  <c r="II28" i="2"/>
  <c r="IG28" i="2"/>
  <c r="HX28" i="2"/>
  <c r="IC28" i="2"/>
  <c r="HV7" i="2"/>
  <c r="IC7" i="2"/>
  <c r="HG7" i="2"/>
  <c r="HH7" i="2" s="1"/>
  <c r="IF7" i="2"/>
  <c r="HJ7" i="2"/>
  <c r="HM7" i="2" s="1"/>
  <c r="B7" i="2" s="1"/>
  <c r="HS7" i="2"/>
  <c r="IG7" i="2"/>
  <c r="HU7" i="2"/>
  <c r="HP7" i="2"/>
  <c r="HX7" i="2"/>
  <c r="IA7" i="2"/>
  <c r="II7" i="2"/>
  <c r="HY7" i="2"/>
  <c r="ID7" i="2"/>
  <c r="HU25" i="2"/>
  <c r="FN7" i="2"/>
  <c r="GV37" i="2"/>
  <c r="GW37" i="2" s="1"/>
  <c r="HA37" i="2" s="1"/>
  <c r="HD9" i="2"/>
  <c r="HC26" i="2"/>
  <c r="HE26" i="2" s="1"/>
  <c r="HP26" i="2" s="1"/>
  <c r="FN12" i="2"/>
  <c r="HD28" i="2"/>
  <c r="HD25" i="2"/>
  <c r="DV38" i="2"/>
  <c r="IF9" i="2"/>
  <c r="IF23" i="2"/>
  <c r="GX17" i="2"/>
  <c r="FH30" i="2"/>
  <c r="FM37" i="2"/>
  <c r="FO37" i="2" s="1"/>
  <c r="FK13" i="2"/>
  <c r="FH13" i="2"/>
  <c r="HQ25" i="2"/>
  <c r="FT13" i="2"/>
  <c r="HX25" i="2"/>
  <c r="DU32" i="2"/>
  <c r="DW32" i="2" s="1"/>
  <c r="DY32" i="2" s="1"/>
  <c r="HA36" i="2"/>
  <c r="HC36" i="2" s="1"/>
  <c r="HE36" i="2" s="1"/>
  <c r="GX36" i="2"/>
  <c r="GZ10" i="2"/>
  <c r="GW10" i="2"/>
  <c r="HA10" i="2" s="1"/>
  <c r="HQ9" i="2"/>
  <c r="IG43" i="2"/>
  <c r="FM41" i="2"/>
  <c r="HV32" i="2"/>
  <c r="IC43" i="2"/>
  <c r="FH39" i="2"/>
  <c r="DU45" i="2"/>
  <c r="DW45" i="2" s="1"/>
  <c r="DY45" i="2" s="1"/>
  <c r="HR38" i="2"/>
  <c r="FM39" i="2"/>
  <c r="FO39" i="2" s="1"/>
  <c r="FQ39" i="2" s="1"/>
  <c r="ID14" i="2"/>
  <c r="FG33" i="2"/>
  <c r="FK33" i="2" s="1"/>
  <c r="FJ33" i="2"/>
  <c r="FT33" i="2" s="1"/>
  <c r="HQ43" i="2"/>
  <c r="GW44" i="2"/>
  <c r="HA44" i="2" s="1"/>
  <c r="HI11" i="2"/>
  <c r="ID43" i="2"/>
  <c r="FM31" i="2"/>
  <c r="FO31" i="2" s="1"/>
  <c r="FQ31" i="2" s="1"/>
  <c r="HU43" i="2"/>
  <c r="DV34" i="2"/>
  <c r="II43" i="2"/>
  <c r="HP9" i="2"/>
  <c r="HY9" i="2"/>
  <c r="ID9" i="2"/>
  <c r="HV14" i="2"/>
  <c r="HR43" i="2"/>
  <c r="DV14" i="2"/>
  <c r="DV26" i="2"/>
  <c r="HS32" i="2"/>
  <c r="DR35" i="2"/>
  <c r="DU35" i="2" s="1"/>
  <c r="DP35" i="2"/>
  <c r="GY10" i="2"/>
  <c r="IA43" i="2"/>
  <c r="IA14" i="2"/>
  <c r="IF43" i="2"/>
  <c r="HX14" i="2"/>
  <c r="GW30" i="2"/>
  <c r="HA30" i="2" s="1"/>
  <c r="HD23" i="2"/>
  <c r="HD43" i="2"/>
  <c r="HD7" i="2"/>
  <c r="GW11" i="2"/>
  <c r="HA11" i="2" s="1"/>
  <c r="HC11" i="2" s="1"/>
  <c r="HE11" i="2" s="1"/>
  <c r="IF11" i="2" s="1"/>
  <c r="GZ18" i="2"/>
  <c r="HG38" i="2"/>
  <c r="HH38" i="2" s="1"/>
  <c r="HJ38" i="2"/>
  <c r="HC13" i="2"/>
  <c r="HE13" i="2" s="1"/>
  <c r="IA13" i="2" s="1"/>
  <c r="FR35" i="2"/>
  <c r="FS35" i="2" s="1"/>
  <c r="HC17" i="2"/>
  <c r="HE17" i="2" s="1"/>
  <c r="IC17" i="2" s="1"/>
  <c r="HC33" i="2"/>
  <c r="HE33" i="2" s="1"/>
  <c r="GZ45" i="2"/>
  <c r="HI45" i="2" s="1"/>
  <c r="GW45" i="2"/>
  <c r="HA45" i="2" s="1"/>
  <c r="GZ44" i="2"/>
  <c r="GX24" i="2"/>
  <c r="HG42" i="2"/>
  <c r="HH42" i="2" s="1"/>
  <c r="HJ42" i="2"/>
  <c r="HM42" i="2" s="1"/>
  <c r="B42" i="2" s="1"/>
  <c r="HR42" i="2"/>
  <c r="HQ38" i="2"/>
  <c r="ID42" i="2"/>
  <c r="GW18" i="2"/>
  <c r="HA18" i="2" s="1"/>
  <c r="DR21" i="2"/>
  <c r="FH36" i="2"/>
  <c r="DV16" i="2"/>
  <c r="HI13" i="2"/>
  <c r="GX33" i="2"/>
  <c r="HG32" i="2"/>
  <c r="HH32" i="2" s="1"/>
  <c r="HJ32" i="2"/>
  <c r="HM32" i="2" s="1"/>
  <c r="B32" i="2" s="1"/>
  <c r="DU40" i="2"/>
  <c r="DW40" i="2" s="1"/>
  <c r="DY40" i="2" s="1"/>
  <c r="HU32" i="2"/>
  <c r="HQ42" i="2"/>
  <c r="HI17" i="2"/>
  <c r="DU24" i="2"/>
  <c r="DW24" i="2" s="1"/>
  <c r="DY24" i="2" s="1"/>
  <c r="FQ15" i="2"/>
  <c r="FR15" i="2" s="1"/>
  <c r="FS15" i="2" s="1"/>
  <c r="HI34" i="2"/>
  <c r="FM46" i="2"/>
  <c r="FO46" i="2" s="1"/>
  <c r="HY32" i="2"/>
  <c r="FQ22" i="2"/>
  <c r="FR22" i="2" s="1"/>
  <c r="FS22" i="2" s="1"/>
  <c r="FN22" i="2"/>
  <c r="HV43" i="2"/>
  <c r="HI27" i="2"/>
  <c r="FN26" i="2"/>
  <c r="GZ24" i="2"/>
  <c r="HC24" i="2" s="1"/>
  <c r="HE24" i="2" s="1"/>
  <c r="II42" i="2"/>
  <c r="HI36" i="2"/>
  <c r="HC46" i="2"/>
  <c r="HE46" i="2" s="1"/>
  <c r="IG46" i="2" s="1"/>
  <c r="FO38" i="2"/>
  <c r="FN38" i="2"/>
  <c r="IC42" i="2"/>
  <c r="GZ41" i="2"/>
  <c r="HC41" i="2" s="1"/>
  <c r="HE41" i="2" s="1"/>
  <c r="HV38" i="2"/>
  <c r="FN14" i="2"/>
  <c r="GX13" i="2"/>
  <c r="HA19" i="2"/>
  <c r="GX19" i="2"/>
  <c r="HI33" i="2"/>
  <c r="GY18" i="2"/>
  <c r="FQ26" i="2"/>
  <c r="FR26" i="2" s="1"/>
  <c r="FS26" i="2" s="1"/>
  <c r="FM36" i="2"/>
  <c r="FO36" i="2" s="1"/>
  <c r="DU18" i="2"/>
  <c r="DW18" i="2" s="1"/>
  <c r="DY18" i="2" s="1"/>
  <c r="GX20" i="2"/>
  <c r="HI35" i="2"/>
  <c r="II38" i="2"/>
  <c r="HX42" i="2"/>
  <c r="IG38" i="2"/>
  <c r="ID17" i="2"/>
  <c r="HI38" i="2"/>
  <c r="HD14" i="2"/>
  <c r="FJ20" i="2"/>
  <c r="FT20" i="2" s="1"/>
  <c r="FG20" i="2"/>
  <c r="FK20" i="2" s="1"/>
  <c r="GZ39" i="2"/>
  <c r="GW39" i="2"/>
  <c r="HG23" i="2"/>
  <c r="HH23" i="2" s="1"/>
  <c r="HJ23" i="2"/>
  <c r="HM23" i="2" s="1"/>
  <c r="B23" i="2" s="1"/>
  <c r="HX23" i="2"/>
  <c r="HS23" i="2"/>
  <c r="HP23" i="2"/>
  <c r="HR23" i="2"/>
  <c r="HV23" i="2"/>
  <c r="IA23" i="2"/>
  <c r="HU23" i="2"/>
  <c r="HX13" i="2"/>
  <c r="FQ12" i="2"/>
  <c r="FR12" i="2" s="1"/>
  <c r="FS12" i="2" s="1"/>
  <c r="GX12" i="2"/>
  <c r="FN10" i="2"/>
  <c r="IG23" i="2"/>
  <c r="II32" i="2"/>
  <c r="DR44" i="2"/>
  <c r="DP44" i="2"/>
  <c r="HI22" i="2"/>
  <c r="HG11" i="2"/>
  <c r="HY17" i="2"/>
  <c r="HI46" i="2"/>
  <c r="HY14" i="2"/>
  <c r="HG25" i="2"/>
  <c r="HH25" i="2" s="1"/>
  <c r="HJ25" i="2"/>
  <c r="HM25" i="2" s="1"/>
  <c r="B25" i="2" s="1"/>
  <c r="HV25" i="2"/>
  <c r="IF25" i="2"/>
  <c r="HY25" i="2"/>
  <c r="HY43" i="2"/>
  <c r="HC22" i="2"/>
  <c r="HE22" i="2" s="1"/>
  <c r="ID22" i="2" s="1"/>
  <c r="IC14" i="2"/>
  <c r="HI14" i="2"/>
  <c r="HG28" i="2"/>
  <c r="HH28" i="2" s="1"/>
  <c r="HJ28" i="2"/>
  <c r="HM28" i="2" s="1"/>
  <c r="B28" i="2" s="1"/>
  <c r="HU28" i="2"/>
  <c r="HQ28" i="2"/>
  <c r="HV28" i="2"/>
  <c r="HP28" i="2"/>
  <c r="HR28" i="2"/>
  <c r="HY28" i="2"/>
  <c r="GW21" i="2"/>
  <c r="HA21" i="2" s="1"/>
  <c r="DU39" i="2"/>
  <c r="DW39" i="2" s="1"/>
  <c r="DY39" i="2" s="1"/>
  <c r="HX38" i="2"/>
  <c r="GX41" i="2"/>
  <c r="IF13" i="2"/>
  <c r="FQ10" i="2"/>
  <c r="FR10" i="2" s="1"/>
  <c r="FS10" i="2" s="1"/>
  <c r="GY44" i="2"/>
  <c r="HI44" i="2" s="1"/>
  <c r="GX16" i="2"/>
  <c r="HS33" i="2"/>
  <c r="HU14" i="2"/>
  <c r="HV17" i="2"/>
  <c r="HQ17" i="2"/>
  <c r="HD32" i="2"/>
  <c r="DP17" i="2"/>
  <c r="FQ16" i="2"/>
  <c r="FR16" i="2" s="1"/>
  <c r="FS16" i="2" s="1"/>
  <c r="HU38" i="2"/>
  <c r="HS42" i="2"/>
  <c r="FM30" i="2"/>
  <c r="FO30" i="2" s="1"/>
  <c r="DS33" i="2"/>
  <c r="DU33" i="2" s="1"/>
  <c r="DW33" i="2" s="1"/>
  <c r="DY33" i="2" s="1"/>
  <c r="DP33" i="2"/>
  <c r="II14" i="2"/>
  <c r="HP25" i="2"/>
  <c r="HS14" i="2"/>
  <c r="IA42" i="2"/>
  <c r="FN15" i="2"/>
  <c r="FQ14" i="2"/>
  <c r="FR14" i="2" s="1"/>
  <c r="FS14" i="2" s="1"/>
  <c r="HY38" i="2"/>
  <c r="GZ40" i="2"/>
  <c r="GW40" i="2"/>
  <c r="HA40" i="2" s="1"/>
  <c r="HG14" i="2"/>
  <c r="HH14" i="2" s="1"/>
  <c r="HJ14" i="2"/>
  <c r="HR14" i="2"/>
  <c r="FN40" i="2"/>
  <c r="GY30" i="2"/>
  <c r="DV20" i="2"/>
  <c r="HU42" i="2"/>
  <c r="HQ13" i="2"/>
  <c r="IC13" i="2"/>
  <c r="GZ16" i="2"/>
  <c r="HP32" i="2"/>
  <c r="HY42" i="2"/>
  <c r="HG43" i="2"/>
  <c r="HH43" i="2" s="1"/>
  <c r="HJ43" i="2"/>
  <c r="HM43" i="2" s="1"/>
  <c r="B43" i="2" s="1"/>
  <c r="HS43" i="2"/>
  <c r="HX17" i="2"/>
  <c r="HS17" i="2"/>
  <c r="DU17" i="2"/>
  <c r="DW17" i="2" s="1"/>
  <c r="DY17" i="2" s="1"/>
  <c r="ID38" i="2"/>
  <c r="HC34" i="2"/>
  <c r="HQ23" i="2"/>
  <c r="ID32" i="2"/>
  <c r="HQ32" i="2"/>
  <c r="ID25" i="2"/>
  <c r="IF32" i="2"/>
  <c r="HI29" i="2"/>
  <c r="HC20" i="2"/>
  <c r="HE20" i="2" s="1"/>
  <c r="II20" i="2" s="1"/>
  <c r="IC38" i="2"/>
  <c r="HS38" i="2"/>
  <c r="IF38" i="2"/>
  <c r="IA38" i="2"/>
  <c r="HD38" i="2"/>
  <c r="FQ40" i="2"/>
  <c r="FR40" i="2" s="1"/>
  <c r="FS40" i="2" s="1"/>
  <c r="GZ30" i="2"/>
  <c r="HU13" i="2"/>
  <c r="HY13" i="2"/>
  <c r="HC12" i="2"/>
  <c r="HE12" i="2" s="1"/>
  <c r="IG12" i="2" s="1"/>
  <c r="HP14" i="2"/>
  <c r="HI15" i="2"/>
  <c r="HC29" i="2"/>
  <c r="HE29" i="2" s="1"/>
  <c r="II29" i="2" s="1"/>
  <c r="HR17" i="2"/>
  <c r="IF17" i="2"/>
  <c r="HC15" i="2"/>
  <c r="HE15" i="2" s="1"/>
  <c r="IG15" i="2" s="1"/>
  <c r="GZ21" i="2"/>
  <c r="HY23" i="2"/>
  <c r="HP42" i="2"/>
  <c r="HA27" i="2"/>
  <c r="GX27" i="2"/>
  <c r="IG14" i="2"/>
  <c r="HQ14" i="2"/>
  <c r="HC31" i="2"/>
  <c r="HE31" i="2" s="1"/>
  <c r="IF31" i="2" s="1"/>
  <c r="HC19" i="2"/>
  <c r="HE19" i="2" s="1"/>
  <c r="HV19" i="2" s="1"/>
  <c r="HP38" i="2"/>
  <c r="DO21" i="2"/>
  <c r="DS21" i="2" s="1"/>
  <c r="IC23" i="2"/>
  <c r="HR32" i="2"/>
  <c r="FT6" i="2"/>
  <c r="DU7" i="2"/>
  <c r="DW7" i="2" s="1"/>
  <c r="DY7" i="2" s="1"/>
  <c r="CE6" i="2"/>
  <c r="GX8" i="2"/>
  <c r="FH6" i="2"/>
  <c r="FM6" i="2"/>
  <c r="FO6" i="2" s="1"/>
  <c r="HG9" i="2"/>
  <c r="HH9" i="2" s="1"/>
  <c r="HJ9" i="2"/>
  <c r="HM9" i="2" s="1"/>
  <c r="B9" i="2" s="1"/>
  <c r="IC9" i="2"/>
  <c r="HX9" i="2"/>
  <c r="HV9" i="2"/>
  <c r="HU9" i="2"/>
  <c r="IG9" i="2"/>
  <c r="HR9" i="2"/>
  <c r="II9" i="2"/>
  <c r="IA59" i="2" l="1"/>
  <c r="IG90" i="2"/>
  <c r="ID99" i="2"/>
  <c r="IC93" i="2"/>
  <c r="HX125" i="2"/>
  <c r="II125" i="2"/>
  <c r="DV71" i="2"/>
  <c r="HC8" i="2"/>
  <c r="HE8" i="2" s="1"/>
  <c r="HY8" i="2" s="1"/>
  <c r="II59" i="2"/>
  <c r="HM129" i="2"/>
  <c r="HV90" i="2"/>
  <c r="IC99" i="2"/>
  <c r="HU125" i="2"/>
  <c r="HJ99" i="2"/>
  <c r="HM99" i="2" s="1"/>
  <c r="IF93" i="2"/>
  <c r="HG93" i="2"/>
  <c r="HH93" i="2" s="1"/>
  <c r="IF125" i="2"/>
  <c r="HJ125" i="2"/>
  <c r="HM125" i="2" s="1"/>
  <c r="FN66" i="2"/>
  <c r="HX105" i="2"/>
  <c r="HG99" i="2"/>
  <c r="HH99" i="2" s="1"/>
  <c r="HQ99" i="2"/>
  <c r="FN39" i="2"/>
  <c r="HY90" i="2"/>
  <c r="ID60" i="2"/>
  <c r="HQ60" i="2"/>
  <c r="DV61" i="2"/>
  <c r="ID90" i="2"/>
  <c r="II105" i="2"/>
  <c r="HP105" i="2"/>
  <c r="HV125" i="2"/>
  <c r="II90" i="2"/>
  <c r="HP99" i="2"/>
  <c r="DU116" i="2"/>
  <c r="DW116" i="2" s="1"/>
  <c r="DY116" i="2" s="1"/>
  <c r="HD119" i="2"/>
  <c r="GX84" i="2"/>
  <c r="HY60" i="2"/>
  <c r="HS99" i="2"/>
  <c r="DV66" i="2"/>
  <c r="DS92" i="2"/>
  <c r="DP92" i="2"/>
  <c r="IG47" i="2"/>
  <c r="IA47" i="2"/>
  <c r="IC47" i="2"/>
  <c r="HV96" i="2"/>
  <c r="ID77" i="2"/>
  <c r="HD33" i="2"/>
  <c r="HD87" i="2"/>
  <c r="HX58" i="2"/>
  <c r="DP75" i="2"/>
  <c r="IA87" i="2"/>
  <c r="DV77" i="2"/>
  <c r="HD75" i="2"/>
  <c r="GX135" i="2"/>
  <c r="IC60" i="2"/>
  <c r="HD80" i="2"/>
  <c r="FQ77" i="2"/>
  <c r="FR77" i="2" s="1"/>
  <c r="IF87" i="2"/>
  <c r="HX87" i="2"/>
  <c r="IG80" i="2"/>
  <c r="HR80" i="2"/>
  <c r="HV80" i="2"/>
  <c r="HS80" i="2"/>
  <c r="HX80" i="2"/>
  <c r="HY80" i="2"/>
  <c r="HJ80" i="2"/>
  <c r="HM80" i="2" s="1"/>
  <c r="HQ80" i="2"/>
  <c r="HG80" i="2"/>
  <c r="HH80" i="2" s="1"/>
  <c r="IC80" i="2"/>
  <c r="HU80" i="2"/>
  <c r="IF80" i="2"/>
  <c r="II80" i="2"/>
  <c r="IA80" i="2"/>
  <c r="HP80" i="2"/>
  <c r="ID80" i="2"/>
  <c r="FR39" i="2"/>
  <c r="FS39" i="2" s="1"/>
  <c r="DV13" i="2"/>
  <c r="HP87" i="2"/>
  <c r="HV77" i="2"/>
  <c r="HS58" i="2"/>
  <c r="II87" i="2"/>
  <c r="HD54" i="2"/>
  <c r="FN52" i="2"/>
  <c r="HD77" i="2"/>
  <c r="HC114" i="2"/>
  <c r="HE114" i="2" s="1"/>
  <c r="HD114" i="2"/>
  <c r="IG87" i="2"/>
  <c r="ID128" i="2"/>
  <c r="HJ87" i="2"/>
  <c r="HM87" i="2" s="1"/>
  <c r="IF77" i="2"/>
  <c r="HU87" i="2"/>
  <c r="HU67" i="2"/>
  <c r="IG67" i="2"/>
  <c r="IC67" i="2"/>
  <c r="HS67" i="2"/>
  <c r="HY67" i="2"/>
  <c r="HX67" i="2"/>
  <c r="HP67" i="2"/>
  <c r="HV67" i="2"/>
  <c r="HG67" i="2"/>
  <c r="HH67" i="2" s="1"/>
  <c r="IF67" i="2"/>
  <c r="HJ67" i="2"/>
  <c r="HM67" i="2" s="1"/>
  <c r="IA67" i="2"/>
  <c r="HQ67" i="2"/>
  <c r="II67" i="2"/>
  <c r="ID67" i="2"/>
  <c r="HR67" i="2"/>
  <c r="HS93" i="2"/>
  <c r="HY93" i="2"/>
  <c r="DV132" i="2"/>
  <c r="IG58" i="2"/>
  <c r="HY87" i="2"/>
  <c r="HG87" i="2"/>
  <c r="HH87" i="2" s="1"/>
  <c r="IA77" i="2"/>
  <c r="IG77" i="2"/>
  <c r="HD60" i="2"/>
  <c r="IF59" i="2"/>
  <c r="HV87" i="2"/>
  <c r="DU59" i="2"/>
  <c r="DW59" i="2" s="1"/>
  <c r="DY59" i="2" s="1"/>
  <c r="HQ87" i="2"/>
  <c r="HR87" i="2"/>
  <c r="HS87" i="2"/>
  <c r="IC77" i="2"/>
  <c r="GX110" i="2"/>
  <c r="HD78" i="2"/>
  <c r="GX114" i="2"/>
  <c r="HX77" i="2"/>
  <c r="HC132" i="2"/>
  <c r="HE132" i="2" s="1"/>
  <c r="IC132" i="2" s="1"/>
  <c r="HY77" i="2"/>
  <c r="FN35" i="2"/>
  <c r="HU58" i="2"/>
  <c r="HC63" i="2"/>
  <c r="HE63" i="2" s="1"/>
  <c r="HG63" i="2" s="1"/>
  <c r="HU77" i="2"/>
  <c r="IG61" i="2"/>
  <c r="HQ77" i="2"/>
  <c r="HD59" i="2"/>
  <c r="FN104" i="2"/>
  <c r="FN58" i="2"/>
  <c r="FN121" i="2"/>
  <c r="GX96" i="2"/>
  <c r="HX99" i="2"/>
  <c r="HU99" i="2"/>
  <c r="HV99" i="2"/>
  <c r="IF99" i="2"/>
  <c r="IG99" i="2"/>
  <c r="IA99" i="2"/>
  <c r="II99" i="2"/>
  <c r="DW48" i="2"/>
  <c r="DY48" i="2" s="1"/>
  <c r="DV48" i="2"/>
  <c r="HG70" i="2"/>
  <c r="HH70" i="2" s="1"/>
  <c r="HJ70" i="2"/>
  <c r="HM70" i="2" s="1"/>
  <c r="IF70" i="2"/>
  <c r="ID70" i="2"/>
  <c r="HX70" i="2"/>
  <c r="HQ70" i="2"/>
  <c r="HP70" i="2"/>
  <c r="IG70" i="2"/>
  <c r="HS70" i="2"/>
  <c r="HU70" i="2"/>
  <c r="HY70" i="2"/>
  <c r="IC70" i="2"/>
  <c r="IA70" i="2"/>
  <c r="HG96" i="2"/>
  <c r="HH96" i="2" s="1"/>
  <c r="HJ96" i="2"/>
  <c r="HM96" i="2" s="1"/>
  <c r="IF96" i="2"/>
  <c r="HS96" i="2"/>
  <c r="IC96" i="2"/>
  <c r="HQ96" i="2"/>
  <c r="HD132" i="2"/>
  <c r="HY47" i="2"/>
  <c r="ID132" i="2"/>
  <c r="HC66" i="2"/>
  <c r="HG116" i="2"/>
  <c r="HH116" i="2" s="1"/>
  <c r="HJ116" i="2"/>
  <c r="HM116" i="2" s="1"/>
  <c r="HQ116" i="2"/>
  <c r="ID116" i="2"/>
  <c r="HY116" i="2"/>
  <c r="II116" i="2"/>
  <c r="IA116" i="2"/>
  <c r="HY74" i="2"/>
  <c r="DU75" i="2"/>
  <c r="DW75" i="2" s="1"/>
  <c r="DY75" i="2" s="1"/>
  <c r="GX120" i="2"/>
  <c r="HU61" i="2"/>
  <c r="HQ132" i="2"/>
  <c r="FQ66" i="2"/>
  <c r="FR66" i="2" s="1"/>
  <c r="HC110" i="2"/>
  <c r="HC115" i="2"/>
  <c r="HE115" i="2" s="1"/>
  <c r="HG75" i="2"/>
  <c r="HH75" i="2" s="1"/>
  <c r="HJ75" i="2"/>
  <c r="HM75" i="2" s="1"/>
  <c r="HP75" i="2"/>
  <c r="IG75" i="2"/>
  <c r="IF75" i="2"/>
  <c r="HY75" i="2"/>
  <c r="HU75" i="2"/>
  <c r="IC75" i="2"/>
  <c r="HQ75" i="2"/>
  <c r="HS75" i="2"/>
  <c r="HR75" i="2"/>
  <c r="ID75" i="2"/>
  <c r="IA75" i="2"/>
  <c r="HV75" i="2"/>
  <c r="II75" i="2"/>
  <c r="HX75" i="2"/>
  <c r="HV61" i="2"/>
  <c r="FQ58" i="2"/>
  <c r="FR58" i="2" s="1"/>
  <c r="HP90" i="2"/>
  <c r="GX104" i="2"/>
  <c r="IF74" i="2"/>
  <c r="FN89" i="2"/>
  <c r="HG54" i="2"/>
  <c r="HJ54" i="2"/>
  <c r="HM54" i="2" s="1"/>
  <c r="IA54" i="2"/>
  <c r="HP54" i="2"/>
  <c r="IG54" i="2"/>
  <c r="HV54" i="2"/>
  <c r="HX54" i="2"/>
  <c r="IC54" i="2"/>
  <c r="HY54" i="2"/>
  <c r="HQ54" i="2"/>
  <c r="HS54" i="2"/>
  <c r="IF54" i="2"/>
  <c r="HU54" i="2"/>
  <c r="II54" i="2"/>
  <c r="ID54" i="2"/>
  <c r="HH54" i="2"/>
  <c r="HR54" i="2"/>
  <c r="FN116" i="2"/>
  <c r="FQ91" i="2"/>
  <c r="FR91" i="2" s="1"/>
  <c r="ID63" i="2"/>
  <c r="HV119" i="2"/>
  <c r="IG74" i="2"/>
  <c r="IC58" i="2"/>
  <c r="HD83" i="2"/>
  <c r="DV51" i="2"/>
  <c r="HX90" i="2"/>
  <c r="ID59" i="2"/>
  <c r="HD124" i="2"/>
  <c r="HG132" i="2"/>
  <c r="HH132" i="2" s="1"/>
  <c r="HJ132" i="2"/>
  <c r="HA111" i="2"/>
  <c r="GX111" i="2"/>
  <c r="HG101" i="2"/>
  <c r="HJ101" i="2"/>
  <c r="HM101" i="2" s="1"/>
  <c r="HU101" i="2"/>
  <c r="HQ101" i="2"/>
  <c r="HR101" i="2"/>
  <c r="HS101" i="2"/>
  <c r="HX101" i="2"/>
  <c r="IF101" i="2"/>
  <c r="HH101" i="2"/>
  <c r="IA101" i="2"/>
  <c r="ID101" i="2"/>
  <c r="IC101" i="2"/>
  <c r="IG101" i="2"/>
  <c r="HP101" i="2"/>
  <c r="HY101" i="2"/>
  <c r="II101" i="2"/>
  <c r="HV101" i="2"/>
  <c r="HS47" i="2"/>
  <c r="IC61" i="2"/>
  <c r="HP59" i="2"/>
  <c r="ID74" i="2"/>
  <c r="FQ89" i="2"/>
  <c r="FR89" i="2" s="1"/>
  <c r="FQ116" i="2"/>
  <c r="FR116" i="2" s="1"/>
  <c r="HS59" i="2"/>
  <c r="HQ119" i="2"/>
  <c r="FR104" i="2"/>
  <c r="HG83" i="2"/>
  <c r="HH83" i="2" s="1"/>
  <c r="HJ83" i="2"/>
  <c r="HM83" i="2" s="1"/>
  <c r="HR63" i="2"/>
  <c r="HS124" i="2"/>
  <c r="IA90" i="2"/>
  <c r="HG128" i="2"/>
  <c r="HJ128" i="2"/>
  <c r="HI51" i="2"/>
  <c r="HG61" i="2"/>
  <c r="HH61" i="2" s="1"/>
  <c r="HJ61" i="2"/>
  <c r="HM61" i="2" s="1"/>
  <c r="HS61" i="2"/>
  <c r="HD61" i="2"/>
  <c r="HI63" i="2"/>
  <c r="IC74" i="2"/>
  <c r="DS91" i="2"/>
  <c r="DU91" i="2" s="1"/>
  <c r="DW91" i="2" s="1"/>
  <c r="DY91" i="2" s="1"/>
  <c r="DP91" i="2"/>
  <c r="FM62" i="2"/>
  <c r="FO62" i="2" s="1"/>
  <c r="FQ59" i="2"/>
  <c r="FR59" i="2" s="1"/>
  <c r="HX59" i="2"/>
  <c r="HC121" i="2"/>
  <c r="HE121" i="2" s="1"/>
  <c r="DV129" i="2"/>
  <c r="HY58" i="2"/>
  <c r="HQ61" i="2"/>
  <c r="HR132" i="2"/>
  <c r="HD47" i="2"/>
  <c r="HR70" i="2"/>
  <c r="HD101" i="2"/>
  <c r="HG60" i="2"/>
  <c r="HH60" i="2" s="1"/>
  <c r="HJ60" i="2"/>
  <c r="HM60" i="2" s="1"/>
  <c r="HS60" i="2"/>
  <c r="HU60" i="2"/>
  <c r="HR60" i="2"/>
  <c r="HV60" i="2"/>
  <c r="IF60" i="2"/>
  <c r="HX60" i="2"/>
  <c r="IG60" i="2"/>
  <c r="HY119" i="2"/>
  <c r="GZ91" i="2"/>
  <c r="HI91" i="2" s="1"/>
  <c r="GW82" i="2"/>
  <c r="HA82" i="2" s="1"/>
  <c r="HY59" i="2"/>
  <c r="DV84" i="2"/>
  <c r="HP77" i="2"/>
  <c r="IC59" i="2"/>
  <c r="IF116" i="2"/>
  <c r="FQ52" i="2"/>
  <c r="FR52" i="2" s="1"/>
  <c r="II70" i="2"/>
  <c r="IA83" i="2"/>
  <c r="HQ124" i="2"/>
  <c r="II74" i="2"/>
  <c r="HM93" i="2"/>
  <c r="HG105" i="2"/>
  <c r="HH105" i="2" s="1"/>
  <c r="HJ105" i="2"/>
  <c r="HM105" i="2" s="1"/>
  <c r="IG105" i="2"/>
  <c r="HR105" i="2"/>
  <c r="IA105" i="2"/>
  <c r="HU105" i="2"/>
  <c r="HY105" i="2"/>
  <c r="IC105" i="2"/>
  <c r="ID105" i="2"/>
  <c r="HV105" i="2"/>
  <c r="IF105" i="2"/>
  <c r="HS105" i="2"/>
  <c r="GX63" i="2"/>
  <c r="II60" i="2"/>
  <c r="HC103" i="2"/>
  <c r="HE103" i="2" s="1"/>
  <c r="HS103" i="2" s="1"/>
  <c r="HD128" i="2"/>
  <c r="FN110" i="2"/>
  <c r="HS63" i="2"/>
  <c r="HG119" i="2"/>
  <c r="HH119" i="2" s="1"/>
  <c r="HJ119" i="2"/>
  <c r="HM119" i="2" s="1"/>
  <c r="IA119" i="2"/>
  <c r="HS119" i="2"/>
  <c r="IG119" i="2"/>
  <c r="IC119" i="2"/>
  <c r="ID119" i="2"/>
  <c r="HP119" i="2"/>
  <c r="IF119" i="2"/>
  <c r="IA74" i="2"/>
  <c r="FN59" i="2"/>
  <c r="HI103" i="2"/>
  <c r="HP132" i="2"/>
  <c r="IG59" i="2"/>
  <c r="HV128" i="2"/>
  <c r="ID96" i="2"/>
  <c r="HD112" i="2"/>
  <c r="HM134" i="2"/>
  <c r="HV124" i="2"/>
  <c r="FQ111" i="2"/>
  <c r="FR111" i="2" s="1"/>
  <c r="HS83" i="2"/>
  <c r="HS132" i="2"/>
  <c r="HI89" i="2"/>
  <c r="FK95" i="2"/>
  <c r="FM95" i="2" s="1"/>
  <c r="FO95" i="2" s="1"/>
  <c r="FH95" i="2"/>
  <c r="II119" i="2"/>
  <c r="DU53" i="2"/>
  <c r="DW53" i="2" s="1"/>
  <c r="DY53" i="2" s="1"/>
  <c r="HX47" i="2"/>
  <c r="IF61" i="2"/>
  <c r="HY132" i="2"/>
  <c r="HX116" i="2"/>
  <c r="HG126" i="2"/>
  <c r="HH126" i="2" s="1"/>
  <c r="HJ126" i="2"/>
  <c r="HM126" i="2" s="1"/>
  <c r="ID126" i="2"/>
  <c r="HU126" i="2"/>
  <c r="HV126" i="2"/>
  <c r="IF126" i="2"/>
  <c r="HQ126" i="2"/>
  <c r="HP126" i="2"/>
  <c r="HS126" i="2"/>
  <c r="II126" i="2"/>
  <c r="IA126" i="2"/>
  <c r="IC126" i="2"/>
  <c r="FN91" i="2"/>
  <c r="GX51" i="2"/>
  <c r="HX119" i="2"/>
  <c r="HS95" i="2"/>
  <c r="HP74" i="2"/>
  <c r="HP116" i="2"/>
  <c r="HM100" i="2"/>
  <c r="HY96" i="2"/>
  <c r="HU119" i="2"/>
  <c r="FN122" i="2"/>
  <c r="HX61" i="2"/>
  <c r="HV59" i="2"/>
  <c r="FN132" i="2"/>
  <c r="HD57" i="2"/>
  <c r="HG112" i="2"/>
  <c r="HH112" i="2" s="1"/>
  <c r="HJ112" i="2"/>
  <c r="HM112" i="2" s="1"/>
  <c r="IC112" i="2"/>
  <c r="ID112" i="2"/>
  <c r="HU112" i="2"/>
  <c r="HS112" i="2"/>
  <c r="HX112" i="2"/>
  <c r="HP112" i="2"/>
  <c r="II112" i="2"/>
  <c r="HY112" i="2"/>
  <c r="IG112" i="2"/>
  <c r="HV112" i="2"/>
  <c r="IF112" i="2"/>
  <c r="HQ112" i="2"/>
  <c r="IA112" i="2"/>
  <c r="HE113" i="2"/>
  <c r="HD113" i="2"/>
  <c r="HX96" i="2"/>
  <c r="HG58" i="2"/>
  <c r="HH58" i="2" s="1"/>
  <c r="HJ58" i="2"/>
  <c r="HM58" i="2" s="1"/>
  <c r="II58" i="2"/>
  <c r="HR58" i="2"/>
  <c r="HP58" i="2"/>
  <c r="IF58" i="2"/>
  <c r="ID58" i="2"/>
  <c r="HV58" i="2"/>
  <c r="HU132" i="2"/>
  <c r="HS116" i="2"/>
  <c r="IG57" i="2"/>
  <c r="HU96" i="2"/>
  <c r="DU102" i="2"/>
  <c r="DW102" i="2" s="1"/>
  <c r="DY102" i="2" s="1"/>
  <c r="DV102" i="2"/>
  <c r="II61" i="2"/>
  <c r="HC89" i="2"/>
  <c r="HE89" i="2" s="1"/>
  <c r="HQ89" i="2" s="1"/>
  <c r="HI110" i="2"/>
  <c r="HR96" i="2"/>
  <c r="FM92" i="2"/>
  <c r="FO92" i="2" s="1"/>
  <c r="HU116" i="2"/>
  <c r="HR124" i="2"/>
  <c r="HU95" i="2"/>
  <c r="HQ58" i="2"/>
  <c r="II132" i="2"/>
  <c r="FQ122" i="2"/>
  <c r="FR122" i="2" s="1"/>
  <c r="HG59" i="2"/>
  <c r="HH59" i="2" s="1"/>
  <c r="HJ59" i="2"/>
  <c r="HM59" i="2" s="1"/>
  <c r="HC135" i="2"/>
  <c r="HE135" i="2" s="1"/>
  <c r="IC135" i="2" s="1"/>
  <c r="HD96" i="2"/>
  <c r="ID61" i="2"/>
  <c r="HS57" i="2"/>
  <c r="FQ132" i="2"/>
  <c r="FR132" i="2" s="1"/>
  <c r="II96" i="2"/>
  <c r="HI120" i="2"/>
  <c r="HV116" i="2"/>
  <c r="HP96" i="2"/>
  <c r="HD58" i="2"/>
  <c r="HD90" i="2"/>
  <c r="HM92" i="2"/>
  <c r="HI128" i="2"/>
  <c r="IA96" i="2"/>
  <c r="HG77" i="2"/>
  <c r="HH77" i="2" s="1"/>
  <c r="HJ77" i="2"/>
  <c r="HM77" i="2" s="1"/>
  <c r="II57" i="2"/>
  <c r="IC116" i="2"/>
  <c r="HM62" i="2"/>
  <c r="HQ74" i="2"/>
  <c r="HG78" i="2"/>
  <c r="HH78" i="2" s="1"/>
  <c r="HJ78" i="2"/>
  <c r="HM78" i="2" s="1"/>
  <c r="ID78" i="2"/>
  <c r="IA78" i="2"/>
  <c r="HU78" i="2"/>
  <c r="HY78" i="2"/>
  <c r="HP78" i="2"/>
  <c r="HR78" i="2"/>
  <c r="IF78" i="2"/>
  <c r="HV78" i="2"/>
  <c r="HS78" i="2"/>
  <c r="IC78" i="2"/>
  <c r="HQ78" i="2"/>
  <c r="IG78" i="2"/>
  <c r="HX78" i="2"/>
  <c r="FQ51" i="2"/>
  <c r="FR51" i="2" s="1"/>
  <c r="GZ82" i="2"/>
  <c r="HC51" i="2"/>
  <c r="HE51" i="2" s="1"/>
  <c r="IC51" i="2" s="1"/>
  <c r="HC84" i="2"/>
  <c r="HE84" i="2" s="1"/>
  <c r="HV84" i="2" s="1"/>
  <c r="HG47" i="2"/>
  <c r="HH47" i="2" s="1"/>
  <c r="HJ47" i="2"/>
  <c r="HM47" i="2" s="1"/>
  <c r="II47" i="2"/>
  <c r="HP47" i="2"/>
  <c r="HU47" i="2"/>
  <c r="ID47" i="2"/>
  <c r="HR47" i="2"/>
  <c r="HQ47" i="2"/>
  <c r="IF47" i="2"/>
  <c r="HV47" i="2"/>
  <c r="FQ128" i="2"/>
  <c r="FR128" i="2" s="1"/>
  <c r="HI82" i="2"/>
  <c r="IC128" i="2"/>
  <c r="HP61" i="2"/>
  <c r="HI132" i="2"/>
  <c r="HQ59" i="2"/>
  <c r="HG90" i="2"/>
  <c r="HH90" i="2" s="1"/>
  <c r="HJ90" i="2"/>
  <c r="HM90" i="2" s="1"/>
  <c r="HR90" i="2"/>
  <c r="IC90" i="2"/>
  <c r="HS90" i="2"/>
  <c r="HQ90" i="2"/>
  <c r="HG124" i="2"/>
  <c r="HH124" i="2" s="1"/>
  <c r="HJ124" i="2"/>
  <c r="HM124" i="2" s="1"/>
  <c r="IA124" i="2"/>
  <c r="IC124" i="2"/>
  <c r="HY124" i="2"/>
  <c r="ID124" i="2"/>
  <c r="HX124" i="2"/>
  <c r="IG124" i="2"/>
  <c r="HV70" i="2"/>
  <c r="IA61" i="2"/>
  <c r="DV60" i="2"/>
  <c r="FQ110" i="2"/>
  <c r="FR110" i="2" s="1"/>
  <c r="HY128" i="2"/>
  <c r="HH128" i="2"/>
  <c r="HG74" i="2"/>
  <c r="HH74" i="2" s="1"/>
  <c r="HJ74" i="2"/>
  <c r="HM74" i="2" s="1"/>
  <c r="HR74" i="2"/>
  <c r="HX74" i="2"/>
  <c r="HV74" i="2"/>
  <c r="HG57" i="2"/>
  <c r="HH57" i="2" s="1"/>
  <c r="HJ57" i="2"/>
  <c r="HM57" i="2" s="1"/>
  <c r="IC57" i="2"/>
  <c r="HQ57" i="2"/>
  <c r="HP57" i="2"/>
  <c r="ID57" i="2"/>
  <c r="HR57" i="2"/>
  <c r="HY57" i="2"/>
  <c r="HV57" i="2"/>
  <c r="HX57" i="2"/>
  <c r="HU57" i="2"/>
  <c r="IA57" i="2"/>
  <c r="HX128" i="2"/>
  <c r="IA128" i="2"/>
  <c r="HS128" i="2"/>
  <c r="HR128" i="2"/>
  <c r="IG128" i="2"/>
  <c r="IF128" i="2"/>
  <c r="HU128" i="2"/>
  <c r="II128" i="2"/>
  <c r="HQ128" i="2"/>
  <c r="HP128" i="2"/>
  <c r="HV63" i="2"/>
  <c r="II63" i="2"/>
  <c r="HX63" i="2"/>
  <c r="HI84" i="2"/>
  <c r="HV132" i="2"/>
  <c r="HU59" i="2"/>
  <c r="HC104" i="2"/>
  <c r="HE104" i="2" s="1"/>
  <c r="IG104" i="2" s="1"/>
  <c r="IA103" i="2"/>
  <c r="FQ121" i="2"/>
  <c r="FR121" i="2" s="1"/>
  <c r="HG95" i="2"/>
  <c r="HH95" i="2" s="1"/>
  <c r="HJ95" i="2"/>
  <c r="HM95" i="2" s="1"/>
  <c r="IA95" i="2"/>
  <c r="HC120" i="2"/>
  <c r="HE120" i="2" s="1"/>
  <c r="ID120" i="2" s="1"/>
  <c r="HX103" i="2"/>
  <c r="HQ95" i="2"/>
  <c r="HU74" i="2"/>
  <c r="IA60" i="2"/>
  <c r="HR77" i="2"/>
  <c r="HY61" i="2"/>
  <c r="IF132" i="2"/>
  <c r="GW91" i="2"/>
  <c r="HA91" i="2" s="1"/>
  <c r="HC91" i="2" s="1"/>
  <c r="HE91" i="2" s="1"/>
  <c r="HU90" i="2"/>
  <c r="HE35" i="2"/>
  <c r="HD35" i="2"/>
  <c r="FN17" i="2"/>
  <c r="IG26" i="2"/>
  <c r="HY26" i="2"/>
  <c r="HJ26" i="2"/>
  <c r="HM26" i="2" s="1"/>
  <c r="B26" i="2" s="1"/>
  <c r="HX26" i="2"/>
  <c r="IC26" i="2"/>
  <c r="HG26" i="2"/>
  <c r="HH26" i="2" s="1"/>
  <c r="II26" i="2"/>
  <c r="HD26" i="2"/>
  <c r="IA26" i="2"/>
  <c r="IF26" i="2"/>
  <c r="HV26" i="2"/>
  <c r="HR7" i="4"/>
  <c r="HP7" i="4"/>
  <c r="HJ25" i="4"/>
  <c r="HM25" i="4" s="1"/>
  <c r="B25" i="4" s="1"/>
  <c r="IF25" i="4"/>
  <c r="HR9" i="4"/>
  <c r="HR46" i="4"/>
  <c r="HQ41" i="4"/>
  <c r="HS25" i="4"/>
  <c r="IG25" i="4"/>
  <c r="HM30" i="4"/>
  <c r="B30" i="4" s="1"/>
  <c r="HU30" i="4"/>
  <c r="HV44" i="4"/>
  <c r="IF46" i="4"/>
  <c r="HR44" i="4"/>
  <c r="HS30" i="4"/>
  <c r="IF44" i="4"/>
  <c r="IG44" i="4"/>
  <c r="IA30" i="4"/>
  <c r="IF30" i="4"/>
  <c r="HR30" i="4"/>
  <c r="HM33" i="4"/>
  <c r="B33" i="4" s="1"/>
  <c r="IC9" i="4"/>
  <c r="II44" i="4"/>
  <c r="FN13" i="4"/>
  <c r="HG30" i="4"/>
  <c r="HH30" i="4" s="1"/>
  <c r="HV30" i="4"/>
  <c r="IA25" i="4"/>
  <c r="HV25" i="4"/>
  <c r="HQ30" i="4"/>
  <c r="HU25" i="4"/>
  <c r="HX25" i="4"/>
  <c r="HD46" i="4"/>
  <c r="II25" i="4"/>
  <c r="IC25" i="4"/>
  <c r="HJ40" i="4"/>
  <c r="HM40" i="4" s="1"/>
  <c r="B40" i="4" s="1"/>
  <c r="IF40" i="4"/>
  <c r="IG27" i="4"/>
  <c r="HV27" i="4"/>
  <c r="HD27" i="4"/>
  <c r="HC36" i="4"/>
  <c r="HE36" i="4" s="1"/>
  <c r="HS36" i="4" s="1"/>
  <c r="HQ27" i="4"/>
  <c r="HU44" i="4"/>
  <c r="GX37" i="4"/>
  <c r="IC27" i="4"/>
  <c r="HP27" i="4"/>
  <c r="ID27" i="4"/>
  <c r="HY27" i="4"/>
  <c r="HU27" i="4"/>
  <c r="HR27" i="4"/>
  <c r="HJ27" i="4"/>
  <c r="HM27" i="4" s="1"/>
  <c r="B27" i="4" s="1"/>
  <c r="IF27" i="4"/>
  <c r="HX27" i="4"/>
  <c r="HS27" i="4"/>
  <c r="HG27" i="4"/>
  <c r="HH27" i="4" s="1"/>
  <c r="IA27" i="4"/>
  <c r="IG41" i="4"/>
  <c r="HD9" i="4"/>
  <c r="HS37" i="4"/>
  <c r="HQ37" i="4"/>
  <c r="IA37" i="4"/>
  <c r="HP37" i="4"/>
  <c r="HQ10" i="4"/>
  <c r="HC20" i="4"/>
  <c r="HE20" i="4" s="1"/>
  <c r="HP20" i="4" s="1"/>
  <c r="FN5" i="4"/>
  <c r="HC32" i="4"/>
  <c r="HE32" i="4" s="1"/>
  <c r="HY10" i="4"/>
  <c r="FN37" i="4"/>
  <c r="II26" i="4"/>
  <c r="HY26" i="4"/>
  <c r="HG26" i="4"/>
  <c r="HH26" i="4" s="1"/>
  <c r="HU26" i="4"/>
  <c r="HX26" i="4"/>
  <c r="IF26" i="4"/>
  <c r="HJ26" i="4"/>
  <c r="HM26" i="4" s="1"/>
  <c r="B26" i="4" s="1"/>
  <c r="HP26" i="4"/>
  <c r="HQ26" i="4"/>
  <c r="HS26" i="4"/>
  <c r="ID26" i="4"/>
  <c r="HV26" i="4"/>
  <c r="IA26" i="4"/>
  <c r="IC26" i="4"/>
  <c r="HR26" i="4"/>
  <c r="IG26" i="4"/>
  <c r="HS11" i="4"/>
  <c r="ID11" i="4"/>
  <c r="IF11" i="4"/>
  <c r="IG11" i="4"/>
  <c r="HG40" i="4"/>
  <c r="HH40" i="4" s="1"/>
  <c r="ID37" i="4"/>
  <c r="IC37" i="4"/>
  <c r="IA46" i="4"/>
  <c r="HG46" i="4"/>
  <c r="HH46" i="4" s="1"/>
  <c r="HD37" i="4"/>
  <c r="II37" i="4"/>
  <c r="IF37" i="4"/>
  <c r="HS40" i="4"/>
  <c r="FT17" i="4"/>
  <c r="HR40" i="4"/>
  <c r="HY46" i="4"/>
  <c r="GX34" i="4"/>
  <c r="ID46" i="4"/>
  <c r="GX39" i="4"/>
  <c r="HU7" i="4"/>
  <c r="HP46" i="4"/>
  <c r="HU37" i="4"/>
  <c r="HD40" i="4"/>
  <c r="HU46" i="4"/>
  <c r="HX37" i="4"/>
  <c r="HS46" i="4"/>
  <c r="IC46" i="4"/>
  <c r="HY37" i="4"/>
  <c r="HP40" i="4"/>
  <c r="IC40" i="4"/>
  <c r="HQ40" i="4"/>
  <c r="IF41" i="4"/>
  <c r="HQ46" i="4"/>
  <c r="HV37" i="4"/>
  <c r="IG37" i="4"/>
  <c r="HJ37" i="4"/>
  <c r="IG40" i="4"/>
  <c r="FN30" i="4"/>
  <c r="HR37" i="4"/>
  <c r="HG37" i="4"/>
  <c r="HH37" i="4" s="1"/>
  <c r="HU40" i="4"/>
  <c r="HV40" i="4"/>
  <c r="HV41" i="4"/>
  <c r="HX41" i="4"/>
  <c r="IA40" i="4"/>
  <c r="HD7" i="4"/>
  <c r="IF7" i="4"/>
  <c r="II11" i="4"/>
  <c r="DV36" i="4"/>
  <c r="HC17" i="4"/>
  <c r="HE17" i="4" s="1"/>
  <c r="HJ17" i="4" s="1"/>
  <c r="HM17" i="4" s="1"/>
  <c r="B17" i="4" s="1"/>
  <c r="HC19" i="4"/>
  <c r="HE19" i="4" s="1"/>
  <c r="IC19" i="4" s="1"/>
  <c r="II40" i="4"/>
  <c r="HX40" i="4"/>
  <c r="ID40" i="4"/>
  <c r="DV10" i="4"/>
  <c r="HX7" i="4"/>
  <c r="IC7" i="4"/>
  <c r="HY36" i="4"/>
  <c r="FR34" i="4"/>
  <c r="FS34" i="4" s="1"/>
  <c r="HR10" i="4"/>
  <c r="HU41" i="4"/>
  <c r="FM11" i="4"/>
  <c r="FO11" i="4" s="1"/>
  <c r="FQ11" i="4" s="1"/>
  <c r="HC12" i="4"/>
  <c r="HE12" i="4" s="1"/>
  <c r="HU12" i="4" s="1"/>
  <c r="HU9" i="4"/>
  <c r="HD41" i="4"/>
  <c r="HC35" i="4"/>
  <c r="HE35" i="4" s="1"/>
  <c r="IA35" i="4" s="1"/>
  <c r="HI12" i="4"/>
  <c r="HI19" i="4"/>
  <c r="FN34" i="4"/>
  <c r="DP40" i="4"/>
  <c r="FN45" i="4"/>
  <c r="FO17" i="4"/>
  <c r="FN17" i="4"/>
  <c r="HA18" i="4"/>
  <c r="GX18" i="4"/>
  <c r="IC20" i="4"/>
  <c r="DV35" i="4"/>
  <c r="HI28" i="4"/>
  <c r="IC31" i="4"/>
  <c r="GZ5" i="4"/>
  <c r="HC5" i="4" s="1"/>
  <c r="HE5" i="4" s="1"/>
  <c r="GX5" i="4"/>
  <c r="FH11" i="4"/>
  <c r="HC16" i="4"/>
  <c r="HE16" i="4" s="1"/>
  <c r="II16" i="4" s="1"/>
  <c r="HV9" i="4"/>
  <c r="FM20" i="4"/>
  <c r="FO20" i="4" s="1"/>
  <c r="ID7" i="4"/>
  <c r="FQ39" i="4"/>
  <c r="FR39" i="4" s="1"/>
  <c r="FS39" i="4" s="1"/>
  <c r="FK40" i="4"/>
  <c r="FH40" i="4"/>
  <c r="DU40" i="4"/>
  <c r="DW40" i="4" s="1"/>
  <c r="DY40" i="4" s="1"/>
  <c r="FQ37" i="4"/>
  <c r="FR37" i="4" s="1"/>
  <c r="FS37" i="4" s="1"/>
  <c r="HE29" i="4"/>
  <c r="HD29" i="4"/>
  <c r="HG41" i="4"/>
  <c r="HH41" i="4" s="1"/>
  <c r="HJ41" i="4"/>
  <c r="HM41" i="4" s="1"/>
  <c r="B41" i="4" s="1"/>
  <c r="IC41" i="4"/>
  <c r="ID41" i="4"/>
  <c r="HS41" i="4"/>
  <c r="HY41" i="4"/>
  <c r="HP41" i="4"/>
  <c r="DV43" i="4"/>
  <c r="FN35" i="4"/>
  <c r="HC45" i="4"/>
  <c r="HE45" i="4" s="1"/>
  <c r="IC45" i="4" s="1"/>
  <c r="HX31" i="4"/>
  <c r="HC14" i="4"/>
  <c r="HE14" i="4" s="1"/>
  <c r="II14" i="4" s="1"/>
  <c r="FQ5" i="4"/>
  <c r="FR5" i="4" s="1"/>
  <c r="FS5" i="4" s="1"/>
  <c r="HG11" i="4"/>
  <c r="HH11" i="4" s="1"/>
  <c r="HJ11" i="4"/>
  <c r="HC6" i="4"/>
  <c r="FN39" i="4"/>
  <c r="HQ45" i="4"/>
  <c r="FQ36" i="4"/>
  <c r="FR36" i="4" s="1"/>
  <c r="FS36" i="4" s="1"/>
  <c r="HU31" i="4"/>
  <c r="HI13" i="4"/>
  <c r="HI43" i="4"/>
  <c r="HY31" i="4"/>
  <c r="HI14" i="4"/>
  <c r="HI11" i="4"/>
  <c r="FM28" i="4"/>
  <c r="FO28" i="4" s="1"/>
  <c r="IA7" i="4"/>
  <c r="HD11" i="4"/>
  <c r="HI20" i="4"/>
  <c r="IA20" i="4"/>
  <c r="IG7" i="4"/>
  <c r="HQ11" i="4"/>
  <c r="HM37" i="4"/>
  <c r="B37" i="4" s="1"/>
  <c r="HI45" i="4"/>
  <c r="HI15" i="4"/>
  <c r="HC15" i="4"/>
  <c r="HC34" i="4"/>
  <c r="HE34" i="4" s="1"/>
  <c r="IA34" i="4" s="1"/>
  <c r="GZ18" i="4"/>
  <c r="HI18" i="4" s="1"/>
  <c r="FN36" i="4"/>
  <c r="IG31" i="4"/>
  <c r="HJ36" i="4"/>
  <c r="IC11" i="4"/>
  <c r="HS20" i="4"/>
  <c r="HY11" i="4"/>
  <c r="HC43" i="4"/>
  <c r="HE43" i="4" s="1"/>
  <c r="HQ43" i="4" s="1"/>
  <c r="HD44" i="4"/>
  <c r="FN43" i="4"/>
  <c r="FQ30" i="4"/>
  <c r="FR30" i="4" s="1"/>
  <c r="FS30" i="4" s="1"/>
  <c r="IA31" i="4"/>
  <c r="HG10" i="4"/>
  <c r="HH10" i="4" s="1"/>
  <c r="HJ10" i="4"/>
  <c r="HM10" i="4" s="1"/>
  <c r="B10" i="4" s="1"/>
  <c r="IG10" i="4"/>
  <c r="HV10" i="4"/>
  <c r="ID10" i="4"/>
  <c r="HU10" i="4"/>
  <c r="II10" i="4"/>
  <c r="HP10" i="4"/>
  <c r="HS10" i="4"/>
  <c r="IA10" i="4"/>
  <c r="HX10" i="4"/>
  <c r="IF10" i="4"/>
  <c r="HR41" i="4"/>
  <c r="HV7" i="4"/>
  <c r="IA41" i="4"/>
  <c r="GX45" i="4"/>
  <c r="FQ18" i="4"/>
  <c r="FR18" i="4" s="1"/>
  <c r="FS18" i="4" s="1"/>
  <c r="HD31" i="4"/>
  <c r="ID14" i="4"/>
  <c r="FQ27" i="4"/>
  <c r="FR27" i="4" s="1"/>
  <c r="FS27" i="4" s="1"/>
  <c r="HG9" i="4"/>
  <c r="HH9" i="4" s="1"/>
  <c r="HJ9" i="4"/>
  <c r="HM9" i="4" s="1"/>
  <c r="B9" i="4" s="1"/>
  <c r="HP9" i="4"/>
  <c r="HQ9" i="4"/>
  <c r="IG9" i="4"/>
  <c r="IA9" i="4"/>
  <c r="II9" i="4"/>
  <c r="HS9" i="4"/>
  <c r="IF9" i="4"/>
  <c r="ID9" i="4"/>
  <c r="DU19" i="4"/>
  <c r="DW19" i="4" s="1"/>
  <c r="DY19" i="4" s="1"/>
  <c r="HI35" i="4"/>
  <c r="DP37" i="4"/>
  <c r="HQ7" i="4"/>
  <c r="HP31" i="4"/>
  <c r="HG44" i="4"/>
  <c r="HH44" i="4" s="1"/>
  <c r="HJ44" i="4"/>
  <c r="HM44" i="4" s="1"/>
  <c r="B44" i="4" s="1"/>
  <c r="HQ44" i="4"/>
  <c r="ID44" i="4"/>
  <c r="HY44" i="4"/>
  <c r="FQ43" i="4"/>
  <c r="FR43" i="4" s="1"/>
  <c r="FS43" i="4" s="1"/>
  <c r="HD10" i="4"/>
  <c r="GX20" i="4"/>
  <c r="HS44" i="4"/>
  <c r="ID31" i="4"/>
  <c r="HA28" i="4"/>
  <c r="HC28" i="4" s="1"/>
  <c r="HE28" i="4" s="1"/>
  <c r="GX28" i="4"/>
  <c r="HV31" i="4"/>
  <c r="HG7" i="4"/>
  <c r="HH7" i="4" s="1"/>
  <c r="HJ7" i="4"/>
  <c r="HM7" i="4" s="1"/>
  <c r="B7" i="4" s="1"/>
  <c r="HC39" i="4"/>
  <c r="HE39" i="4" s="1"/>
  <c r="HX39" i="4" s="1"/>
  <c r="HX36" i="4"/>
  <c r="HC13" i="4"/>
  <c r="HE13" i="4" s="1"/>
  <c r="IC13" i="4" s="1"/>
  <c r="HS7" i="4"/>
  <c r="HX9" i="4"/>
  <c r="HG31" i="4"/>
  <c r="HH31" i="4" s="1"/>
  <c r="HJ31" i="4"/>
  <c r="HM31" i="4" s="1"/>
  <c r="B31" i="4" s="1"/>
  <c r="HR31" i="4"/>
  <c r="HY7" i="4"/>
  <c r="HP11" i="4"/>
  <c r="HR11" i="4"/>
  <c r="HU11" i="4"/>
  <c r="IA11" i="4"/>
  <c r="HV11" i="4"/>
  <c r="HX11" i="4"/>
  <c r="HQ31" i="4"/>
  <c r="II31" i="4"/>
  <c r="HI39" i="4"/>
  <c r="HP36" i="4"/>
  <c r="HV36" i="4"/>
  <c r="IG36" i="4"/>
  <c r="HI36" i="4"/>
  <c r="HQ36" i="4"/>
  <c r="II36" i="4"/>
  <c r="IC36" i="4"/>
  <c r="ID36" i="4"/>
  <c r="HU36" i="4"/>
  <c r="GX43" i="4"/>
  <c r="FQ35" i="4"/>
  <c r="FR35" i="4" s="1"/>
  <c r="FS35" i="4" s="1"/>
  <c r="II7" i="4"/>
  <c r="DU37" i="4"/>
  <c r="DW37" i="4" s="1"/>
  <c r="DY37" i="4" s="1"/>
  <c r="IF31" i="4"/>
  <c r="FN18" i="4"/>
  <c r="FN27" i="4"/>
  <c r="IF36" i="2"/>
  <c r="IC36" i="2"/>
  <c r="HQ36" i="2"/>
  <c r="HR36" i="2"/>
  <c r="HV36" i="2"/>
  <c r="II17" i="2"/>
  <c r="DV32" i="2"/>
  <c r="HR11" i="2"/>
  <c r="IC11" i="2"/>
  <c r="HQ26" i="2"/>
  <c r="IA11" i="2"/>
  <c r="ID26" i="2"/>
  <c r="IG11" i="2"/>
  <c r="HP17" i="2"/>
  <c r="HC45" i="2"/>
  <c r="HE45" i="2" s="1"/>
  <c r="IF45" i="2" s="1"/>
  <c r="HX11" i="2"/>
  <c r="ID24" i="2"/>
  <c r="HQ24" i="2"/>
  <c r="IC24" i="2"/>
  <c r="IA24" i="2"/>
  <c r="II24" i="2"/>
  <c r="HV24" i="2"/>
  <c r="HX24" i="2"/>
  <c r="HY46" i="2"/>
  <c r="HD31" i="2"/>
  <c r="DV39" i="2"/>
  <c r="HP13" i="2"/>
  <c r="HR13" i="2"/>
  <c r="IC46" i="2"/>
  <c r="FM20" i="2"/>
  <c r="FO20" i="2" s="1"/>
  <c r="FQ20" i="2" s="1"/>
  <c r="GX18" i="2"/>
  <c r="FN31" i="2"/>
  <c r="GX44" i="2"/>
  <c r="HD13" i="2"/>
  <c r="GX10" i="2"/>
  <c r="HD36" i="2"/>
  <c r="HS13" i="2"/>
  <c r="IG13" i="2"/>
  <c r="FR31" i="2"/>
  <c r="FS31" i="2" s="1"/>
  <c r="FQ37" i="2"/>
  <c r="FR37" i="2" s="1"/>
  <c r="FS37" i="2" s="1"/>
  <c r="HI18" i="2"/>
  <c r="HS26" i="2"/>
  <c r="HD45" i="2"/>
  <c r="HS20" i="2"/>
  <c r="HS36" i="2"/>
  <c r="HU26" i="2"/>
  <c r="FM13" i="2"/>
  <c r="FO13" i="2" s="1"/>
  <c r="HR26" i="2"/>
  <c r="HV12" i="2"/>
  <c r="IC19" i="2"/>
  <c r="HR12" i="2"/>
  <c r="HQ19" i="2"/>
  <c r="HX12" i="2"/>
  <c r="HP12" i="2"/>
  <c r="HY24" i="2"/>
  <c r="DV18" i="2"/>
  <c r="IG36" i="2"/>
  <c r="FN37" i="2"/>
  <c r="GZ37" i="2"/>
  <c r="HC37" i="2" s="1"/>
  <c r="HE37" i="2" s="1"/>
  <c r="GX37" i="2"/>
  <c r="HR19" i="2"/>
  <c r="HD12" i="2"/>
  <c r="HD20" i="2"/>
  <c r="DV17" i="2"/>
  <c r="II12" i="2"/>
  <c r="HU24" i="2"/>
  <c r="ID19" i="2"/>
  <c r="IC20" i="2"/>
  <c r="HU19" i="2"/>
  <c r="DW35" i="2"/>
  <c r="DY35" i="2" s="1"/>
  <c r="DV35" i="2"/>
  <c r="ID41" i="2"/>
  <c r="IC41" i="2"/>
  <c r="HU41" i="2"/>
  <c r="II8" i="2"/>
  <c r="HP31" i="2"/>
  <c r="IC12" i="2"/>
  <c r="HD11" i="2"/>
  <c r="HD24" i="2"/>
  <c r="IC31" i="2"/>
  <c r="DV40" i="2"/>
  <c r="GX30" i="2"/>
  <c r="GX6" i="2"/>
  <c r="II11" i="2"/>
  <c r="HS11" i="2"/>
  <c r="HV11" i="2"/>
  <c r="HU11" i="2"/>
  <c r="FH20" i="2"/>
  <c r="DV24" i="2"/>
  <c r="HP29" i="2"/>
  <c r="HQ11" i="2"/>
  <c r="FH33" i="2"/>
  <c r="HS31" i="2"/>
  <c r="HP11" i="2"/>
  <c r="IF8" i="2"/>
  <c r="ID11" i="2"/>
  <c r="HD29" i="2"/>
  <c r="IG24" i="2"/>
  <c r="HX29" i="2"/>
  <c r="HH11" i="2"/>
  <c r="HJ11" i="2"/>
  <c r="HM11" i="2" s="1"/>
  <c r="B11" i="2" s="1"/>
  <c r="HI24" i="2"/>
  <c r="HV20" i="2"/>
  <c r="DV45" i="2"/>
  <c r="HX45" i="2"/>
  <c r="FM33" i="2"/>
  <c r="FO33" i="2" s="1"/>
  <c r="FO41" i="2"/>
  <c r="FN41" i="2"/>
  <c r="HX19" i="2"/>
  <c r="HI10" i="2"/>
  <c r="HC10" i="2"/>
  <c r="HE10" i="2" s="1"/>
  <c r="IF10" i="2" s="1"/>
  <c r="GX11" i="2"/>
  <c r="HC21" i="2"/>
  <c r="HE21" i="2" s="1"/>
  <c r="HG21" i="2" s="1"/>
  <c r="HH21" i="2" s="1"/>
  <c r="ID12" i="2"/>
  <c r="HI6" i="2"/>
  <c r="HY11" i="2"/>
  <c r="IA15" i="2"/>
  <c r="HX22" i="2"/>
  <c r="FQ36" i="2"/>
  <c r="FR36" i="2" s="1"/>
  <c r="FS36" i="2" s="1"/>
  <c r="HY15" i="2"/>
  <c r="FQ46" i="2"/>
  <c r="FR46" i="2" s="1"/>
  <c r="FS46" i="2" s="1"/>
  <c r="HR46" i="2"/>
  <c r="HG33" i="2"/>
  <c r="HH33" i="2" s="1"/>
  <c r="HJ33" i="2"/>
  <c r="HM33" i="2" s="1"/>
  <c r="B33" i="2" s="1"/>
  <c r="HR33" i="2"/>
  <c r="II33" i="2"/>
  <c r="HX15" i="2"/>
  <c r="HQ31" i="2"/>
  <c r="HV46" i="2"/>
  <c r="HG19" i="2"/>
  <c r="HH19" i="2" s="1"/>
  <c r="HJ19" i="2"/>
  <c r="HM19" i="2" s="1"/>
  <c r="B19" i="2" s="1"/>
  <c r="IA19" i="2"/>
  <c r="IF19" i="2"/>
  <c r="HS19" i="2"/>
  <c r="II19" i="2"/>
  <c r="IG19" i="2"/>
  <c r="HP19" i="2"/>
  <c r="HP46" i="2"/>
  <c r="IA33" i="2"/>
  <c r="HR15" i="2"/>
  <c r="IA20" i="2"/>
  <c r="FN30" i="2"/>
  <c r="HS22" i="2"/>
  <c r="DU44" i="2"/>
  <c r="DW44" i="2" s="1"/>
  <c r="DY44" i="2" s="1"/>
  <c r="HU36" i="2"/>
  <c r="IG29" i="2"/>
  <c r="HP15" i="2"/>
  <c r="HG24" i="2"/>
  <c r="HH24" i="2" s="1"/>
  <c r="HJ24" i="2"/>
  <c r="II31" i="2"/>
  <c r="HP24" i="2"/>
  <c r="FN46" i="2"/>
  <c r="HY33" i="2"/>
  <c r="HR24" i="2"/>
  <c r="HY29" i="2"/>
  <c r="FN36" i="2"/>
  <c r="HS24" i="2"/>
  <c r="HD15" i="2"/>
  <c r="IA22" i="2"/>
  <c r="HG46" i="2"/>
  <c r="HH46" i="2" s="1"/>
  <c r="HJ46" i="2"/>
  <c r="HM46" i="2" s="1"/>
  <c r="B46" i="2" s="1"/>
  <c r="ID46" i="2"/>
  <c r="IA46" i="2"/>
  <c r="HG41" i="2"/>
  <c r="HH41" i="2" s="1"/>
  <c r="HJ41" i="2"/>
  <c r="HU46" i="2"/>
  <c r="HQ46" i="2"/>
  <c r="HU45" i="2"/>
  <c r="FR20" i="2"/>
  <c r="FS20" i="2" s="1"/>
  <c r="HU33" i="2"/>
  <c r="ID36" i="2"/>
  <c r="HD46" i="2"/>
  <c r="IG20" i="2"/>
  <c r="HD41" i="2"/>
  <c r="DU21" i="2"/>
  <c r="DW21" i="2" s="1"/>
  <c r="DY21" i="2" s="1"/>
  <c r="IG45" i="2"/>
  <c r="II46" i="2"/>
  <c r="IC29" i="2"/>
  <c r="HQ29" i="2"/>
  <c r="HI39" i="2"/>
  <c r="HG15" i="2"/>
  <c r="HH15" i="2" s="1"/>
  <c r="HJ15" i="2"/>
  <c r="HM15" i="2" s="1"/>
  <c r="B15" i="2" s="1"/>
  <c r="IF15" i="2"/>
  <c r="HG22" i="2"/>
  <c r="HH22" i="2" s="1"/>
  <c r="HJ22" i="2"/>
  <c r="HM22" i="2" s="1"/>
  <c r="B22" i="2" s="1"/>
  <c r="II22" i="2"/>
  <c r="IF22" i="2"/>
  <c r="IC22" i="2"/>
  <c r="IG22" i="2"/>
  <c r="DP21" i="2"/>
  <c r="HG31" i="2"/>
  <c r="HH31" i="2" s="1"/>
  <c r="HJ31" i="2"/>
  <c r="HM31" i="2" s="1"/>
  <c r="B31" i="2" s="1"/>
  <c r="HR31" i="2"/>
  <c r="ID31" i="2"/>
  <c r="IA31" i="2"/>
  <c r="HI21" i="2"/>
  <c r="IG21" i="2"/>
  <c r="HR29" i="2"/>
  <c r="HG20" i="2"/>
  <c r="HH20" i="2" s="1"/>
  <c r="HJ20" i="2"/>
  <c r="HM20" i="2" s="1"/>
  <c r="B20" i="2" s="1"/>
  <c r="HX20" i="2"/>
  <c r="HU20" i="2"/>
  <c r="HY20" i="2"/>
  <c r="ID20" i="2"/>
  <c r="HP20" i="2"/>
  <c r="HR41" i="2"/>
  <c r="DV33" i="2"/>
  <c r="IF41" i="2"/>
  <c r="ID33" i="2"/>
  <c r="HC40" i="2"/>
  <c r="HE40" i="2" s="1"/>
  <c r="ID40" i="2" s="1"/>
  <c r="HY19" i="2"/>
  <c r="HG12" i="2"/>
  <c r="HH12" i="2" s="1"/>
  <c r="HJ12" i="2"/>
  <c r="HM12" i="2" s="1"/>
  <c r="B12" i="2" s="1"/>
  <c r="HS12" i="2"/>
  <c r="HQ12" i="2"/>
  <c r="HY12" i="2"/>
  <c r="IA12" i="2"/>
  <c r="HU12" i="2"/>
  <c r="II41" i="2"/>
  <c r="HP36" i="2"/>
  <c r="HM14" i="2"/>
  <c r="B14" i="2" s="1"/>
  <c r="HV31" i="2"/>
  <c r="FQ30" i="2"/>
  <c r="FR30" i="2" s="1"/>
  <c r="FS30" i="2" s="1"/>
  <c r="HC16" i="2"/>
  <c r="HE16" i="2" s="1"/>
  <c r="HY16" i="2" s="1"/>
  <c r="GX21" i="2"/>
  <c r="HY31" i="2"/>
  <c r="HV45" i="2"/>
  <c r="HU22" i="2"/>
  <c r="HP22" i="2"/>
  <c r="IF20" i="2"/>
  <c r="HC18" i="2"/>
  <c r="HE18" i="2" s="1"/>
  <c r="IG18" i="2" s="1"/>
  <c r="IF46" i="2"/>
  <c r="HV15" i="2"/>
  <c r="IF24" i="2"/>
  <c r="HD17" i="2"/>
  <c r="II15" i="2"/>
  <c r="IA29" i="2"/>
  <c r="HR45" i="2"/>
  <c r="HS46" i="2"/>
  <c r="ID15" i="2"/>
  <c r="HR22" i="2"/>
  <c r="HV22" i="2"/>
  <c r="HQ20" i="2"/>
  <c r="FQ38" i="2"/>
  <c r="FR38" i="2" s="1"/>
  <c r="FS38" i="2" s="1"/>
  <c r="HQ33" i="2"/>
  <c r="HX31" i="2"/>
  <c r="GX45" i="2"/>
  <c r="HG17" i="2"/>
  <c r="HH17" i="2" s="1"/>
  <c r="HJ17" i="2"/>
  <c r="HM17" i="2" s="1"/>
  <c r="B17" i="2" s="1"/>
  <c r="IA17" i="2"/>
  <c r="HU17" i="2"/>
  <c r="IG17" i="2"/>
  <c r="HP33" i="2"/>
  <c r="IG31" i="2"/>
  <c r="HC30" i="2"/>
  <c r="HE30" i="2" s="1"/>
  <c r="HS30" i="2" s="1"/>
  <c r="HP40" i="2"/>
  <c r="HS15" i="2"/>
  <c r="HG45" i="2"/>
  <c r="HH45" i="2" s="1"/>
  <c r="HJ45" i="2"/>
  <c r="HM45" i="2" s="1"/>
  <c r="B45" i="2" s="1"/>
  <c r="HG29" i="2"/>
  <c r="HH29" i="2" s="1"/>
  <c r="HJ29" i="2"/>
  <c r="HM29" i="2" s="1"/>
  <c r="B29" i="2" s="1"/>
  <c r="HE34" i="2"/>
  <c r="HD34" i="2"/>
  <c r="HR30" i="2"/>
  <c r="HI30" i="2"/>
  <c r="HU15" i="2"/>
  <c r="HD22" i="2"/>
  <c r="IF33" i="2"/>
  <c r="HC44" i="2"/>
  <c r="HE44" i="2" s="1"/>
  <c r="II44" i="2" s="1"/>
  <c r="ID29" i="2"/>
  <c r="HG36" i="2"/>
  <c r="HH36" i="2" s="1"/>
  <c r="HJ36" i="2"/>
  <c r="HM36" i="2" s="1"/>
  <c r="B36" i="2" s="1"/>
  <c r="HY22" i="2"/>
  <c r="HV33" i="2"/>
  <c r="HA39" i="2"/>
  <c r="GX39" i="2"/>
  <c r="IF12" i="2"/>
  <c r="IC33" i="2"/>
  <c r="IG41" i="2"/>
  <c r="HS41" i="2"/>
  <c r="HI41" i="2"/>
  <c r="HQ41" i="2"/>
  <c r="HV41" i="2"/>
  <c r="IA41" i="2"/>
  <c r="HP41" i="2"/>
  <c r="HX41" i="2"/>
  <c r="HU31" i="2"/>
  <c r="HS29" i="2"/>
  <c r="IA36" i="2"/>
  <c r="HV29" i="2"/>
  <c r="HG13" i="2"/>
  <c r="HH13" i="2" s="1"/>
  <c r="HJ13" i="2"/>
  <c r="HM13" i="2" s="1"/>
  <c r="B13" i="2" s="1"/>
  <c r="HV13" i="2"/>
  <c r="ID13" i="2"/>
  <c r="II13" i="2"/>
  <c r="IF29" i="2"/>
  <c r="GX40" i="2"/>
  <c r="II36" i="2"/>
  <c r="HC27" i="2"/>
  <c r="HE27" i="2" s="1"/>
  <c r="HI16" i="2"/>
  <c r="II30" i="2"/>
  <c r="HQ15" i="2"/>
  <c r="IC15" i="2"/>
  <c r="HX46" i="2"/>
  <c r="HQ22" i="2"/>
  <c r="HX33" i="2"/>
  <c r="HD19" i="2"/>
  <c r="IA45" i="2"/>
  <c r="IG33" i="2"/>
  <c r="IA21" i="2"/>
  <c r="HX36" i="2"/>
  <c r="HI40" i="2"/>
  <c r="HU29" i="2"/>
  <c r="IC45" i="2"/>
  <c r="HQ45" i="2"/>
  <c r="HY36" i="2"/>
  <c r="HM38" i="2"/>
  <c r="B38" i="2" s="1"/>
  <c r="HR20" i="2"/>
  <c r="HY41" i="2"/>
  <c r="FQ6" i="2"/>
  <c r="FR6" i="2" s="1"/>
  <c r="FS6" i="2" s="1"/>
  <c r="HJ8" i="2"/>
  <c r="HM8" i="2" s="1"/>
  <c r="B8" i="2" s="1"/>
  <c r="HS8" i="2"/>
  <c r="DV7" i="2"/>
  <c r="FN6" i="2"/>
  <c r="HG8" i="2" l="1"/>
  <c r="HH8" i="2" s="1"/>
  <c r="HR8" i="2"/>
  <c r="IG8" i="2"/>
  <c r="HR51" i="2"/>
  <c r="HD51" i="2"/>
  <c r="FN92" i="2"/>
  <c r="ID8" i="2"/>
  <c r="HD8" i="2"/>
  <c r="HU8" i="2"/>
  <c r="FN20" i="2"/>
  <c r="IF89" i="2"/>
  <c r="HV8" i="2"/>
  <c r="DV116" i="2"/>
  <c r="ID21" i="2"/>
  <c r="IC8" i="2"/>
  <c r="IG135" i="2"/>
  <c r="IA8" i="2"/>
  <c r="HQ8" i="2"/>
  <c r="II21" i="2"/>
  <c r="HP8" i="2"/>
  <c r="HX8" i="2"/>
  <c r="HD84" i="2"/>
  <c r="HD103" i="2"/>
  <c r="DU92" i="2"/>
  <c r="DW92" i="2" s="1"/>
  <c r="DY92" i="2" s="1"/>
  <c r="HY21" i="2"/>
  <c r="HV135" i="2"/>
  <c r="HP63" i="2"/>
  <c r="HD120" i="2"/>
  <c r="IC89" i="2"/>
  <c r="IC103" i="2"/>
  <c r="HD63" i="2"/>
  <c r="IA91" i="2"/>
  <c r="HX132" i="2"/>
  <c r="IF114" i="2"/>
  <c r="HU114" i="2"/>
  <c r="IG114" i="2"/>
  <c r="II114" i="2"/>
  <c r="HX114" i="2"/>
  <c r="IA114" i="2"/>
  <c r="HY114" i="2"/>
  <c r="HP114" i="2"/>
  <c r="HJ114" i="2"/>
  <c r="HM114" i="2" s="1"/>
  <c r="ID114" i="2"/>
  <c r="HQ114" i="2"/>
  <c r="HV114" i="2"/>
  <c r="HR114" i="2"/>
  <c r="HS114" i="2"/>
  <c r="IC114" i="2"/>
  <c r="HG114" i="2"/>
  <c r="HH114" i="2" s="1"/>
  <c r="HX21" i="2"/>
  <c r="HS45" i="2"/>
  <c r="II45" i="2"/>
  <c r="ID45" i="2"/>
  <c r="HQ103" i="2"/>
  <c r="HP103" i="2"/>
  <c r="HY103" i="2"/>
  <c r="ID103" i="2"/>
  <c r="HV103" i="2"/>
  <c r="II103" i="2"/>
  <c r="IG132" i="2"/>
  <c r="IA132" i="2"/>
  <c r="IC63" i="2"/>
  <c r="HY45" i="2"/>
  <c r="IG120" i="2"/>
  <c r="IF103" i="2"/>
  <c r="IG63" i="2"/>
  <c r="GX82" i="2"/>
  <c r="HD135" i="2"/>
  <c r="HQ63" i="2"/>
  <c r="ID51" i="2"/>
  <c r="HH63" i="2"/>
  <c r="HP45" i="2"/>
  <c r="IF63" i="2"/>
  <c r="HY63" i="2"/>
  <c r="HU63" i="2"/>
  <c r="HJ63" i="2"/>
  <c r="II89" i="2"/>
  <c r="HP51" i="2"/>
  <c r="IA63" i="2"/>
  <c r="DV59" i="2"/>
  <c r="HG91" i="2"/>
  <c r="HH91" i="2" s="1"/>
  <c r="HJ91" i="2"/>
  <c r="HM91" i="2" s="1"/>
  <c r="HG120" i="2"/>
  <c r="HJ120" i="2"/>
  <c r="HM120" i="2" s="1"/>
  <c r="HS120" i="2"/>
  <c r="IC120" i="2"/>
  <c r="HQ120" i="2"/>
  <c r="HR120" i="2"/>
  <c r="IA120" i="2"/>
  <c r="HH120" i="2"/>
  <c r="HX120" i="2"/>
  <c r="HP120" i="2"/>
  <c r="II120" i="2"/>
  <c r="HS91" i="2"/>
  <c r="HY84" i="2"/>
  <c r="HC82" i="2"/>
  <c r="HG135" i="2"/>
  <c r="HH135" i="2" s="1"/>
  <c r="HJ135" i="2"/>
  <c r="HM135" i="2" s="1"/>
  <c r="HX135" i="2"/>
  <c r="HU135" i="2"/>
  <c r="IA135" i="2"/>
  <c r="HS135" i="2"/>
  <c r="IG91" i="2"/>
  <c r="HV89" i="2"/>
  <c r="IF135" i="2"/>
  <c r="HD121" i="2"/>
  <c r="FN62" i="2"/>
  <c r="HM132" i="2"/>
  <c r="HR103" i="2"/>
  <c r="HQ91" i="2"/>
  <c r="IF84" i="2"/>
  <c r="HY51" i="2"/>
  <c r="HG89" i="2"/>
  <c r="HH89" i="2" s="1"/>
  <c r="HJ89" i="2"/>
  <c r="HM89" i="2" s="1"/>
  <c r="IG89" i="2"/>
  <c r="ID89" i="2"/>
  <c r="HR89" i="2"/>
  <c r="HU89" i="2"/>
  <c r="HY89" i="2"/>
  <c r="HG113" i="2"/>
  <c r="HH113" i="2" s="1"/>
  <c r="HJ113" i="2"/>
  <c r="HM113" i="2" s="1"/>
  <c r="IF113" i="2"/>
  <c r="II113" i="2"/>
  <c r="HY113" i="2"/>
  <c r="HQ113" i="2"/>
  <c r="HX113" i="2"/>
  <c r="HV113" i="2"/>
  <c r="IA113" i="2"/>
  <c r="IC113" i="2"/>
  <c r="HS113" i="2"/>
  <c r="ID113" i="2"/>
  <c r="HU113" i="2"/>
  <c r="IG113" i="2"/>
  <c r="HR113" i="2"/>
  <c r="HP113" i="2"/>
  <c r="IA89" i="2"/>
  <c r="II135" i="2"/>
  <c r="HG121" i="2"/>
  <c r="HH121" i="2" s="1"/>
  <c r="HJ121" i="2"/>
  <c r="HM121" i="2" s="1"/>
  <c r="HY121" i="2"/>
  <c r="ID121" i="2"/>
  <c r="HV121" i="2"/>
  <c r="HX121" i="2"/>
  <c r="HU121" i="2"/>
  <c r="II121" i="2"/>
  <c r="HQ121" i="2"/>
  <c r="IF121" i="2"/>
  <c r="HP121" i="2"/>
  <c r="IA121" i="2"/>
  <c r="IC121" i="2"/>
  <c r="HR121" i="2"/>
  <c r="IG121" i="2"/>
  <c r="HS121" i="2"/>
  <c r="HS51" i="2"/>
  <c r="DV91" i="2"/>
  <c r="HD115" i="2"/>
  <c r="HP84" i="2"/>
  <c r="HX91" i="2"/>
  <c r="HG104" i="2"/>
  <c r="HJ104" i="2"/>
  <c r="HM104" i="2" s="1"/>
  <c r="HV104" i="2"/>
  <c r="HU104" i="2"/>
  <c r="II104" i="2"/>
  <c r="HQ104" i="2"/>
  <c r="HR104" i="2"/>
  <c r="HS104" i="2"/>
  <c r="HH104" i="2"/>
  <c r="IC104" i="2"/>
  <c r="HP104" i="2"/>
  <c r="HX104" i="2"/>
  <c r="FQ95" i="2"/>
  <c r="FR95" i="2" s="1"/>
  <c r="HV120" i="2"/>
  <c r="IG51" i="2"/>
  <c r="HG115" i="2"/>
  <c r="HH115" i="2" s="1"/>
  <c r="HJ115" i="2"/>
  <c r="HM115" i="2" s="1"/>
  <c r="HU115" i="2"/>
  <c r="HR115" i="2"/>
  <c r="HQ115" i="2"/>
  <c r="ID115" i="2"/>
  <c r="HP115" i="2"/>
  <c r="II115" i="2"/>
  <c r="HS115" i="2"/>
  <c r="IC115" i="2"/>
  <c r="IA115" i="2"/>
  <c r="IG115" i="2"/>
  <c r="HV115" i="2"/>
  <c r="IF115" i="2"/>
  <c r="HX115" i="2"/>
  <c r="HY115" i="2"/>
  <c r="HY104" i="2"/>
  <c r="HU51" i="2"/>
  <c r="ID135" i="2"/>
  <c r="GX91" i="2"/>
  <c r="HC111" i="2"/>
  <c r="HE111" i="2" s="1"/>
  <c r="HE110" i="2"/>
  <c r="HD110" i="2"/>
  <c r="HE66" i="2"/>
  <c r="HD66" i="2"/>
  <c r="IF120" i="2"/>
  <c r="HG84" i="2"/>
  <c r="HH84" i="2" s="1"/>
  <c r="HJ84" i="2"/>
  <c r="HM84" i="2" s="1"/>
  <c r="HS84" i="2"/>
  <c r="IA84" i="2"/>
  <c r="IG84" i="2"/>
  <c r="IC84" i="2"/>
  <c r="HX84" i="2"/>
  <c r="HG51" i="2"/>
  <c r="HH51" i="2" s="1"/>
  <c r="HJ51" i="2"/>
  <c r="HM51" i="2" s="1"/>
  <c r="IA51" i="2"/>
  <c r="FQ92" i="2"/>
  <c r="FR92" i="2" s="1"/>
  <c r="DV53" i="2"/>
  <c r="HG103" i="2"/>
  <c r="HH103" i="2" s="1"/>
  <c r="HJ103" i="2"/>
  <c r="HM103" i="2" s="1"/>
  <c r="HQ84" i="2"/>
  <c r="HU103" i="2"/>
  <c r="DV75" i="2"/>
  <c r="IG103" i="2"/>
  <c r="HM63" i="2"/>
  <c r="HD91" i="2"/>
  <c r="HV91" i="2"/>
  <c r="ID104" i="2"/>
  <c r="ID91" i="2"/>
  <c r="HX89" i="2"/>
  <c r="HY135" i="2"/>
  <c r="HY91" i="2"/>
  <c r="FQ62" i="2"/>
  <c r="FR62" i="2" s="1"/>
  <c r="HP135" i="2"/>
  <c r="HS89" i="2"/>
  <c r="HU91" i="2"/>
  <c r="HQ135" i="2"/>
  <c r="HY120" i="2"/>
  <c r="IF91" i="2"/>
  <c r="II91" i="2"/>
  <c r="II84" i="2"/>
  <c r="HM128" i="2"/>
  <c r="IF51" i="2"/>
  <c r="HD104" i="2"/>
  <c r="HR135" i="2"/>
  <c r="HX51" i="2"/>
  <c r="IF104" i="2"/>
  <c r="IC91" i="2"/>
  <c r="HD89" i="2"/>
  <c r="HR84" i="2"/>
  <c r="II51" i="2"/>
  <c r="HV51" i="2"/>
  <c r="HP91" i="2"/>
  <c r="FN95" i="2"/>
  <c r="HU120" i="2"/>
  <c r="HU84" i="2"/>
  <c r="ID84" i="2"/>
  <c r="IA104" i="2"/>
  <c r="HR91" i="2"/>
  <c r="HQ51" i="2"/>
  <c r="HP89" i="2"/>
  <c r="FN13" i="2"/>
  <c r="HY35" i="2"/>
  <c r="HV35" i="2"/>
  <c r="HJ35" i="2"/>
  <c r="HM35" i="2" s="1"/>
  <c r="B35" i="2" s="1"/>
  <c r="HU35" i="2"/>
  <c r="HQ35" i="2"/>
  <c r="II35" i="2"/>
  <c r="IC35" i="2"/>
  <c r="HR35" i="2"/>
  <c r="IF35" i="2"/>
  <c r="IA35" i="2"/>
  <c r="HP35" i="2"/>
  <c r="HX35" i="2"/>
  <c r="ID35" i="2"/>
  <c r="HS35" i="2"/>
  <c r="IG35" i="2"/>
  <c r="HG35" i="2"/>
  <c r="HH35" i="2" s="1"/>
  <c r="HV45" i="4"/>
  <c r="IF35" i="4"/>
  <c r="IF45" i="4"/>
  <c r="HQ16" i="4"/>
  <c r="HP12" i="4"/>
  <c r="HX12" i="4"/>
  <c r="HR45" i="4"/>
  <c r="HG12" i="4"/>
  <c r="HH12" i="4" s="1"/>
  <c r="HD12" i="4"/>
  <c r="HY45" i="4"/>
  <c r="HI5" i="4"/>
  <c r="HV14" i="4"/>
  <c r="HX14" i="4"/>
  <c r="HD35" i="4"/>
  <c r="HY20" i="4"/>
  <c r="IF20" i="4"/>
  <c r="IF12" i="4"/>
  <c r="HJ12" i="4"/>
  <c r="HM12" i="4" s="1"/>
  <c r="B12" i="4" s="1"/>
  <c r="HJ35" i="4"/>
  <c r="HQ20" i="4"/>
  <c r="HD20" i="4"/>
  <c r="IC12" i="4"/>
  <c r="IG20" i="4"/>
  <c r="II20" i="4"/>
  <c r="II12" i="4"/>
  <c r="HG36" i="4"/>
  <c r="HH36" i="4" s="1"/>
  <c r="HG35" i="4"/>
  <c r="HH35" i="4" s="1"/>
  <c r="HY12" i="4"/>
  <c r="HU20" i="4"/>
  <c r="HJ20" i="4"/>
  <c r="IA36" i="4"/>
  <c r="HR20" i="4"/>
  <c r="ID20" i="4"/>
  <c r="ID12" i="4"/>
  <c r="HX20" i="4"/>
  <c r="HG20" i="4"/>
  <c r="HH20" i="4" s="1"/>
  <c r="HD36" i="4"/>
  <c r="HV20" i="4"/>
  <c r="HY19" i="4"/>
  <c r="II19" i="4"/>
  <c r="HR36" i="4"/>
  <c r="IF36" i="4"/>
  <c r="HQ32" i="4"/>
  <c r="HU32" i="4"/>
  <c r="HV32" i="4"/>
  <c r="HX32" i="4"/>
  <c r="HR32" i="4"/>
  <c r="HP32" i="4"/>
  <c r="IA32" i="4"/>
  <c r="II32" i="4"/>
  <c r="IG32" i="4"/>
  <c r="IC32" i="4"/>
  <c r="HS32" i="4"/>
  <c r="HJ32" i="4"/>
  <c r="HM32" i="4" s="1"/>
  <c r="B32" i="4" s="1"/>
  <c r="ID32" i="4"/>
  <c r="HY32" i="4"/>
  <c r="IF32" i="4"/>
  <c r="HG32" i="4"/>
  <c r="HH32" i="4" s="1"/>
  <c r="HS12" i="4"/>
  <c r="HU35" i="4"/>
  <c r="FN11" i="4"/>
  <c r="IC16" i="4"/>
  <c r="FR11" i="4"/>
  <c r="FS11" i="4" s="1"/>
  <c r="HD32" i="4"/>
  <c r="FN20" i="4"/>
  <c r="HQ35" i="4"/>
  <c r="HR35" i="4"/>
  <c r="IA39" i="4"/>
  <c r="HX35" i="4"/>
  <c r="HR39" i="4"/>
  <c r="HP35" i="4"/>
  <c r="IC35" i="4"/>
  <c r="ID17" i="4"/>
  <c r="HP17" i="4"/>
  <c r="HS35" i="4"/>
  <c r="ID45" i="4"/>
  <c r="HD19" i="4"/>
  <c r="HC18" i="4"/>
  <c r="HE18" i="4" s="1"/>
  <c r="HJ18" i="4" s="1"/>
  <c r="HM18" i="4" s="1"/>
  <c r="B18" i="4" s="1"/>
  <c r="HQ19" i="4"/>
  <c r="IA12" i="4"/>
  <c r="HQ12" i="4"/>
  <c r="HR12" i="4"/>
  <c r="HV12" i="4"/>
  <c r="HX17" i="4"/>
  <c r="IC17" i="4"/>
  <c r="II17" i="4"/>
  <c r="HR17" i="4"/>
  <c r="HV17" i="4"/>
  <c r="IG17" i="4"/>
  <c r="HU17" i="4"/>
  <c r="HQ17" i="4"/>
  <c r="HG17" i="4"/>
  <c r="HH17" i="4" s="1"/>
  <c r="HD39" i="4"/>
  <c r="HP13" i="4"/>
  <c r="HJ19" i="4"/>
  <c r="HM19" i="4" s="1"/>
  <c r="B19" i="4" s="1"/>
  <c r="IA19" i="4"/>
  <c r="HR19" i="4"/>
  <c r="IF17" i="4"/>
  <c r="HS39" i="4"/>
  <c r="HG19" i="4"/>
  <c r="HH19" i="4" s="1"/>
  <c r="HX19" i="4"/>
  <c r="IA17" i="4"/>
  <c r="HU19" i="4"/>
  <c r="HP19" i="4"/>
  <c r="HS17" i="4"/>
  <c r="HU45" i="4"/>
  <c r="IG12" i="4"/>
  <c r="HD17" i="4"/>
  <c r="HU13" i="4"/>
  <c r="HV13" i="4"/>
  <c r="IF19" i="4"/>
  <c r="HY17" i="4"/>
  <c r="HV35" i="4"/>
  <c r="II35" i="4"/>
  <c r="ID35" i="4"/>
  <c r="HY35" i="4"/>
  <c r="IG35" i="4"/>
  <c r="HQ14" i="4"/>
  <c r="IG19" i="4"/>
  <c r="HV19" i="4"/>
  <c r="HS19" i="4"/>
  <c r="ID19" i="4"/>
  <c r="HG28" i="4"/>
  <c r="HH28" i="4" s="1"/>
  <c r="HJ28" i="4"/>
  <c r="HM28" i="4" s="1"/>
  <c r="B28" i="4" s="1"/>
  <c r="ID28" i="4"/>
  <c r="HP28" i="4"/>
  <c r="HX28" i="4"/>
  <c r="HU28" i="4"/>
  <c r="HY28" i="4"/>
  <c r="IG28" i="4"/>
  <c r="IF28" i="4"/>
  <c r="IC28" i="4"/>
  <c r="HR28" i="4"/>
  <c r="IA28" i="4"/>
  <c r="HS28" i="4"/>
  <c r="HV28" i="4"/>
  <c r="HQ28" i="4"/>
  <c r="II28" i="4"/>
  <c r="HG5" i="4"/>
  <c r="HH5" i="4" s="1"/>
  <c r="HJ5" i="4"/>
  <c r="HX45" i="4"/>
  <c r="II13" i="4"/>
  <c r="HS13" i="4"/>
  <c r="IG39" i="4"/>
  <c r="IA45" i="4"/>
  <c r="FQ20" i="4"/>
  <c r="FR20" i="4" s="1"/>
  <c r="FS20" i="4" s="1"/>
  <c r="FN28" i="4"/>
  <c r="II39" i="4"/>
  <c r="HQ13" i="4"/>
  <c r="HM36" i="4"/>
  <c r="B36" i="4" s="1"/>
  <c r="HD34" i="4"/>
  <c r="HQ39" i="4"/>
  <c r="IC39" i="4"/>
  <c r="IF14" i="4"/>
  <c r="IC14" i="4"/>
  <c r="HU16" i="4"/>
  <c r="HR13" i="4"/>
  <c r="IG13" i="4"/>
  <c r="HG34" i="4"/>
  <c r="HH34" i="4" s="1"/>
  <c r="HJ34" i="4"/>
  <c r="HM34" i="4" s="1"/>
  <c r="B34" i="4" s="1"/>
  <c r="HY34" i="4"/>
  <c r="IF34" i="4"/>
  <c r="IC34" i="4"/>
  <c r="II34" i="4"/>
  <c r="ID34" i="4"/>
  <c r="HR34" i="4"/>
  <c r="HQ34" i="4"/>
  <c r="HX34" i="4"/>
  <c r="HV34" i="4"/>
  <c r="HP34" i="4"/>
  <c r="HS34" i="4"/>
  <c r="HU34" i="4"/>
  <c r="FQ28" i="4"/>
  <c r="FR28" i="4" s="1"/>
  <c r="FS28" i="4" s="1"/>
  <c r="HY14" i="4"/>
  <c r="ID43" i="4"/>
  <c r="HP45" i="4"/>
  <c r="HG39" i="4"/>
  <c r="HH39" i="4" s="1"/>
  <c r="HJ39" i="4"/>
  <c r="HM39" i="4" s="1"/>
  <c r="B39" i="4" s="1"/>
  <c r="ID39" i="4"/>
  <c r="HY39" i="4"/>
  <c r="IF39" i="4"/>
  <c r="DV37" i="4"/>
  <c r="HE15" i="4"/>
  <c r="HD15" i="4"/>
  <c r="IA13" i="4"/>
  <c r="HD43" i="4"/>
  <c r="HD14" i="4"/>
  <c r="HG29" i="4"/>
  <c r="HH29" i="4" s="1"/>
  <c r="HJ29" i="4"/>
  <c r="HM29" i="4" s="1"/>
  <c r="B29" i="4" s="1"/>
  <c r="IF29" i="4"/>
  <c r="HQ29" i="4"/>
  <c r="HX29" i="4"/>
  <c r="IA29" i="4"/>
  <c r="HV29" i="4"/>
  <c r="HP29" i="4"/>
  <c r="II29" i="4"/>
  <c r="HS29" i="4"/>
  <c r="ID29" i="4"/>
  <c r="HY29" i="4"/>
  <c r="IG29" i="4"/>
  <c r="HU29" i="4"/>
  <c r="HR29" i="4"/>
  <c r="IC29" i="4"/>
  <c r="HS45" i="4"/>
  <c r="HV39" i="4"/>
  <c r="HG43" i="4"/>
  <c r="HH43" i="4" s="1"/>
  <c r="HJ43" i="4"/>
  <c r="HM43" i="4" s="1"/>
  <c r="B43" i="4" s="1"/>
  <c r="HY43" i="4"/>
  <c r="HV43" i="4"/>
  <c r="HP43" i="4"/>
  <c r="IC43" i="4"/>
  <c r="IA43" i="4"/>
  <c r="HG14" i="4"/>
  <c r="HH14" i="4" s="1"/>
  <c r="HJ14" i="4"/>
  <c r="HM14" i="4" s="1"/>
  <c r="B14" i="4" s="1"/>
  <c r="HP14" i="4"/>
  <c r="HR43" i="4"/>
  <c r="HG16" i="4"/>
  <c r="HH16" i="4" s="1"/>
  <c r="HJ16" i="4"/>
  <c r="HM16" i="4" s="1"/>
  <c r="B16" i="4" s="1"/>
  <c r="HS16" i="4"/>
  <c r="IF16" i="4"/>
  <c r="ID16" i="4"/>
  <c r="IA16" i="4"/>
  <c r="HX16" i="4"/>
  <c r="IG16" i="4"/>
  <c r="HP16" i="4"/>
  <c r="HV16" i="4"/>
  <c r="HR16" i="4"/>
  <c r="HM20" i="4"/>
  <c r="B20" i="4" s="1"/>
  <c r="II43" i="4"/>
  <c r="HD5" i="4"/>
  <c r="HY13" i="4"/>
  <c r="HG6" i="4"/>
  <c r="HH6" i="4" s="1"/>
  <c r="HJ6" i="4"/>
  <c r="HM6" i="4" s="1"/>
  <c r="B6" i="4" s="1"/>
  <c r="IF6" i="4"/>
  <c r="HU6" i="4"/>
  <c r="II6" i="4"/>
  <c r="HV6" i="4"/>
  <c r="HP6" i="4"/>
  <c r="IG6" i="4"/>
  <c r="IC6" i="4"/>
  <c r="HR6" i="4"/>
  <c r="HY6" i="4"/>
  <c r="HQ6" i="4"/>
  <c r="ID6" i="4"/>
  <c r="IA6" i="4"/>
  <c r="HX6" i="4"/>
  <c r="HS6" i="4"/>
  <c r="HP39" i="4"/>
  <c r="IA14" i="4"/>
  <c r="HR14" i="4"/>
  <c r="HD13" i="4"/>
  <c r="DV19" i="4"/>
  <c r="IG45" i="4"/>
  <c r="HS14" i="4"/>
  <c r="IF18" i="4"/>
  <c r="HR18" i="4"/>
  <c r="HQ18" i="4"/>
  <c r="HP18" i="4"/>
  <c r="HS18" i="4"/>
  <c r="HY18" i="4"/>
  <c r="IG43" i="4"/>
  <c r="HD6" i="4"/>
  <c r="HD45" i="4"/>
  <c r="IF43" i="4"/>
  <c r="DV40" i="4"/>
  <c r="FM40" i="4"/>
  <c r="FO40" i="4" s="1"/>
  <c r="HS43" i="4"/>
  <c r="HU39" i="4"/>
  <c r="IG14" i="4"/>
  <c r="FQ17" i="4"/>
  <c r="FR17" i="4" s="1"/>
  <c r="FS17" i="4" s="1"/>
  <c r="HD28" i="4"/>
  <c r="HG13" i="4"/>
  <c r="HH13" i="4" s="1"/>
  <c r="HJ13" i="4"/>
  <c r="HM13" i="4" s="1"/>
  <c r="B13" i="4" s="1"/>
  <c r="ID13" i="4"/>
  <c r="HX13" i="4"/>
  <c r="HU14" i="4"/>
  <c r="HU43" i="4"/>
  <c r="HM35" i="4"/>
  <c r="B35" i="4" s="1"/>
  <c r="HY16" i="4"/>
  <c r="HM11" i="4"/>
  <c r="B11" i="4" s="1"/>
  <c r="HG45" i="4"/>
  <c r="HH45" i="4" s="1"/>
  <c r="HJ45" i="4"/>
  <c r="HM45" i="4" s="1"/>
  <c r="B45" i="4" s="1"/>
  <c r="II45" i="4"/>
  <c r="HD16" i="4"/>
  <c r="HX43" i="4"/>
  <c r="IG34" i="4"/>
  <c r="IF13" i="4"/>
  <c r="HS40" i="2"/>
  <c r="HX40" i="2"/>
  <c r="FN33" i="2"/>
  <c r="HV30" i="2"/>
  <c r="HP30" i="2"/>
  <c r="HX30" i="2"/>
  <c r="IF21" i="2"/>
  <c r="HQ40" i="2"/>
  <c r="IC21" i="2"/>
  <c r="HV40" i="2"/>
  <c r="IA18" i="2"/>
  <c r="HD21" i="2"/>
  <c r="HM24" i="2"/>
  <c r="B24" i="2" s="1"/>
  <c r="HU21" i="2"/>
  <c r="HJ37" i="2"/>
  <c r="HG37" i="2"/>
  <c r="HH37" i="2" s="1"/>
  <c r="HP21" i="2"/>
  <c r="HS21" i="2"/>
  <c r="FQ13" i="2"/>
  <c r="FR13" i="2" s="1"/>
  <c r="FS13" i="2" s="1"/>
  <c r="HQ21" i="2"/>
  <c r="HR21" i="2"/>
  <c r="HI37" i="2"/>
  <c r="HY37" i="2"/>
  <c r="IG37" i="2"/>
  <c r="HU37" i="2"/>
  <c r="IA37" i="2"/>
  <c r="HX37" i="2"/>
  <c r="HQ37" i="2"/>
  <c r="HV37" i="2"/>
  <c r="HP37" i="2"/>
  <c r="HR37" i="2"/>
  <c r="ID37" i="2"/>
  <c r="IF37" i="2"/>
  <c r="HS37" i="2"/>
  <c r="II37" i="2"/>
  <c r="IC37" i="2"/>
  <c r="HD37" i="2"/>
  <c r="DV21" i="2"/>
  <c r="HJ21" i="2"/>
  <c r="HV21" i="2"/>
  <c r="HR10" i="2"/>
  <c r="II10" i="2"/>
  <c r="HU40" i="2"/>
  <c r="HY10" i="2"/>
  <c r="HQ10" i="2"/>
  <c r="HE6" i="2"/>
  <c r="HP6" i="2" s="1"/>
  <c r="DV44" i="2"/>
  <c r="HR40" i="2"/>
  <c r="IG10" i="2"/>
  <c r="IC10" i="2"/>
  <c r="ID10" i="2"/>
  <c r="HV10" i="2"/>
  <c r="HU10" i="2"/>
  <c r="HJ10" i="2"/>
  <c r="HM10" i="2" s="1"/>
  <c r="B10" i="2" s="1"/>
  <c r="HG10" i="2"/>
  <c r="HH10" i="2" s="1"/>
  <c r="IA10" i="2"/>
  <c r="IC40" i="2"/>
  <c r="HX10" i="2"/>
  <c r="HD44" i="2"/>
  <c r="HP10" i="2"/>
  <c r="FQ41" i="2"/>
  <c r="FR41" i="2" s="1"/>
  <c r="FS41" i="2" s="1"/>
  <c r="HS10" i="2"/>
  <c r="HM21" i="2"/>
  <c r="B21" i="2" s="1"/>
  <c r="HD10" i="2"/>
  <c r="FQ33" i="2"/>
  <c r="FR33" i="2" s="1"/>
  <c r="FS33" i="2" s="1"/>
  <c r="IC16" i="2"/>
  <c r="ID16" i="2"/>
  <c r="HD16" i="2"/>
  <c r="HG16" i="2"/>
  <c r="HH16" i="2" s="1"/>
  <c r="HJ16" i="2"/>
  <c r="HM16" i="2" s="1"/>
  <c r="B16" i="2" s="1"/>
  <c r="II16" i="2"/>
  <c r="HU16" i="2"/>
  <c r="HG44" i="2"/>
  <c r="HH44" i="2" s="1"/>
  <c r="HJ44" i="2"/>
  <c r="HM44" i="2" s="1"/>
  <c r="B44" i="2" s="1"/>
  <c r="HY44" i="2"/>
  <c r="ID44" i="2"/>
  <c r="HX44" i="2"/>
  <c r="IG44" i="2"/>
  <c r="HU44" i="2"/>
  <c r="IA44" i="2"/>
  <c r="HS44" i="2"/>
  <c r="HP44" i="2"/>
  <c r="IC44" i="2"/>
  <c r="IF44" i="2"/>
  <c r="HG34" i="2"/>
  <c r="HH34" i="2" s="1"/>
  <c r="HJ34" i="2"/>
  <c r="HM34" i="2" s="1"/>
  <c r="B34" i="2" s="1"/>
  <c r="HR34" i="2"/>
  <c r="IC34" i="2"/>
  <c r="HP34" i="2"/>
  <c r="HX34" i="2"/>
  <c r="IA34" i="2"/>
  <c r="ID34" i="2"/>
  <c r="HS34" i="2"/>
  <c r="IF34" i="2"/>
  <c r="HQ34" i="2"/>
  <c r="HV34" i="2"/>
  <c r="IG34" i="2"/>
  <c r="II34" i="2"/>
  <c r="HU34" i="2"/>
  <c r="HY34" i="2"/>
  <c r="HD30" i="2"/>
  <c r="HG40" i="2"/>
  <c r="HH40" i="2" s="1"/>
  <c r="HJ40" i="2"/>
  <c r="HM40" i="2" s="1"/>
  <c r="B40" i="2" s="1"/>
  <c r="IG40" i="2"/>
  <c r="IA40" i="2"/>
  <c r="HD40" i="2"/>
  <c r="HR16" i="2"/>
  <c r="HG30" i="2"/>
  <c r="HH30" i="2" s="1"/>
  <c r="HJ30" i="2"/>
  <c r="HM30" i="2" s="1"/>
  <c r="B30" i="2" s="1"/>
  <c r="HY30" i="2"/>
  <c r="IA30" i="2"/>
  <c r="IF30" i="2"/>
  <c r="HQ30" i="2"/>
  <c r="HU30" i="2"/>
  <c r="HX16" i="2"/>
  <c r="IA16" i="2"/>
  <c r="HQ16" i="2"/>
  <c r="II40" i="2"/>
  <c r="HU18" i="2"/>
  <c r="IG30" i="2"/>
  <c r="HV44" i="2"/>
  <c r="HC39" i="2"/>
  <c r="HE39" i="2" s="1"/>
  <c r="IG16" i="2"/>
  <c r="IF40" i="2"/>
  <c r="HM41" i="2"/>
  <c r="B41" i="2" s="1"/>
  <c r="HQ44" i="2"/>
  <c r="IC30" i="2"/>
  <c r="HY40" i="2"/>
  <c r="ID30" i="2"/>
  <c r="HG27" i="2"/>
  <c r="HH27" i="2" s="1"/>
  <c r="HJ27" i="2"/>
  <c r="HM27" i="2" s="1"/>
  <c r="B27" i="2" s="1"/>
  <c r="II27" i="2"/>
  <c r="IC27" i="2"/>
  <c r="HR27" i="2"/>
  <c r="ID27" i="2"/>
  <c r="IF27" i="2"/>
  <c r="HS27" i="2"/>
  <c r="HQ27" i="2"/>
  <c r="IG27" i="2"/>
  <c r="HX27" i="2"/>
  <c r="HV27" i="2"/>
  <c r="IA27" i="2"/>
  <c r="HP27" i="2"/>
  <c r="HY27" i="2"/>
  <c r="HU27" i="2"/>
  <c r="HG18" i="2"/>
  <c r="HH18" i="2" s="1"/>
  <c r="HJ18" i="2"/>
  <c r="HM18" i="2" s="1"/>
  <c r="B18" i="2" s="1"/>
  <c r="IC18" i="2"/>
  <c r="HY18" i="2"/>
  <c r="HX18" i="2"/>
  <c r="II18" i="2"/>
  <c r="HQ18" i="2"/>
  <c r="IF18" i="2"/>
  <c r="HV18" i="2"/>
  <c r="ID18" i="2"/>
  <c r="HS18" i="2"/>
  <c r="HP18" i="2"/>
  <c r="IF16" i="2"/>
  <c r="HR44" i="2"/>
  <c r="HR18" i="2"/>
  <c r="HD27" i="2"/>
  <c r="HD18" i="2"/>
  <c r="HP16" i="2"/>
  <c r="HV16" i="2"/>
  <c r="HS16" i="2"/>
  <c r="HD111" i="2" l="1"/>
  <c r="DV92" i="2"/>
  <c r="HG110" i="2"/>
  <c r="HH110" i="2" s="1"/>
  <c r="HJ110" i="2"/>
  <c r="HM110" i="2" s="1"/>
  <c r="HP110" i="2"/>
  <c r="HU110" i="2"/>
  <c r="ID110" i="2"/>
  <c r="HQ110" i="2"/>
  <c r="HV110" i="2"/>
  <c r="HR110" i="2"/>
  <c r="IC110" i="2"/>
  <c r="HS110" i="2"/>
  <c r="HY110" i="2"/>
  <c r="IA110" i="2"/>
  <c r="IF110" i="2"/>
  <c r="HX110" i="2"/>
  <c r="II110" i="2"/>
  <c r="IG110" i="2"/>
  <c r="HG111" i="2"/>
  <c r="HH111" i="2" s="1"/>
  <c r="HJ111" i="2"/>
  <c r="HM111" i="2" s="1"/>
  <c r="ID111" i="2"/>
  <c r="HY111" i="2"/>
  <c r="HU111" i="2"/>
  <c r="IC111" i="2"/>
  <c r="HV111" i="2"/>
  <c r="HX111" i="2"/>
  <c r="IG111" i="2"/>
  <c r="HQ111" i="2"/>
  <c r="IA111" i="2"/>
  <c r="IF111" i="2"/>
  <c r="HS111" i="2"/>
  <c r="HP111" i="2"/>
  <c r="HR111" i="2"/>
  <c r="II111" i="2"/>
  <c r="HG66" i="2"/>
  <c r="HH66" i="2" s="1"/>
  <c r="HJ66" i="2"/>
  <c r="HM66" i="2" s="1"/>
  <c r="HR66" i="2"/>
  <c r="HP66" i="2"/>
  <c r="HS66" i="2"/>
  <c r="IG66" i="2"/>
  <c r="HU66" i="2"/>
  <c r="HY66" i="2"/>
  <c r="HX66" i="2"/>
  <c r="HQ66" i="2"/>
  <c r="ID66" i="2"/>
  <c r="IF66" i="2"/>
  <c r="HV66" i="2"/>
  <c r="II66" i="2"/>
  <c r="IC66" i="2"/>
  <c r="IA66" i="2"/>
  <c r="HE82" i="2"/>
  <c r="HD82" i="2"/>
  <c r="HQ6" i="2"/>
  <c r="HM5" i="4"/>
  <c r="HV18" i="4"/>
  <c r="IA18" i="4"/>
  <c r="HG18" i="4"/>
  <c r="HH18" i="4" s="1"/>
  <c r="IG18" i="4"/>
  <c r="HD18" i="4"/>
  <c r="HU18" i="4"/>
  <c r="II18" i="4"/>
  <c r="HX18" i="4"/>
  <c r="IC18" i="4"/>
  <c r="ID18" i="4"/>
  <c r="HG15" i="4"/>
  <c r="HH15" i="4" s="1"/>
  <c r="HJ15" i="4"/>
  <c r="HM15" i="4" s="1"/>
  <c r="B15" i="4" s="1"/>
  <c r="IF15" i="4"/>
  <c r="IC15" i="4"/>
  <c r="HV15" i="4"/>
  <c r="HR15" i="4"/>
  <c r="II15" i="4"/>
  <c r="HP15" i="4"/>
  <c r="IG15" i="4"/>
  <c r="HU15" i="4"/>
  <c r="HQ15" i="4"/>
  <c r="HX15" i="4"/>
  <c r="IA15" i="4"/>
  <c r="HY15" i="4"/>
  <c r="HS15" i="4"/>
  <c r="ID15" i="4"/>
  <c r="FN40" i="4"/>
  <c r="FQ40" i="4"/>
  <c r="FR40" i="4" s="1"/>
  <c r="FS40" i="4" s="1"/>
  <c r="ID6" i="2"/>
  <c r="HM37" i="2"/>
  <c r="B37" i="2" s="1"/>
  <c r="HJ6" i="2"/>
  <c r="HM6" i="2" s="1"/>
  <c r="B6" i="2" s="1"/>
  <c r="IF6" i="2"/>
  <c r="HY6" i="2"/>
  <c r="HG6" i="2"/>
  <c r="HH6" i="2" s="1"/>
  <c r="IA6" i="2"/>
  <c r="HU6" i="2"/>
  <c r="HV6" i="2"/>
  <c r="II6" i="2"/>
  <c r="HS6" i="2"/>
  <c r="IC6" i="2"/>
  <c r="IG6" i="2"/>
  <c r="HX6" i="2"/>
  <c r="HD6" i="2"/>
  <c r="HG39" i="2"/>
  <c r="HH39" i="2" s="1"/>
  <c r="HJ39" i="2"/>
  <c r="HM39" i="2" s="1"/>
  <c r="B39" i="2" s="1"/>
  <c r="IA39" i="2"/>
  <c r="HY39" i="2"/>
  <c r="IF39" i="2"/>
  <c r="HU39" i="2"/>
  <c r="HX39" i="2"/>
  <c r="HR39" i="2"/>
  <c r="HS39" i="2"/>
  <c r="HV39" i="2"/>
  <c r="HQ39" i="2"/>
  <c r="HP39" i="2"/>
  <c r="IG39" i="2"/>
  <c r="ID39" i="2"/>
  <c r="IC39" i="2"/>
  <c r="II39" i="2"/>
  <c r="HD39" i="2"/>
  <c r="HG82" i="2" l="1"/>
  <c r="HH82" i="2" s="1"/>
  <c r="HJ82" i="2"/>
  <c r="HM82" i="2" s="1"/>
  <c r="ID82" i="2"/>
  <c r="HV82" i="2"/>
  <c r="HS82" i="2"/>
  <c r="HQ82" i="2"/>
  <c r="HX82" i="2"/>
  <c r="IA82" i="2"/>
  <c r="IG82" i="2"/>
  <c r="HP82" i="2"/>
  <c r="IF82" i="2"/>
  <c r="HR82" i="2"/>
  <c r="IC82" i="2"/>
  <c r="HU82" i="2"/>
  <c r="HY82" i="2"/>
  <c r="II82" i="2"/>
</calcChain>
</file>

<file path=xl/sharedStrings.xml><?xml version="1.0" encoding="utf-8"?>
<sst xmlns="http://schemas.openxmlformats.org/spreadsheetml/2006/main" count="868" uniqueCount="197">
  <si>
    <t>Eq.</t>
  </si>
  <si>
    <t>Dependent 
variable</t>
  </si>
  <si>
    <t>Parameters used</t>
  </si>
  <si>
    <t>Range of variation</t>
  </si>
  <si>
    <t>Constant</t>
  </si>
  <si>
    <t>Independent variable coefficients</t>
  </si>
  <si>
    <t>SE (wt %)</t>
  </si>
  <si>
    <t>se (wt%)</t>
  </si>
  <si>
    <t>T ºC</t>
  </si>
  <si>
    <t>Si</t>
  </si>
  <si>
    <t>lnSi</t>
  </si>
  <si>
    <t>Al (vi)</t>
  </si>
  <si>
    <t>Mg</t>
  </si>
  <si>
    <t>Fe3+</t>
  </si>
  <si>
    <t>Fe2+</t>
  </si>
  <si>
    <t>Fetot</t>
  </si>
  <si>
    <t>Ti</t>
  </si>
  <si>
    <t>Ca</t>
  </si>
  <si>
    <t>Na (A)</t>
  </si>
  <si>
    <r>
      <t>SiO</t>
    </r>
    <r>
      <rPr>
        <vertAlign val="subscript"/>
        <sz val="10"/>
        <rFont val="Arial"/>
        <family val="2"/>
      </rPr>
      <t>2</t>
    </r>
    <r>
      <rPr>
        <sz val="10"/>
        <rFont val="Arial"/>
        <family val="2"/>
      </rPr>
      <t xml:space="preserve"> (wt %)</t>
    </r>
  </si>
  <si>
    <r>
      <t>lnSi</t>
    </r>
    <r>
      <rPr>
        <vertAlign val="subscript"/>
        <sz val="10"/>
        <rFont val="Arial"/>
        <family val="2"/>
      </rPr>
      <t>T</t>
    </r>
    <r>
      <rPr>
        <sz val="10"/>
        <rFont val="Arial"/>
        <family val="2"/>
      </rPr>
      <t>, Fe</t>
    </r>
    <r>
      <rPr>
        <vertAlign val="subscript"/>
        <sz val="10"/>
        <rFont val="Arial"/>
        <family val="2"/>
      </rPr>
      <t>T</t>
    </r>
  </si>
  <si>
    <t>39.6 - 79.2</t>
  </si>
  <si>
    <r>
      <t>lnSi</t>
    </r>
    <r>
      <rPr>
        <vertAlign val="subscript"/>
        <sz val="10"/>
        <rFont val="Arial"/>
        <family val="2"/>
      </rPr>
      <t>T</t>
    </r>
  </si>
  <si>
    <r>
      <t>lnTiO</t>
    </r>
    <r>
      <rPr>
        <vertAlign val="subscript"/>
        <sz val="10"/>
        <rFont val="Arial"/>
        <family val="2"/>
      </rPr>
      <t>2</t>
    </r>
    <r>
      <rPr>
        <sz val="12"/>
        <color theme="1"/>
        <rFont val="Calibri"/>
        <family val="2"/>
        <scheme val="minor"/>
      </rPr>
      <t/>
    </r>
  </si>
  <si>
    <t>-2.8 - 1.8</t>
  </si>
  <si>
    <r>
      <t>Si</t>
    </r>
    <r>
      <rPr>
        <vertAlign val="subscript"/>
        <sz val="10"/>
        <rFont val="Arial"/>
        <family val="2"/>
      </rPr>
      <t>T</t>
    </r>
  </si>
  <si>
    <t>ln FeO</t>
  </si>
  <si>
    <t>-0.34 - 2.75</t>
  </si>
  <si>
    <t>lnFeO</t>
  </si>
  <si>
    <r>
      <t>Si</t>
    </r>
    <r>
      <rPr>
        <vertAlign val="subscript"/>
        <sz val="10"/>
        <rFont val="Arial"/>
        <family val="2"/>
      </rPr>
      <t>T</t>
    </r>
    <r>
      <rPr>
        <sz val="10"/>
        <rFont val="Arial"/>
        <family val="2"/>
      </rPr>
      <t>, Fe</t>
    </r>
    <r>
      <rPr>
        <vertAlign val="subscript"/>
        <sz val="10"/>
        <rFont val="Arial"/>
        <family val="2"/>
      </rPr>
      <t>T</t>
    </r>
  </si>
  <si>
    <t>lnMgO</t>
  </si>
  <si>
    <t>-2.19 - 2.47</t>
  </si>
  <si>
    <t>CaO (wt %)</t>
  </si>
  <si>
    <t>0.5 - 14.7</t>
  </si>
  <si>
    <t>lnCaO</t>
  </si>
  <si>
    <t>-0.7 - 2.7</t>
  </si>
  <si>
    <r>
      <t>K</t>
    </r>
    <r>
      <rPr>
        <vertAlign val="subscript"/>
        <sz val="10"/>
        <rFont val="Arial"/>
        <family val="2"/>
      </rPr>
      <t>2</t>
    </r>
    <r>
      <rPr>
        <sz val="10"/>
        <rFont val="Arial"/>
        <family val="2"/>
      </rPr>
      <t>O (wt %)</t>
    </r>
  </si>
  <si>
    <t>&lt;6.0</t>
  </si>
  <si>
    <r>
      <t>Al</t>
    </r>
    <r>
      <rPr>
        <vertAlign val="subscript"/>
        <sz val="10"/>
        <rFont val="Arial"/>
        <family val="2"/>
      </rPr>
      <t>2</t>
    </r>
    <r>
      <rPr>
        <sz val="10"/>
        <rFont val="Arial"/>
        <family val="2"/>
      </rPr>
      <t>O</t>
    </r>
    <r>
      <rPr>
        <vertAlign val="subscript"/>
        <sz val="10"/>
        <rFont val="Arial"/>
        <family val="2"/>
      </rPr>
      <t>3</t>
    </r>
    <r>
      <rPr>
        <sz val="10"/>
        <rFont val="Arial"/>
        <family val="2"/>
      </rPr>
      <t xml:space="preserve"> (wt %)</t>
    </r>
  </si>
  <si>
    <t>11.4 - 21.5</t>
  </si>
  <si>
    <t>Molar proportions of Oxides</t>
  </si>
  <si>
    <t>Oxygen proportions contributed by oxides</t>
  </si>
  <si>
    <t>Oxygen proportions normalized to Mineral formula basis (23 oxy)</t>
  </si>
  <si>
    <t>Corresponding number of atoms contributed to formula (all ferrous)</t>
  </si>
  <si>
    <t>Ideal site assignments, all ferrous</t>
  </si>
  <si>
    <t>Normalisation factors, min ferric  (Leake et al. (1997)</t>
  </si>
  <si>
    <t>Minimum estimate of ferric iron - proportion of cations (columns BM etc)</t>
  </si>
  <si>
    <t>Ideal site assignments, min Fe3+</t>
  </si>
  <si>
    <t>Normalisation factors max ferric (Leake et al. 1997)</t>
  </si>
  <si>
    <t>Maximum estimate of ferric iron - proportion of cations (columns BM etc)</t>
  </si>
  <si>
    <t>Ideal site assignments, max Fe3+</t>
  </si>
  <si>
    <t>Ideal site assignments, average Fe3+</t>
  </si>
  <si>
    <t>CALCULATED MELT COMPOSITIONS</t>
  </si>
  <si>
    <t>Amph species</t>
  </si>
  <si>
    <t xml:space="preserve">Temperature </t>
  </si>
  <si>
    <t>SiO2</t>
  </si>
  <si>
    <t>TiO2</t>
  </si>
  <si>
    <t>Al2O3</t>
  </si>
  <si>
    <t>Cr2O3</t>
  </si>
  <si>
    <t>FeO</t>
  </si>
  <si>
    <t>MgO</t>
  </si>
  <si>
    <t>CaO</t>
  </si>
  <si>
    <t>MnO</t>
  </si>
  <si>
    <t>Na2O</t>
  </si>
  <si>
    <t>K2O</t>
  </si>
  <si>
    <t>F</t>
  </si>
  <si>
    <t>Cl</t>
  </si>
  <si>
    <t>Total</t>
  </si>
  <si>
    <t>Al</t>
  </si>
  <si>
    <t>Cr</t>
  </si>
  <si>
    <t>Fe</t>
  </si>
  <si>
    <t>Mn</t>
  </si>
  <si>
    <t>Na</t>
  </si>
  <si>
    <t>K</t>
  </si>
  <si>
    <t>OH</t>
  </si>
  <si>
    <t>Sum cations</t>
  </si>
  <si>
    <t>Al(IV)</t>
  </si>
  <si>
    <t>Ti(IV)</t>
  </si>
  <si>
    <t>Al(VI)</t>
  </si>
  <si>
    <t>8Si</t>
  </si>
  <si>
    <t>16CAT</t>
  </si>
  <si>
    <t>15eNK</t>
  </si>
  <si>
    <t>FACTOR</t>
  </si>
  <si>
    <t>new Sum</t>
  </si>
  <si>
    <t>min Fe3+</t>
  </si>
  <si>
    <t>CHECK</t>
  </si>
  <si>
    <t>8SiAl</t>
  </si>
  <si>
    <t>15eK</t>
  </si>
  <si>
    <t>13eCNK</t>
  </si>
  <si>
    <t>All ferric</t>
  </si>
  <si>
    <t>max Fe3+</t>
  </si>
  <si>
    <t>Check</t>
  </si>
  <si>
    <t>Species</t>
  </si>
  <si>
    <t>Mg#</t>
  </si>
  <si>
    <t>avg Fe3+</t>
  </si>
  <si>
    <t>Mg-number</t>
  </si>
  <si>
    <t>A-site total</t>
  </si>
  <si>
    <t>Equation</t>
  </si>
  <si>
    <t>FeOT</t>
  </si>
  <si>
    <t>H2O</t>
  </si>
  <si>
    <t>°C</t>
  </si>
  <si>
    <t>Tetrahedral site</t>
  </si>
  <si>
    <t>M1, M2, M3 sites</t>
  </si>
  <si>
    <t>M4 site</t>
  </si>
  <si>
    <t>A site</t>
  </si>
  <si>
    <t>wt% SiO2</t>
  </si>
  <si>
    <t>wt% TiO2</t>
  </si>
  <si>
    <t>wt% FeO</t>
  </si>
  <si>
    <t>wt% MgO</t>
  </si>
  <si>
    <t>wt% CaO</t>
  </si>
  <si>
    <t>wt% K2O</t>
  </si>
  <si>
    <t>wt% Al2O3</t>
  </si>
  <si>
    <t>SiT</t>
  </si>
  <si>
    <t>Ernst &amp; Liu (1998). Am Min 83, 952-969</t>
  </si>
  <si>
    <t>Adam &amp; Green (2006). CMP 152, 1-17</t>
  </si>
  <si>
    <t>Adam et al. (1993). Chem Geol 109, 29-49</t>
  </si>
  <si>
    <t>Zhang et al. (2017) American Mineralogist - appendix table 2</t>
  </si>
  <si>
    <r>
      <rPr>
        <b/>
        <sz val="10"/>
        <rFont val="Arial"/>
        <family val="2"/>
      </rPr>
      <t>Table 2</t>
    </r>
    <r>
      <rPr>
        <sz val="10"/>
        <rFont val="Arial"/>
        <family val="2"/>
      </rPr>
      <t xml:space="preserve"> Results of multiple linear regressions used for estimating melt major element compositions on the basis of temperature and calcic-amphibole component. N = 130</t>
    </r>
  </si>
  <si>
    <r>
      <t>Multiple R</t>
    </r>
    <r>
      <rPr>
        <b/>
        <i/>
        <vertAlign val="superscript"/>
        <sz val="10"/>
        <rFont val="Arial"/>
        <family val="2"/>
      </rPr>
      <t>2</t>
    </r>
  </si>
  <si>
    <r>
      <t xml:space="preserve">Normal font indicates p-value &lt; 0.01; bold font indicates the </t>
    </r>
    <r>
      <rPr>
        <i/>
        <sz val="10"/>
        <rFont val="Arial"/>
        <family val="2"/>
      </rPr>
      <t>p-value</t>
    </r>
    <r>
      <rPr>
        <sz val="10"/>
        <rFont val="Arial"/>
        <family val="2"/>
      </rPr>
      <t xml:space="preserve"> of the parameter or the constant is 0.01 </t>
    </r>
    <r>
      <rPr>
        <sz val="10"/>
        <rFont val="Calibri"/>
        <family val="2"/>
      </rPr>
      <t>≤</t>
    </r>
    <r>
      <rPr>
        <sz val="10"/>
        <rFont val="Arial"/>
        <family val="2"/>
      </rPr>
      <t xml:space="preserve"> </t>
    </r>
    <r>
      <rPr>
        <i/>
        <sz val="10"/>
        <rFont val="Arial"/>
        <family val="2"/>
      </rPr>
      <t>p-value</t>
    </r>
    <r>
      <rPr>
        <sz val="10"/>
        <rFont val="Arial"/>
        <family val="2"/>
      </rPr>
      <t xml:space="preserve"> &lt; 0.05</t>
    </r>
  </si>
  <si>
    <t>wt% SiO2 (T)</t>
  </si>
  <si>
    <t>wt% TiO2 (T)</t>
  </si>
  <si>
    <t>e.g. from Deer, Howie &amp; Zussman</t>
  </si>
  <si>
    <t>SiO2_Amp</t>
  </si>
  <si>
    <t>TiO2_Amp</t>
  </si>
  <si>
    <t>Al2O3_Amp</t>
  </si>
  <si>
    <t>Cr2O3_Amp</t>
  </si>
  <si>
    <t>FeOt_Amp</t>
  </si>
  <si>
    <t>MgO_Amp</t>
  </si>
  <si>
    <t>CaO_Amp</t>
  </si>
  <si>
    <t>MnO_Amp</t>
  </si>
  <si>
    <t>Na2O_Amp</t>
  </si>
  <si>
    <t>K2O_Amp</t>
  </si>
  <si>
    <t>F_Amp</t>
  </si>
  <si>
    <t>Cl_Amp</t>
  </si>
  <si>
    <t>_T</t>
  </si>
  <si>
    <t>_C</t>
  </si>
  <si>
    <t>_B</t>
  </si>
  <si>
    <t>_A Sites</t>
  </si>
  <si>
    <t>eq1 _ part 2</t>
  </si>
  <si>
    <t>Pass</t>
  </si>
  <si>
    <t>Si_T</t>
  </si>
  <si>
    <t>Al_IV_T</t>
  </si>
  <si>
    <t>Ti_T</t>
  </si>
  <si>
    <t>Al_VI_C</t>
  </si>
  <si>
    <t>Ti_C</t>
  </si>
  <si>
    <t>Cr_C</t>
  </si>
  <si>
    <t>Fe3_C</t>
  </si>
  <si>
    <t>Mg_C</t>
  </si>
  <si>
    <t>Fe2_C</t>
  </si>
  <si>
    <t>Mn_C</t>
  </si>
  <si>
    <t>Mg_B</t>
  </si>
  <si>
    <t>Fe2_B</t>
  </si>
  <si>
    <t>Mn_B</t>
  </si>
  <si>
    <t>Ca_B</t>
  </si>
  <si>
    <t>Na_B</t>
  </si>
  <si>
    <t>Na_A</t>
  </si>
  <si>
    <t>K_A</t>
  </si>
  <si>
    <t>wt% SiO2 eq1</t>
  </si>
  <si>
    <t>wt% SiO2 eq2</t>
  </si>
  <si>
    <t>wt% SiO2 (T) eq3</t>
  </si>
  <si>
    <t>wt% SiO2 eq4</t>
  </si>
  <si>
    <t>wt% TiO2 eq6</t>
  </si>
  <si>
    <t>wt% FeO eq7</t>
  </si>
  <si>
    <t>wt% FeO eq8</t>
  </si>
  <si>
    <t xml:space="preserve">Adam, J. and Green, T.H. (1994) The effects of pressure and temperature on the partitioning of Ti, Sr and REE between amphibole, clinopyroxene, and basanitic melts. Chemical Geology 117 219-233. </t>
  </si>
  <si>
    <t>Alonso-Perez, R., Muntener, O. &amp; Ulmer, P. (2009). Igneous garnet and amphibole fractionation in the roots of island arcs: experimental constraints on andesitic liquids. Contributions to Mineralogy and Petrology 157, 541-558.</t>
  </si>
  <si>
    <t>Barclay, J., Carmichael, I.S.E. (2004) A hornblende basalt from western Mexico: water-saturated phase relations constrain a pressure-temperature window of eruptibility. Journal of Petrology 45 485-506. 10.1093/petrology/egg091</t>
  </si>
  <si>
    <t>Bogaerts et al. 2006</t>
  </si>
  <si>
    <t>Costa et al. 2004</t>
  </si>
  <si>
    <t>Dalpé, C. and Baker, D.R. (2000) Experimental investigation of large-ion-lithophile-element-, high-field-strength-element- and rare-earth-element-partitioning between calcic amphibole and basaltic melt: the effects of pressure and oxygen fugacity. Contributions to Mineralogy and Petrology 140(2) 233-250. 10.1007/s004100000181</t>
  </si>
  <si>
    <t xml:space="preserve">Gardner, J.E., Rutherford, M., Carey, S., Sigurdsson, H. (1995) Experimental constraints on pre-eruptive water contents and changing magma storage prior to explosive eruptions of Mount St Helens volcano. Bulletin of Volcanology 57 1-17. </t>
  </si>
  <si>
    <t xml:space="preserve">Green, T.H. and Pearson, N.J. (1985) Experimental determination of REE partition coefficients between amphibole and basaltic to andesitic liquids at high pressure. Geochimica et Cosmochimica Acta 49 1465-1468. </t>
  </si>
  <si>
    <t>Grove, T. L., Elkins-Tanton, L. T., Parman, S. W., Chatterjee, N., Muntener, O. &amp; Gaetani, G. A. (2003). Fractional crystallization and mantle-melting controls on calc-alkaline differentiation trends. Contributions to Mineralogy and Petrology 145, 515-533.</t>
  </si>
  <si>
    <t>Hilyard, M., Nielsen, R.L., Beard, J.S., Patinõ-Douce, A. and Blencoe, J. (2000) Experimental determination of the partitioning behavior of rare earth and high field strength elements between pargasitic amphibole and natural silicate melts. Geochimica et Cosmochimica Acta 64(6) 1103-1120. 10.1016/S0016-7037(99)00379-8</t>
  </si>
  <si>
    <t>Klein et al. 1997</t>
  </si>
  <si>
    <t>Martel et al. 2013</t>
  </si>
  <si>
    <t xml:space="preserve">Moore, G., and Carmichael, I.S.E. (1998) The hydrous phase equilibria (to 3 kbar) of an andesite and basaltic andesite from western Mexico: constraints on water content and conditions of phenocryst growth. Contributions to Mineralogy and Petrology 130 304-319. </t>
  </si>
  <si>
    <t>Nandedkar 2014</t>
  </si>
  <si>
    <t>Nekvasil, H., Dondolini, A., Horn, J., Filiberto, J., Long, H., and Lindsley, D.H. (2004) The origin and evolution of silica-saturated alkalic suites: an experimental study. Journal of Petrology 45 693-721. 10.1093/petrology/egg103</t>
  </si>
  <si>
    <t>Nicholls, I.A. and Harris, K.L. (1980) Experimental rare earth element partition coefficients for garnet, clinopyroxene and amphibole coexisting with andesitic and basaltic liquids. Geochimica et Cosmochimica Acta 44 287-308. 10.1016/0016-7037(80)90138-6</t>
  </si>
  <si>
    <t>Pichavant, M., Martel, C., Bourdier, J. L. &amp; Scaillet, B. (2002). Physical conditions, structure, and dynamics of a zoned magma chamber: Mount Pelee (Martinique, Lesser Antilles Arc). Journal of Geophysical Research-Solid Earth 107.</t>
  </si>
  <si>
    <t>Pichavant et al. 2009</t>
  </si>
  <si>
    <t>Rutherford, M. J. &amp; Devine, J. D. (2003). Magmatic conditions and magma ascent as indicated by hornblende phase equilibria and reactions in the 1995-2002 Soufriere Hills magma. Journal of Petrology 44, 1433-1454.</t>
  </si>
  <si>
    <t>Sato et al. 2005</t>
  </si>
  <si>
    <t xml:space="preserve">Scaillet, B., Evans, B.W. (1999) The 15 June 1991 Eruption of Mount Pinatubo. I. Phase Equilibria and pre-eruption P-T-fO2-fH2O conditions of the dacite magma. Journal of Petrology 40 381-411. </t>
  </si>
  <si>
    <t>Sisson 1994</t>
  </si>
  <si>
    <t xml:space="preserve">Sisson, T.W., Grove, T.L. (1993) Experimental investigations of the role of H2O on calc-alkaline differentiation and subduction zone magmatism. Contributions to Mineralogy and Petrology 113 143-166. </t>
  </si>
  <si>
    <t>Tiepolo, M., Vannucci, R., Bottazzi, P., Oberti, R., Zanetti, A. and Foley, S. (2000) Partitioning of rare earth elements, Y, Th, U, and Pb between pargasite, kaersutite, and basanite to trachyte melts: Implications for percolated and veined mantle. Geochemistry, Geophysics, Geosystems 1(8) . 10.1029/2000GC000064</t>
  </si>
  <si>
    <t>wt% MgO eq9</t>
  </si>
  <si>
    <t>wt% CaO eq10</t>
  </si>
  <si>
    <t>wt% CaO eq11</t>
  </si>
  <si>
    <t>wt% K2O eq12</t>
  </si>
  <si>
    <t>wt% K2O eq13</t>
  </si>
  <si>
    <t>wt% Al2O3 eq14</t>
  </si>
  <si>
    <t>T_C</t>
  </si>
  <si>
    <t>wt% TiO2 eq5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</si>
</sst>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35" x14ac:knownFonts="1">
    <font>
      <sz val="12"/>
      <color theme="1"/>
      <name val="Calibri"/>
      <family val="2"/>
      <scheme val="minor"/>
    </font>
    <font>
      <sz val="12"/>
      <color theme="1"/>
      <name val="Calibri"/>
      <family val="2"/>
      <scheme val="minor"/>
    </font>
    <font>
      <b/>
      <sz val="12"/>
      <color theme="1"/>
      <name val="Calibri"/>
      <family val="2"/>
      <scheme val="minor"/>
    </font>
    <font>
      <sz val="10"/>
      <color theme="1"/>
      <name val="Arial"/>
      <family val="2"/>
    </font>
    <font>
      <b/>
      <sz val="10"/>
      <color theme="1"/>
      <name val="Arial"/>
      <family val="2"/>
    </font>
    <font>
      <sz val="10"/>
      <name val="Arial"/>
      <family val="2"/>
    </font>
    <font>
      <vertAlign val="subscript"/>
      <sz val="10"/>
      <name val="Arial"/>
      <family val="2"/>
    </font>
    <font>
      <b/>
      <sz val="10"/>
      <name val="Arial"/>
      <family val="2"/>
    </font>
    <font>
      <sz val="12"/>
      <name val="Calibri"/>
      <family val="2"/>
      <scheme val="minor"/>
    </font>
    <font>
      <sz val="11"/>
      <color rgb="FF000000"/>
      <name val="Calibri"/>
      <family val="2"/>
    </font>
    <font>
      <sz val="12"/>
      <color indexed="8"/>
      <name val="Calibri"/>
      <family val="2"/>
    </font>
    <font>
      <i/>
      <sz val="12"/>
      <color theme="1"/>
      <name val="Calibri"/>
      <family val="2"/>
      <scheme val="minor"/>
    </font>
    <font>
      <b/>
      <i/>
      <sz val="12"/>
      <color theme="1"/>
      <name val="Calibri"/>
      <family val="2"/>
      <scheme val="minor"/>
    </font>
    <font>
      <i/>
      <sz val="12"/>
      <color theme="1" tint="0.249977111117893"/>
      <name val="Calibri"/>
      <family val="2"/>
      <scheme val="minor"/>
    </font>
    <font>
      <b/>
      <sz val="12"/>
      <name val="Calibri"/>
      <family val="2"/>
      <scheme val="minor"/>
    </font>
    <font>
      <b/>
      <i/>
      <sz val="12"/>
      <color theme="1" tint="0.249977111117893"/>
      <name val="Calibri"/>
      <family val="2"/>
      <scheme val="minor"/>
    </font>
    <font>
      <i/>
      <sz val="12"/>
      <color theme="0" tint="-0.34998626667073579"/>
      <name val="Calibri"/>
      <family val="2"/>
      <scheme val="minor"/>
    </font>
    <font>
      <i/>
      <sz val="10"/>
      <color theme="0" tint="-0.499984740745262"/>
      <name val="Arial"/>
      <family val="2"/>
    </font>
    <font>
      <i/>
      <sz val="12"/>
      <name val="Calibri"/>
      <family val="2"/>
      <scheme val="minor"/>
    </font>
    <font>
      <sz val="12"/>
      <color theme="0" tint="-0.34998626667073579"/>
      <name val="Calibri"/>
      <family val="2"/>
      <scheme val="minor"/>
    </font>
    <font>
      <u/>
      <sz val="12"/>
      <color theme="10"/>
      <name val="Calibri"/>
      <family val="2"/>
      <scheme val="minor"/>
    </font>
    <font>
      <u/>
      <sz val="12"/>
      <color theme="11"/>
      <name val="Calibri"/>
      <family val="2"/>
      <scheme val="minor"/>
    </font>
    <font>
      <sz val="12"/>
      <color theme="0" tint="-0.499984740745262"/>
      <name val="Calibri"/>
      <family val="2"/>
      <scheme val="minor"/>
    </font>
    <font>
      <b/>
      <sz val="12"/>
      <color theme="0" tint="-0.499984740745262"/>
      <name val="Calibri"/>
      <family val="2"/>
      <scheme val="minor"/>
    </font>
    <font>
      <i/>
      <sz val="12"/>
      <color theme="0" tint="-0.499984740745262"/>
      <name val="Calibri"/>
      <family val="2"/>
      <scheme val="minor"/>
    </font>
    <font>
      <i/>
      <sz val="10"/>
      <color rgb="FF000000"/>
      <name val="Arial"/>
      <family val="2"/>
    </font>
    <font>
      <b/>
      <sz val="13"/>
      <color theme="1"/>
      <name val="Arial"/>
      <family val="2"/>
    </font>
    <font>
      <b/>
      <i/>
      <sz val="10"/>
      <name val="Arial"/>
      <family val="2"/>
    </font>
    <font>
      <b/>
      <i/>
      <vertAlign val="superscript"/>
      <sz val="10"/>
      <name val="Arial"/>
      <family val="2"/>
    </font>
    <font>
      <i/>
      <sz val="10"/>
      <name val="Arial"/>
      <family val="2"/>
    </font>
    <font>
      <sz val="10"/>
      <name val="Calibri"/>
      <family val="2"/>
    </font>
    <font>
      <sz val="8"/>
      <color rgb="FF000000"/>
      <name val="Arial"/>
      <family val="2"/>
    </font>
    <font>
      <sz val="8"/>
      <color theme="1"/>
      <name val="Arial"/>
      <family val="2"/>
    </font>
    <font>
      <sz val="8"/>
      <name val="Arial"/>
      <family val="2"/>
    </font>
    <font>
      <b/>
      <sz val="24"/>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34998626667073579"/>
        <bgColor indexed="64"/>
      </patternFill>
    </fill>
  </fills>
  <borders count="7">
    <border>
      <left/>
      <right/>
      <top/>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style="thin">
        <color auto="1"/>
      </left>
      <right/>
      <top/>
      <bottom/>
      <diagonal/>
    </border>
    <border>
      <left/>
      <right style="thin">
        <color auto="1"/>
      </right>
      <top/>
      <bottom/>
      <diagonal/>
    </border>
  </borders>
  <cellStyleXfs count="45">
    <xf numFmtId="0" fontId="0" fillId="0" borderId="0"/>
    <xf numFmtId="0" fontId="9" fillId="0" borderId="0"/>
    <xf numFmtId="0" fontId="1" fillId="0" borderId="0"/>
    <xf numFmtId="0" fontId="1" fillId="0" borderId="0"/>
    <xf numFmtId="0" fontId="1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146">
    <xf numFmtId="0" fontId="0" fillId="0" borderId="0" xfId="0"/>
    <xf numFmtId="0" fontId="0" fillId="0" borderId="0" xfId="0" applyFill="1"/>
    <xf numFmtId="0" fontId="5" fillId="2" borderId="0" xfId="0" applyFont="1" applyFill="1" applyBorder="1" applyAlignment="1">
      <alignment horizontal="center"/>
    </xf>
    <xf numFmtId="164" fontId="5" fillId="2" borderId="0" xfId="0" applyNumberFormat="1" applyFont="1" applyFill="1" applyBorder="1" applyAlignment="1"/>
    <xf numFmtId="164" fontId="7" fillId="2" borderId="0" xfId="0" applyNumberFormat="1" applyFont="1" applyFill="1" applyBorder="1"/>
    <xf numFmtId="164" fontId="5" fillId="2" borderId="0" xfId="0" applyNumberFormat="1" applyFont="1" applyFill="1" applyBorder="1"/>
    <xf numFmtId="165" fontId="5" fillId="2" borderId="0" xfId="0" applyNumberFormat="1" applyFont="1" applyFill="1" applyBorder="1" applyAlignment="1">
      <alignment horizontal="center"/>
    </xf>
    <xf numFmtId="2" fontId="5" fillId="2" borderId="0" xfId="0" applyNumberFormat="1" applyFont="1" applyFill="1" applyBorder="1" applyAlignment="1">
      <alignment horizontal="center"/>
    </xf>
    <xf numFmtId="0" fontId="8" fillId="0" borderId="0" xfId="0" applyFont="1"/>
    <xf numFmtId="2" fontId="8" fillId="0" borderId="0" xfId="0" applyNumberFormat="1" applyFont="1"/>
    <xf numFmtId="0" fontId="5" fillId="2" borderId="0" xfId="0" quotePrefix="1" applyFont="1" applyFill="1" applyBorder="1" applyAlignment="1">
      <alignment horizontal="center"/>
    </xf>
    <xf numFmtId="164" fontId="5" fillId="2" borderId="0" xfId="0" applyNumberFormat="1" applyFont="1" applyFill="1" applyBorder="1" applyAlignment="1">
      <alignment horizontal="right"/>
    </xf>
    <xf numFmtId="165" fontId="5" fillId="0" borderId="0" xfId="0" applyNumberFormat="1" applyFont="1" applyFill="1" applyBorder="1" applyAlignment="1">
      <alignment horizontal="center"/>
    </xf>
    <xf numFmtId="0" fontId="5" fillId="2" borderId="1" xfId="0" applyFont="1" applyFill="1" applyBorder="1" applyAlignment="1">
      <alignment horizontal="center"/>
    </xf>
    <xf numFmtId="164" fontId="5" fillId="2" borderId="1" xfId="0" applyNumberFormat="1" applyFont="1" applyFill="1" applyBorder="1" applyAlignment="1"/>
    <xf numFmtId="164" fontId="5" fillId="2" borderId="1" xfId="0" applyNumberFormat="1" applyFont="1" applyFill="1" applyBorder="1" applyAlignment="1">
      <alignment horizontal="right"/>
    </xf>
    <xf numFmtId="165" fontId="5" fillId="2" borderId="1" xfId="0" applyNumberFormat="1" applyFont="1" applyFill="1" applyBorder="1" applyAlignment="1">
      <alignment horizontal="center"/>
    </xf>
    <xf numFmtId="2" fontId="5" fillId="2" borderId="1" xfId="0" applyNumberFormat="1" applyFont="1" applyFill="1" applyBorder="1" applyAlignment="1">
      <alignment horizontal="center"/>
    </xf>
    <xf numFmtId="0" fontId="4" fillId="3" borderId="0" xfId="0" applyFont="1" applyFill="1" applyBorder="1" applyAlignment="1">
      <alignment horizontal="left"/>
    </xf>
    <xf numFmtId="0" fontId="0" fillId="3" borderId="0" xfId="0" applyFill="1"/>
    <xf numFmtId="2" fontId="0" fillId="3" borderId="0" xfId="0" applyNumberFormat="1" applyFill="1"/>
    <xf numFmtId="0" fontId="0" fillId="0" borderId="5" xfId="0" applyFill="1" applyBorder="1"/>
    <xf numFmtId="0" fontId="2" fillId="0" borderId="0" xfId="0" applyFont="1" applyFill="1" applyBorder="1"/>
    <xf numFmtId="0" fontId="0" fillId="0" borderId="0" xfId="0" applyFill="1" applyBorder="1"/>
    <xf numFmtId="0" fontId="0" fillId="0" borderId="6" xfId="0" applyFill="1" applyBorder="1"/>
    <xf numFmtId="0" fontId="2" fillId="0" borderId="5" xfId="0" applyFont="1" applyFill="1" applyBorder="1"/>
    <xf numFmtId="0" fontId="2" fillId="4" borderId="5" xfId="0" applyFont="1" applyFill="1" applyBorder="1"/>
    <xf numFmtId="0" fontId="0" fillId="4" borderId="0" xfId="0" applyFill="1" applyBorder="1"/>
    <xf numFmtId="0" fontId="11" fillId="4" borderId="0" xfId="0" applyFont="1" applyFill="1" applyBorder="1"/>
    <xf numFmtId="0" fontId="11" fillId="4" borderId="6" xfId="0" applyFont="1" applyFill="1" applyBorder="1"/>
    <xf numFmtId="0" fontId="12" fillId="0" borderId="0" xfId="0" applyFont="1" applyFill="1"/>
    <xf numFmtId="0" fontId="2" fillId="0" borderId="0" xfId="0" applyFont="1" applyFill="1"/>
    <xf numFmtId="0" fontId="2" fillId="5" borderId="0" xfId="0" applyFont="1" applyFill="1"/>
    <xf numFmtId="0" fontId="11" fillId="0" borderId="0" xfId="0" applyFont="1" applyFill="1"/>
    <xf numFmtId="0" fontId="2" fillId="6" borderId="0" xfId="0" applyFont="1" applyFill="1"/>
    <xf numFmtId="0" fontId="0" fillId="6" borderId="0" xfId="0" applyFill="1"/>
    <xf numFmtId="0" fontId="2" fillId="7" borderId="0" xfId="0" applyFont="1" applyFill="1"/>
    <xf numFmtId="0" fontId="0" fillId="7" borderId="0" xfId="0" applyFill="1"/>
    <xf numFmtId="0" fontId="8" fillId="0" borderId="0" xfId="0" applyFont="1" applyFill="1"/>
    <xf numFmtId="0" fontId="2" fillId="3" borderId="0" xfId="0" applyFont="1" applyFill="1" applyAlignment="1">
      <alignment wrapText="1"/>
    </xf>
    <xf numFmtId="0" fontId="2" fillId="3" borderId="0" xfId="0" applyFont="1" applyFill="1"/>
    <xf numFmtId="2" fontId="2" fillId="3" borderId="0" xfId="0" applyNumberFormat="1" applyFont="1" applyFill="1"/>
    <xf numFmtId="0" fontId="2" fillId="0" borderId="6" xfId="0" applyFont="1" applyFill="1" applyBorder="1"/>
    <xf numFmtId="0" fontId="2" fillId="4" borderId="0" xfId="0" applyFont="1" applyFill="1" applyBorder="1"/>
    <xf numFmtId="0" fontId="12" fillId="4" borderId="0" xfId="0" applyFont="1" applyFill="1" applyBorder="1"/>
    <xf numFmtId="0" fontId="12" fillId="4" borderId="6" xfId="0" applyFont="1" applyFill="1" applyBorder="1"/>
    <xf numFmtId="0" fontId="8" fillId="7" borderId="0" xfId="0" applyFont="1" applyFill="1"/>
    <xf numFmtId="0" fontId="16" fillId="3" borderId="0" xfId="0" applyFont="1" applyFill="1"/>
    <xf numFmtId="0" fontId="17" fillId="3" borderId="0" xfId="0" applyFont="1" applyFill="1" applyBorder="1" applyAlignment="1">
      <alignment horizontal="right"/>
    </xf>
    <xf numFmtId="2" fontId="16" fillId="3" borderId="0" xfId="0" applyNumberFormat="1" applyFont="1" applyFill="1"/>
    <xf numFmtId="0" fontId="16" fillId="0" borderId="0" xfId="0" applyFont="1" applyFill="1"/>
    <xf numFmtId="0" fontId="16" fillId="0" borderId="5" xfId="0" applyFont="1" applyFill="1" applyBorder="1"/>
    <xf numFmtId="0" fontId="16" fillId="0" borderId="0" xfId="0" applyFont="1" applyFill="1" applyBorder="1"/>
    <xf numFmtId="0" fontId="16" fillId="0" borderId="6" xfId="0" applyFont="1" applyFill="1" applyBorder="1"/>
    <xf numFmtId="0" fontId="16" fillId="4" borderId="5" xfId="0" applyFont="1" applyFill="1" applyBorder="1"/>
    <xf numFmtId="0" fontId="16" fillId="4" borderId="0" xfId="0" applyFont="1" applyFill="1" applyBorder="1"/>
    <xf numFmtId="0" fontId="18" fillId="4" borderId="0" xfId="0" applyFont="1" applyFill="1"/>
    <xf numFmtId="0" fontId="16" fillId="4" borderId="6" xfId="0" applyFont="1" applyFill="1" applyBorder="1"/>
    <xf numFmtId="0" fontId="16" fillId="5" borderId="0" xfId="0" applyFont="1" applyFill="1"/>
    <xf numFmtId="0" fontId="18" fillId="5" borderId="0" xfId="0" applyFont="1" applyFill="1"/>
    <xf numFmtId="0" fontId="18" fillId="0" borderId="0" xfId="0" applyFont="1" applyFill="1"/>
    <xf numFmtId="0" fontId="16" fillId="6" borderId="0" xfId="0" applyFont="1" applyFill="1"/>
    <xf numFmtId="0" fontId="18" fillId="6" borderId="0" xfId="0" applyFont="1" applyFill="1"/>
    <xf numFmtId="0" fontId="19" fillId="0" borderId="0" xfId="0" applyFont="1" applyFill="1"/>
    <xf numFmtId="0" fontId="19" fillId="7" borderId="0" xfId="0" applyFont="1" applyFill="1"/>
    <xf numFmtId="0" fontId="8" fillId="3" borderId="0" xfId="0" applyFont="1" applyFill="1"/>
    <xf numFmtId="0" fontId="18" fillId="4" borderId="0" xfId="0" applyFont="1" applyFill="1" applyBorder="1"/>
    <xf numFmtId="0" fontId="18" fillId="4" borderId="6" xfId="0" applyFont="1" applyFill="1" applyBorder="1"/>
    <xf numFmtId="0" fontId="3" fillId="3" borderId="0" xfId="0" applyFont="1" applyFill="1" applyBorder="1"/>
    <xf numFmtId="0" fontId="0" fillId="4" borderId="5" xfId="0" applyFill="1" applyBorder="1"/>
    <xf numFmtId="0" fontId="0" fillId="5" borderId="0" xfId="0" applyFill="1"/>
    <xf numFmtId="0" fontId="2" fillId="0" borderId="0" xfId="0" applyFont="1" applyFill="1" applyAlignment="1">
      <alignment horizontal="left"/>
    </xf>
    <xf numFmtId="0" fontId="2" fillId="0" borderId="0" xfId="0" applyFont="1" applyFill="1" applyAlignment="1">
      <alignment horizontal="center"/>
    </xf>
    <xf numFmtId="0" fontId="13" fillId="0" borderId="0" xfId="0" applyFont="1" applyFill="1" applyAlignment="1">
      <alignment horizontal="center"/>
    </xf>
    <xf numFmtId="0" fontId="0" fillId="0" borderId="0" xfId="0" applyFill="1" applyAlignment="1">
      <alignment horizontal="center"/>
    </xf>
    <xf numFmtId="0" fontId="0" fillId="0" borderId="0" xfId="0" applyFont="1" applyFill="1" applyAlignment="1">
      <alignment horizontal="center"/>
    </xf>
    <xf numFmtId="0" fontId="11" fillId="0" borderId="0" xfId="0" applyFont="1" applyFill="1" applyAlignment="1">
      <alignment horizontal="center"/>
    </xf>
    <xf numFmtId="0" fontId="8" fillId="0" borderId="0" xfId="0" applyFont="1" applyFill="1" applyAlignment="1">
      <alignment horizontal="center"/>
    </xf>
    <xf numFmtId="0" fontId="12" fillId="0" borderId="0" xfId="0" applyFont="1" applyFill="1" applyAlignment="1">
      <alignment horizontal="center"/>
    </xf>
    <xf numFmtId="0" fontId="14" fillId="0" borderId="0" xfId="0" applyFont="1" applyFill="1" applyAlignment="1">
      <alignment horizontal="center"/>
    </xf>
    <xf numFmtId="0" fontId="15" fillId="0" borderId="0" xfId="0" applyFont="1" applyFill="1" applyAlignment="1">
      <alignment horizontal="center"/>
    </xf>
    <xf numFmtId="0" fontId="18" fillId="0" borderId="0" xfId="0" applyFont="1" applyFill="1" applyAlignment="1">
      <alignment horizontal="center"/>
    </xf>
    <xf numFmtId="165" fontId="19" fillId="7" borderId="0" xfId="0" applyNumberFormat="1" applyFont="1" applyFill="1"/>
    <xf numFmtId="165" fontId="16" fillId="7" borderId="0" xfId="0" applyNumberFormat="1" applyFont="1" applyFill="1"/>
    <xf numFmtId="0" fontId="2" fillId="7" borderId="0" xfId="0" applyFont="1" applyFill="1" applyAlignment="1">
      <alignment wrapText="1"/>
    </xf>
    <xf numFmtId="0" fontId="22" fillId="7" borderId="0" xfId="0" applyFont="1" applyFill="1"/>
    <xf numFmtId="0" fontId="23" fillId="7" borderId="0" xfId="0" applyFont="1" applyFill="1"/>
    <xf numFmtId="165" fontId="24" fillId="7" borderId="0" xfId="0" applyNumberFormat="1" applyFont="1" applyFill="1"/>
    <xf numFmtId="165" fontId="18" fillId="7" borderId="0" xfId="0" applyNumberFormat="1" applyFont="1" applyFill="1"/>
    <xf numFmtId="0" fontId="25" fillId="3" borderId="0" xfId="1" applyFont="1" applyFill="1" applyBorder="1" applyAlignment="1">
      <alignment horizontal="left"/>
    </xf>
    <xf numFmtId="0" fontId="18" fillId="3" borderId="0" xfId="0" applyFont="1" applyFill="1"/>
    <xf numFmtId="2" fontId="18" fillId="3" borderId="0" xfId="0" applyNumberFormat="1" applyFont="1" applyFill="1"/>
    <xf numFmtId="0" fontId="18" fillId="0" borderId="5" xfId="0" applyFont="1" applyFill="1" applyBorder="1"/>
    <xf numFmtId="0" fontId="18" fillId="0" borderId="0" xfId="0" applyFont="1" applyFill="1" applyBorder="1"/>
    <xf numFmtId="0" fontId="18" fillId="0" borderId="6" xfId="0" applyFont="1" applyFill="1" applyBorder="1"/>
    <xf numFmtId="0" fontId="18" fillId="4" borderId="5" xfId="0" applyFont="1" applyFill="1" applyBorder="1"/>
    <xf numFmtId="0" fontId="18" fillId="7" borderId="0" xfId="0" applyFont="1" applyFill="1"/>
    <xf numFmtId="2" fontId="18" fillId="0" borderId="0" xfId="0" applyNumberFormat="1" applyFont="1" applyFill="1" applyAlignment="1">
      <alignment horizontal="center"/>
    </xf>
    <xf numFmtId="2" fontId="18" fillId="0" borderId="0" xfId="0" applyNumberFormat="1" applyFont="1" applyFill="1"/>
    <xf numFmtId="0" fontId="25" fillId="3" borderId="0" xfId="0" applyFont="1" applyFill="1" applyBorder="1"/>
    <xf numFmtId="0" fontId="26" fillId="3" borderId="0" xfId="0" applyFont="1" applyFill="1" applyBorder="1" applyAlignment="1">
      <alignment horizontal="left"/>
    </xf>
    <xf numFmtId="0" fontId="5" fillId="2" borderId="1" xfId="0" applyFont="1" applyFill="1" applyBorder="1" applyAlignment="1">
      <alignment horizontal="left"/>
    </xf>
    <xf numFmtId="0" fontId="7" fillId="2" borderId="4" xfId="0" applyFont="1" applyFill="1" applyBorder="1" applyAlignment="1">
      <alignment horizontal="center" vertical="center"/>
    </xf>
    <xf numFmtId="0" fontId="2" fillId="0" borderId="0" xfId="0" applyFont="1" applyFill="1" applyAlignment="1">
      <alignment horizontal="right"/>
    </xf>
    <xf numFmtId="0" fontId="27" fillId="2" borderId="2" xfId="0" applyFont="1" applyFill="1" applyBorder="1" applyAlignment="1">
      <alignment horizontal="center" vertical="center"/>
    </xf>
    <xf numFmtId="0" fontId="27" fillId="2" borderId="4" xfId="0" applyFont="1" applyFill="1" applyBorder="1" applyAlignment="1">
      <alignment horizontal="center" vertical="center"/>
    </xf>
    <xf numFmtId="0" fontId="27" fillId="2" borderId="2" xfId="0" applyFont="1" applyFill="1" applyBorder="1" applyAlignment="1">
      <alignment horizontal="center" vertical="center" wrapText="1"/>
    </xf>
    <xf numFmtId="0" fontId="27" fillId="2" borderId="4" xfId="0" applyFont="1" applyFill="1" applyBorder="1" applyAlignment="1">
      <alignment horizontal="center" vertical="center" wrapText="1"/>
    </xf>
    <xf numFmtId="0" fontId="5" fillId="0" borderId="2" xfId="0" applyFont="1" applyBorder="1" applyAlignment="1">
      <alignment horizontal="left"/>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3" xfId="0" applyFont="1" applyFill="1" applyBorder="1" applyAlignment="1">
      <alignment horizontal="center" vertical="center"/>
    </xf>
    <xf numFmtId="2" fontId="31" fillId="0" borderId="0" xfId="1" applyNumberFormat="1" applyFont="1"/>
    <xf numFmtId="2" fontId="31" fillId="0" borderId="0" xfId="0" applyNumberFormat="1" applyFont="1"/>
    <xf numFmtId="0" fontId="32" fillId="0" borderId="0" xfId="0" applyFont="1"/>
    <xf numFmtId="2" fontId="32" fillId="0" borderId="0" xfId="0" applyNumberFormat="1" applyFont="1"/>
    <xf numFmtId="2" fontId="33" fillId="0" borderId="0" xfId="1" applyNumberFormat="1" applyFont="1"/>
    <xf numFmtId="2" fontId="33" fillId="0" borderId="4" xfId="1" applyNumberFormat="1" applyFont="1" applyBorder="1"/>
    <xf numFmtId="2" fontId="31" fillId="0" borderId="4" xfId="1" applyNumberFormat="1" applyFont="1" applyBorder="1"/>
    <xf numFmtId="0" fontId="18" fillId="8" borderId="0" xfId="0" applyFont="1" applyFill="1"/>
    <xf numFmtId="0" fontId="2" fillId="8" borderId="0" xfId="0" applyFont="1" applyFill="1"/>
    <xf numFmtId="0" fontId="0" fillId="8" borderId="0" xfId="0" applyFill="1"/>
    <xf numFmtId="0" fontId="34" fillId="8" borderId="0" xfId="0" applyFont="1" applyFill="1"/>
    <xf numFmtId="0" fontId="0" fillId="9" borderId="0" xfId="0" applyFill="1"/>
    <xf numFmtId="0" fontId="34" fillId="9" borderId="0" xfId="0" applyFont="1" applyFill="1"/>
    <xf numFmtId="0" fontId="22" fillId="9" borderId="0" xfId="0" applyFont="1" applyFill="1"/>
    <xf numFmtId="0" fontId="0" fillId="10" borderId="0" xfId="0" applyFill="1"/>
    <xf numFmtId="0" fontId="34" fillId="10" borderId="0" xfId="0" applyFont="1" applyFill="1"/>
    <xf numFmtId="0" fontId="0" fillId="11" borderId="0" xfId="0" applyFill="1"/>
    <xf numFmtId="0" fontId="34" fillId="11" borderId="0" xfId="0" applyFont="1" applyFill="1"/>
    <xf numFmtId="0" fontId="5" fillId="10" borderId="0" xfId="0" applyFont="1" applyFill="1" applyBorder="1" applyAlignment="1">
      <alignment horizontal="center"/>
    </xf>
    <xf numFmtId="164" fontId="5" fillId="10" borderId="0" xfId="0" applyNumberFormat="1" applyFont="1" applyFill="1" applyBorder="1" applyAlignment="1"/>
    <xf numFmtId="165" fontId="5" fillId="10" borderId="0" xfId="0" applyNumberFormat="1" applyFont="1" applyFill="1" applyBorder="1" applyAlignment="1">
      <alignment horizontal="center"/>
    </xf>
    <xf numFmtId="2" fontId="5" fillId="10" borderId="0" xfId="0" applyNumberFormat="1" applyFont="1" applyFill="1" applyBorder="1" applyAlignment="1">
      <alignment horizontal="center"/>
    </xf>
    <xf numFmtId="0" fontId="8" fillId="10" borderId="0" xfId="0" applyFont="1" applyFill="1"/>
    <xf numFmtId="0" fontId="31" fillId="0" borderId="0" xfId="1" applyFont="1" applyAlignment="1">
      <alignment horizontal="left"/>
    </xf>
    <xf numFmtId="0" fontId="31" fillId="0" borderId="0" xfId="0" applyFont="1"/>
    <xf numFmtId="0" fontId="32" fillId="0" borderId="0" xfId="0" applyFont="1" applyAlignment="1">
      <alignment horizontal="left"/>
    </xf>
    <xf numFmtId="0" fontId="31" fillId="0" borderId="4" xfId="1" applyFont="1" applyBorder="1" applyAlignment="1">
      <alignment horizontal="left"/>
    </xf>
    <xf numFmtId="0" fontId="8" fillId="2" borderId="0" xfId="0" applyFont="1" applyFill="1"/>
    <xf numFmtId="2" fontId="8" fillId="2" borderId="0" xfId="0" applyNumberFormat="1" applyFont="1" applyFill="1"/>
    <xf numFmtId="0" fontId="5" fillId="10" borderId="0" xfId="0" quotePrefix="1" applyFont="1" applyFill="1" applyBorder="1" applyAlignment="1">
      <alignment horizontal="center"/>
    </xf>
    <xf numFmtId="164" fontId="7" fillId="10" borderId="0" xfId="0" applyNumberFormat="1" applyFont="1" applyFill="1" applyBorder="1" applyAlignment="1"/>
    <xf numFmtId="164" fontId="5" fillId="10" borderId="0" xfId="0" applyNumberFormat="1" applyFont="1" applyFill="1" applyBorder="1" applyAlignment="1">
      <alignment horizontal="right"/>
    </xf>
  </cellXfs>
  <cellStyles count="45">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Normal 2" xfId="1" xr:uid="{00000000-0005-0000-0000-000029000000}"/>
    <cellStyle name="Normal 5" xfId="2" xr:uid="{00000000-0005-0000-0000-00002A000000}"/>
    <cellStyle name="Normal 5 2" xfId="3" xr:uid="{00000000-0005-0000-0000-00002B000000}"/>
    <cellStyle name="Normal 5_Sheet1" xfId="4" xr:uid="{00000000-0005-0000-0000-00002C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54D06-8553-4092-9FE2-DA693059BE3E}">
  <dimension ref="A1:IJ46"/>
  <sheetViews>
    <sheetView topLeftCell="HN1" zoomScale="80" zoomScaleNormal="80" workbookViewId="0">
      <pane ySplit="5" topLeftCell="A23" activePane="bottomLeft" state="frozenSplit"/>
      <selection activeCell="HN1" sqref="HN1"/>
      <selection pane="bottomLeft" activeCell="HP3" sqref="HP3:II46"/>
    </sheetView>
  </sheetViews>
  <sheetFormatPr defaultColWidth="10.796875" defaultRowHeight="15.6" x14ac:dyDescent="0.3"/>
  <cols>
    <col min="1" max="1" width="35.69921875" style="68" customWidth="1"/>
    <col min="2" max="2" width="9.5" style="19" customWidth="1"/>
    <col min="3" max="16" width="8.69921875" style="19" customWidth="1"/>
    <col min="17" max="17" width="12.296875" style="1" customWidth="1"/>
    <col min="18" max="18" width="8.296875" style="21" customWidth="1"/>
    <col min="19" max="28" width="8.296875" style="23" customWidth="1"/>
    <col min="29" max="29" width="8.296875" style="24" customWidth="1"/>
    <col min="30" max="30" width="10" style="21" customWidth="1"/>
    <col min="31" max="39" width="10" style="23" customWidth="1"/>
    <col min="40" max="40" width="10" style="24" customWidth="1"/>
    <col min="41" max="41" width="10" style="21" customWidth="1"/>
    <col min="42" max="50" width="10" style="23" customWidth="1"/>
    <col min="51" max="51" width="10" style="24" customWidth="1"/>
    <col min="52" max="52" width="10.19921875" style="21" customWidth="1"/>
    <col min="53" max="64" width="10.19921875" style="23" customWidth="1"/>
    <col min="65" max="65" width="10.19921875" style="24" customWidth="1"/>
    <col min="66" max="66" width="10.19921875" style="69" customWidth="1"/>
    <col min="67" max="68" width="10.19921875" style="27" customWidth="1"/>
    <col min="69" max="69" width="5.5" style="28" customWidth="1"/>
    <col min="70" max="76" width="10.19921875" style="27" customWidth="1"/>
    <col min="77" max="77" width="6" style="28" customWidth="1"/>
    <col min="78" max="85" width="10.19921875" style="27" customWidth="1"/>
    <col min="86" max="86" width="6" style="29" customWidth="1"/>
    <col min="87" max="87" width="10.19921875" style="1" customWidth="1"/>
    <col min="88" max="90" width="10.19921875" style="33" customWidth="1"/>
    <col min="91" max="108" width="10.19921875" style="1" customWidth="1"/>
    <col min="109" max="129" width="10.19921875" style="70" customWidth="1"/>
    <col min="130" max="130" width="10.19921875" style="1" customWidth="1"/>
    <col min="131" max="134" width="10.19921875" style="33" customWidth="1"/>
    <col min="135" max="152" width="10.19921875" style="1" customWidth="1"/>
    <col min="153" max="175" width="10.19921875" style="35" customWidth="1"/>
    <col min="176" max="177" width="10.19921875" style="1" customWidth="1"/>
    <col min="178" max="193" width="10.796875" style="1" customWidth="1"/>
    <col min="194" max="194" width="10.796875" style="1"/>
    <col min="195" max="197" width="8.19921875" style="37" customWidth="1"/>
    <col min="198" max="198" width="8.19921875" style="85" customWidth="1"/>
    <col min="199" max="205" width="8.19921875" style="37" customWidth="1"/>
    <col min="206" max="206" width="8.19921875" style="85" customWidth="1"/>
    <col min="207" max="211" width="8.19921875" style="37" customWidth="1"/>
    <col min="212" max="212" width="8.19921875" style="85" customWidth="1"/>
    <col min="213" max="215" width="8.19921875" style="37" customWidth="1"/>
    <col min="216" max="216" width="10.796875" style="37"/>
    <col min="217" max="220" width="8.296875" style="37" customWidth="1"/>
    <col min="221" max="221" width="10.796875" style="37"/>
    <col min="222" max="223" width="10.796875" style="1"/>
    <col min="224" max="225" width="10.796875" style="74"/>
    <col min="226" max="226" width="12.19921875" style="74" customWidth="1"/>
    <col min="227" max="227" width="10.796875" style="74"/>
    <col min="228" max="228" width="3.296875" style="74" customWidth="1"/>
    <col min="229" max="229" width="12.19921875" style="73" customWidth="1"/>
    <col min="230" max="230" width="10.796875" style="73"/>
    <col min="231" max="231" width="3.296875" style="73" customWidth="1"/>
    <col min="232" max="232" width="10.796875" style="74"/>
    <col min="233" max="233" width="10.796875" style="75"/>
    <col min="234" max="234" width="3.296875" style="76" customWidth="1"/>
    <col min="235" max="235" width="10.796875" style="75"/>
    <col min="236" max="236" width="3.296875" style="75" customWidth="1"/>
    <col min="237" max="237" width="10.796875" style="74"/>
    <col min="238" max="238" width="12.19921875" style="77" customWidth="1"/>
    <col min="239" max="239" width="3.296875" style="74" customWidth="1"/>
    <col min="240" max="241" width="10.796875" style="74"/>
    <col min="242" max="242" width="3.296875" style="74" customWidth="1"/>
    <col min="243" max="243" width="10.796875" style="74"/>
    <col min="244" max="244" width="10.796875" style="1"/>
    <col min="245" max="245" width="9.69921875" style="1" customWidth="1"/>
    <col min="246" max="16384" width="10.796875" style="1"/>
  </cols>
  <sheetData>
    <row r="1" spans="1:244" ht="16.8" x14ac:dyDescent="0.3">
      <c r="A1" s="100" t="s">
        <v>116</v>
      </c>
      <c r="C1" s="20"/>
      <c r="D1" s="20"/>
      <c r="E1" s="20"/>
      <c r="F1" s="20"/>
      <c r="G1" s="20"/>
      <c r="H1" s="20"/>
      <c r="I1" s="20"/>
      <c r="J1" s="20"/>
      <c r="K1" s="20"/>
      <c r="L1" s="20"/>
      <c r="M1" s="20"/>
      <c r="N1" s="20"/>
      <c r="O1" s="20"/>
      <c r="P1" s="20"/>
      <c r="R1" s="21">
        <f>2*55.845+3*15.9994</f>
        <v>159.68819999999999</v>
      </c>
      <c r="S1" s="22" t="s">
        <v>40</v>
      </c>
      <c r="AD1" s="25" t="s">
        <v>41</v>
      </c>
      <c r="AO1" s="25" t="s">
        <v>42</v>
      </c>
      <c r="AZ1" s="25" t="s">
        <v>43</v>
      </c>
      <c r="BN1" s="26" t="s">
        <v>44</v>
      </c>
      <c r="CJ1" s="30" t="s">
        <v>45</v>
      </c>
      <c r="CK1" s="30"/>
      <c r="CL1" s="30"/>
      <c r="CN1" s="31" t="s">
        <v>46</v>
      </c>
      <c r="DE1" s="32" t="s">
        <v>47</v>
      </c>
      <c r="DF1" s="32"/>
      <c r="DG1" s="32"/>
      <c r="DH1" s="32"/>
      <c r="DI1" s="32"/>
      <c r="DJ1" s="32"/>
      <c r="DK1" s="32"/>
      <c r="DL1" s="32"/>
      <c r="DM1" s="32"/>
      <c r="DN1" s="32"/>
      <c r="DO1" s="32"/>
      <c r="DP1" s="32"/>
      <c r="DQ1" s="32"/>
      <c r="DR1" s="32"/>
      <c r="DS1" s="32"/>
      <c r="DT1" s="32"/>
      <c r="DU1" s="32"/>
      <c r="DV1" s="32"/>
      <c r="DW1" s="32"/>
      <c r="DX1" s="32"/>
      <c r="DY1" s="32"/>
      <c r="EA1" s="30" t="s">
        <v>48</v>
      </c>
      <c r="EF1" s="31" t="s">
        <v>49</v>
      </c>
      <c r="EW1" s="34" t="s">
        <v>50</v>
      </c>
      <c r="EX1" s="34"/>
      <c r="EY1" s="34"/>
      <c r="EZ1" s="34"/>
      <c r="FA1" s="34"/>
      <c r="FB1" s="34"/>
      <c r="FC1" s="34"/>
      <c r="FD1" s="34"/>
      <c r="FE1" s="34"/>
      <c r="FF1" s="34"/>
      <c r="FG1" s="34"/>
      <c r="FH1" s="34"/>
      <c r="FI1" s="34"/>
      <c r="FJ1" s="34"/>
      <c r="FK1" s="34"/>
      <c r="FL1" s="34"/>
      <c r="FM1" s="34"/>
      <c r="FN1" s="34"/>
      <c r="FO1" s="34"/>
      <c r="FP1" s="34"/>
      <c r="FQ1" s="34"/>
      <c r="FV1" s="31"/>
      <c r="GM1" s="36" t="s">
        <v>51</v>
      </c>
      <c r="HP1" s="71" t="s">
        <v>52</v>
      </c>
      <c r="HQ1" s="72"/>
      <c r="HS1" s="72"/>
      <c r="HT1" s="72"/>
      <c r="IE1" s="73"/>
    </row>
    <row r="2" spans="1:244" ht="31.2" x14ac:dyDescent="0.6">
      <c r="A2" s="18"/>
      <c r="C2" s="20"/>
      <c r="D2" s="20"/>
      <c r="E2" s="20"/>
      <c r="F2" s="20"/>
      <c r="G2" s="20"/>
      <c r="H2" s="20"/>
      <c r="I2" s="20"/>
      <c r="J2" s="20"/>
      <c r="K2" s="20"/>
      <c r="L2" s="20"/>
      <c r="M2" s="20"/>
      <c r="N2" s="20"/>
      <c r="O2" s="20"/>
      <c r="P2" s="20"/>
      <c r="S2" s="22"/>
      <c r="AD2" s="25"/>
      <c r="AO2" s="25"/>
      <c r="AZ2" s="25"/>
      <c r="BN2" s="26"/>
      <c r="CJ2" s="30"/>
      <c r="CK2" s="30"/>
      <c r="CL2" s="30"/>
      <c r="CN2" s="31"/>
      <c r="DE2" s="32"/>
      <c r="DF2" s="32"/>
      <c r="DG2" s="32"/>
      <c r="DH2" s="32"/>
      <c r="DI2" s="32"/>
      <c r="DJ2" s="32"/>
      <c r="DK2" s="32"/>
      <c r="DL2" s="32"/>
      <c r="DM2" s="32"/>
      <c r="DN2" s="32"/>
      <c r="DO2" s="32"/>
      <c r="DP2" s="32"/>
      <c r="DQ2" s="32"/>
      <c r="DR2" s="32"/>
      <c r="DS2" s="32"/>
      <c r="DT2" s="32"/>
      <c r="DU2" s="32"/>
      <c r="DV2" s="32"/>
      <c r="DW2" s="32"/>
      <c r="DX2" s="32"/>
      <c r="DY2" s="32"/>
      <c r="EA2" s="30"/>
      <c r="EF2" s="31"/>
      <c r="EW2" s="34"/>
      <c r="EX2" s="34"/>
      <c r="EY2" s="34"/>
      <c r="EZ2" s="34"/>
      <c r="FA2" s="34"/>
      <c r="FB2" s="34"/>
      <c r="FC2" s="34"/>
      <c r="FD2" s="34"/>
      <c r="FE2" s="34"/>
      <c r="FF2" s="34"/>
      <c r="FG2" s="34"/>
      <c r="FH2" s="34"/>
      <c r="FI2" s="34"/>
      <c r="FJ2" s="34"/>
      <c r="FK2" s="34"/>
      <c r="FL2" s="34"/>
      <c r="FM2" s="34"/>
      <c r="FN2" s="34"/>
      <c r="FO2" s="34"/>
      <c r="FP2" s="34"/>
      <c r="FQ2" s="34"/>
      <c r="FV2" s="31"/>
      <c r="GM2" s="122"/>
      <c r="GN2" s="124" t="s">
        <v>135</v>
      </c>
      <c r="GO2" s="123"/>
      <c r="GQ2" s="125"/>
      <c r="GR2" s="125"/>
      <c r="GS2" s="125"/>
      <c r="GT2" s="125"/>
      <c r="GU2" s="126" t="s">
        <v>136</v>
      </c>
      <c r="GV2" s="125"/>
      <c r="GW2" s="125"/>
      <c r="GX2" s="127"/>
      <c r="GY2" s="128"/>
      <c r="GZ2" s="128"/>
      <c r="HA2" s="128"/>
      <c r="HB2" s="129" t="s">
        <v>137</v>
      </c>
      <c r="HC2" s="128"/>
      <c r="HE2" s="130"/>
      <c r="HF2" s="131" t="s">
        <v>138</v>
      </c>
      <c r="HG2" s="130"/>
      <c r="HP2" s="72"/>
      <c r="HQ2" s="72"/>
      <c r="HR2" s="72"/>
      <c r="HS2" s="72"/>
      <c r="HT2" s="72"/>
      <c r="IE2" s="73"/>
    </row>
    <row r="3" spans="1:244" s="31" customFormat="1" ht="31.2" x14ac:dyDescent="0.3">
      <c r="A3" s="65"/>
      <c r="B3" s="39" t="s">
        <v>53</v>
      </c>
      <c r="C3">
        <v>60.084299999999999</v>
      </c>
      <c r="D3">
        <v>79.878799999999998</v>
      </c>
      <c r="E3">
        <v>101.961</v>
      </c>
      <c r="F3">
        <v>151.9982</v>
      </c>
      <c r="G3">
        <v>71.846400000000003</v>
      </c>
      <c r="H3">
        <v>40.304400000000001</v>
      </c>
      <c r="I3">
        <v>56.077399999999997</v>
      </c>
      <c r="J3">
        <v>70.9375</v>
      </c>
      <c r="K3">
        <v>61.978900000000003</v>
      </c>
      <c r="L3">
        <v>94.195999999999998</v>
      </c>
      <c r="M3" s="41">
        <v>19</v>
      </c>
      <c r="N3" s="41">
        <v>35.450000000000003</v>
      </c>
      <c r="O3" s="41">
        <v>18.015000000000001</v>
      </c>
      <c r="P3" s="41"/>
      <c r="Q3" s="31" t="s">
        <v>54</v>
      </c>
      <c r="R3" s="25" t="s">
        <v>55</v>
      </c>
      <c r="S3" s="22" t="s">
        <v>56</v>
      </c>
      <c r="T3" s="22" t="s">
        <v>57</v>
      </c>
      <c r="U3" s="22" t="s">
        <v>58</v>
      </c>
      <c r="V3" s="22" t="s">
        <v>59</v>
      </c>
      <c r="W3" s="22" t="s">
        <v>60</v>
      </c>
      <c r="X3" s="22" t="s">
        <v>61</v>
      </c>
      <c r="Y3" s="22" t="s">
        <v>62</v>
      </c>
      <c r="Z3" s="22" t="s">
        <v>63</v>
      </c>
      <c r="AA3" s="22" t="s">
        <v>64</v>
      </c>
      <c r="AB3" s="22" t="s">
        <v>65</v>
      </c>
      <c r="AC3" s="42" t="s">
        <v>66</v>
      </c>
      <c r="AD3" s="25" t="s">
        <v>55</v>
      </c>
      <c r="AE3" s="22" t="s">
        <v>56</v>
      </c>
      <c r="AF3" s="22" t="s">
        <v>57</v>
      </c>
      <c r="AG3" s="22" t="s">
        <v>58</v>
      </c>
      <c r="AH3" s="22" t="s">
        <v>59</v>
      </c>
      <c r="AI3" s="22" t="s">
        <v>60</v>
      </c>
      <c r="AJ3" s="22" t="s">
        <v>61</v>
      </c>
      <c r="AK3" s="22" t="s">
        <v>62</v>
      </c>
      <c r="AL3" s="22" t="s">
        <v>63</v>
      </c>
      <c r="AM3" s="22" t="s">
        <v>64</v>
      </c>
      <c r="AN3" s="42" t="s">
        <v>67</v>
      </c>
      <c r="AO3" s="25" t="s">
        <v>55</v>
      </c>
      <c r="AP3" s="22" t="s">
        <v>56</v>
      </c>
      <c r="AQ3" s="22" t="s">
        <v>57</v>
      </c>
      <c r="AR3" s="22" t="s">
        <v>58</v>
      </c>
      <c r="AS3" s="22" t="s">
        <v>59</v>
      </c>
      <c r="AT3" s="22" t="s">
        <v>60</v>
      </c>
      <c r="AU3" s="22" t="s">
        <v>61</v>
      </c>
      <c r="AV3" s="22" t="s">
        <v>62</v>
      </c>
      <c r="AW3" s="22" t="s">
        <v>63</v>
      </c>
      <c r="AX3" s="22" t="s">
        <v>64</v>
      </c>
      <c r="AY3" s="42" t="s">
        <v>67</v>
      </c>
      <c r="AZ3" s="25" t="s">
        <v>9</v>
      </c>
      <c r="BA3" s="22" t="s">
        <v>16</v>
      </c>
      <c r="BB3" s="22" t="s">
        <v>68</v>
      </c>
      <c r="BC3" s="22" t="s">
        <v>69</v>
      </c>
      <c r="BD3" s="22" t="s">
        <v>70</v>
      </c>
      <c r="BE3" s="22" t="s">
        <v>12</v>
      </c>
      <c r="BF3" s="22" t="s">
        <v>17</v>
      </c>
      <c r="BG3" s="22" t="s">
        <v>71</v>
      </c>
      <c r="BH3" s="22" t="s">
        <v>72</v>
      </c>
      <c r="BI3" s="22" t="s">
        <v>73</v>
      </c>
      <c r="BJ3" s="22" t="s">
        <v>65</v>
      </c>
      <c r="BK3" s="22" t="s">
        <v>66</v>
      </c>
      <c r="BL3" s="22" t="s">
        <v>74</v>
      </c>
      <c r="BM3" s="42" t="s">
        <v>75</v>
      </c>
      <c r="BN3" s="26" t="s">
        <v>9</v>
      </c>
      <c r="BO3" s="43" t="s">
        <v>76</v>
      </c>
      <c r="BP3" s="43" t="s">
        <v>77</v>
      </c>
      <c r="BQ3" s="44" t="s">
        <v>67</v>
      </c>
      <c r="BR3" s="43" t="s">
        <v>78</v>
      </c>
      <c r="BS3" s="43" t="s">
        <v>16</v>
      </c>
      <c r="BT3" s="43" t="s">
        <v>69</v>
      </c>
      <c r="BU3" s="43" t="s">
        <v>13</v>
      </c>
      <c r="BV3" s="43" t="s">
        <v>12</v>
      </c>
      <c r="BW3" s="43" t="s">
        <v>14</v>
      </c>
      <c r="BX3" s="43" t="s">
        <v>71</v>
      </c>
      <c r="BY3" s="44" t="s">
        <v>67</v>
      </c>
      <c r="BZ3" s="43" t="s">
        <v>12</v>
      </c>
      <c r="CA3" s="43" t="s">
        <v>14</v>
      </c>
      <c r="CB3" s="43" t="s">
        <v>71</v>
      </c>
      <c r="CC3" s="43" t="s">
        <v>17</v>
      </c>
      <c r="CD3" s="43" t="s">
        <v>72</v>
      </c>
      <c r="CE3" s="43" t="s">
        <v>67</v>
      </c>
      <c r="CF3" s="43" t="s">
        <v>72</v>
      </c>
      <c r="CG3" s="43" t="s">
        <v>73</v>
      </c>
      <c r="CH3" s="45" t="s">
        <v>67</v>
      </c>
      <c r="CJ3" s="30" t="s">
        <v>79</v>
      </c>
      <c r="CK3" s="30" t="s">
        <v>80</v>
      </c>
      <c r="CL3" s="30" t="s">
        <v>81</v>
      </c>
      <c r="CN3" s="31" t="s">
        <v>82</v>
      </c>
      <c r="CO3" s="31" t="s">
        <v>9</v>
      </c>
      <c r="CP3" s="31" t="s">
        <v>16</v>
      </c>
      <c r="CQ3" s="31" t="s">
        <v>68</v>
      </c>
      <c r="CR3" s="31" t="s">
        <v>69</v>
      </c>
      <c r="CS3" s="31" t="s">
        <v>70</v>
      </c>
      <c r="CT3" s="31" t="s">
        <v>12</v>
      </c>
      <c r="CU3" s="31" t="s">
        <v>17</v>
      </c>
      <c r="CV3" s="31" t="s">
        <v>71</v>
      </c>
      <c r="CW3" s="31" t="s">
        <v>72</v>
      </c>
      <c r="CX3" s="31" t="s">
        <v>73</v>
      </c>
      <c r="CY3" s="31" t="s">
        <v>65</v>
      </c>
      <c r="CZ3" s="31" t="s">
        <v>66</v>
      </c>
      <c r="DA3" s="31" t="s">
        <v>74</v>
      </c>
      <c r="DB3" s="31" t="s">
        <v>83</v>
      </c>
      <c r="DC3" s="31" t="s">
        <v>84</v>
      </c>
      <c r="DD3" s="31" t="s">
        <v>85</v>
      </c>
      <c r="DE3" s="32" t="s">
        <v>9</v>
      </c>
      <c r="DF3" s="32" t="s">
        <v>76</v>
      </c>
      <c r="DG3" s="32" t="s">
        <v>77</v>
      </c>
      <c r="DH3" s="32" t="s">
        <v>67</v>
      </c>
      <c r="DI3" s="32" t="s">
        <v>78</v>
      </c>
      <c r="DJ3" s="32" t="s">
        <v>16</v>
      </c>
      <c r="DK3" s="32" t="s">
        <v>69</v>
      </c>
      <c r="DL3" s="32" t="s">
        <v>13</v>
      </c>
      <c r="DM3" s="32" t="s">
        <v>12</v>
      </c>
      <c r="DN3" s="32" t="s">
        <v>14</v>
      </c>
      <c r="DO3" s="32" t="s">
        <v>71</v>
      </c>
      <c r="DP3" s="32" t="s">
        <v>67</v>
      </c>
      <c r="DQ3" s="32" t="s">
        <v>12</v>
      </c>
      <c r="DR3" s="32" t="s">
        <v>14</v>
      </c>
      <c r="DS3" s="32" t="s">
        <v>71</v>
      </c>
      <c r="DT3" s="32" t="s">
        <v>17</v>
      </c>
      <c r="DU3" s="32" t="s">
        <v>72</v>
      </c>
      <c r="DV3" s="32" t="s">
        <v>67</v>
      </c>
      <c r="DW3" s="32" t="s">
        <v>72</v>
      </c>
      <c r="DX3" s="32" t="s">
        <v>73</v>
      </c>
      <c r="DY3" s="32" t="s">
        <v>67</v>
      </c>
      <c r="EA3" s="30" t="s">
        <v>86</v>
      </c>
      <c r="EB3" s="30" t="s">
        <v>87</v>
      </c>
      <c r="EC3" s="30" t="s">
        <v>88</v>
      </c>
      <c r="ED3" s="30" t="s">
        <v>89</v>
      </c>
      <c r="EF3" s="31" t="s">
        <v>82</v>
      </c>
      <c r="EG3" s="31" t="s">
        <v>9</v>
      </c>
      <c r="EH3" s="31" t="s">
        <v>16</v>
      </c>
      <c r="EI3" s="31" t="s">
        <v>68</v>
      </c>
      <c r="EJ3" s="31" t="s">
        <v>69</v>
      </c>
      <c r="EK3" s="31" t="s">
        <v>70</v>
      </c>
      <c r="EL3" s="31" t="s">
        <v>12</v>
      </c>
      <c r="EM3" s="31" t="s">
        <v>17</v>
      </c>
      <c r="EN3" s="31" t="s">
        <v>71</v>
      </c>
      <c r="EO3" s="31" t="s">
        <v>72</v>
      </c>
      <c r="EP3" s="31" t="s">
        <v>73</v>
      </c>
      <c r="EQ3" s="31" t="s">
        <v>65</v>
      </c>
      <c r="ER3" s="31" t="s">
        <v>66</v>
      </c>
      <c r="ES3" s="31" t="s">
        <v>74</v>
      </c>
      <c r="ET3" s="31" t="s">
        <v>83</v>
      </c>
      <c r="EU3" s="31" t="s">
        <v>90</v>
      </c>
      <c r="EV3" s="31" t="s">
        <v>85</v>
      </c>
      <c r="EW3" s="34" t="s">
        <v>9</v>
      </c>
      <c r="EX3" s="34" t="s">
        <v>76</v>
      </c>
      <c r="EY3" s="34" t="s">
        <v>77</v>
      </c>
      <c r="EZ3" s="34" t="s">
        <v>67</v>
      </c>
      <c r="FA3" s="34" t="s">
        <v>78</v>
      </c>
      <c r="FB3" s="34" t="s">
        <v>16</v>
      </c>
      <c r="FC3" s="34" t="s">
        <v>69</v>
      </c>
      <c r="FD3" s="34" t="s">
        <v>13</v>
      </c>
      <c r="FE3" s="34" t="s">
        <v>12</v>
      </c>
      <c r="FF3" s="34" t="s">
        <v>14</v>
      </c>
      <c r="FG3" s="34" t="s">
        <v>71</v>
      </c>
      <c r="FH3" s="34" t="s">
        <v>67</v>
      </c>
      <c r="FI3" s="34" t="s">
        <v>12</v>
      </c>
      <c r="FJ3" s="34" t="s">
        <v>14</v>
      </c>
      <c r="FK3" s="34" t="s">
        <v>71</v>
      </c>
      <c r="FL3" s="34" t="s">
        <v>17</v>
      </c>
      <c r="FM3" s="34" t="s">
        <v>72</v>
      </c>
      <c r="FN3" s="34" t="s">
        <v>67</v>
      </c>
      <c r="FO3" s="34" t="s">
        <v>72</v>
      </c>
      <c r="FP3" s="34" t="s">
        <v>73</v>
      </c>
      <c r="FQ3" s="34" t="s">
        <v>67</v>
      </c>
      <c r="FR3" s="34" t="s">
        <v>91</v>
      </c>
      <c r="FS3" s="34" t="s">
        <v>92</v>
      </c>
      <c r="FT3" s="31" t="s">
        <v>93</v>
      </c>
      <c r="FV3" s="31" t="s">
        <v>82</v>
      </c>
      <c r="FW3" s="31" t="s">
        <v>9</v>
      </c>
      <c r="FX3" s="31" t="s">
        <v>16</v>
      </c>
      <c r="FY3" s="31" t="s">
        <v>68</v>
      </c>
      <c r="FZ3" s="31" t="s">
        <v>69</v>
      </c>
      <c r="GA3" s="31" t="s">
        <v>70</v>
      </c>
      <c r="GB3" s="31" t="s">
        <v>12</v>
      </c>
      <c r="GC3" s="31" t="s">
        <v>17</v>
      </c>
      <c r="GD3" s="31" t="s">
        <v>71</v>
      </c>
      <c r="GE3" s="31" t="s">
        <v>72</v>
      </c>
      <c r="GF3" s="31" t="s">
        <v>73</v>
      </c>
      <c r="GG3" s="31" t="s">
        <v>65</v>
      </c>
      <c r="GH3" s="31" t="s">
        <v>66</v>
      </c>
      <c r="GI3" s="31" t="s">
        <v>74</v>
      </c>
      <c r="GJ3" s="31" t="s">
        <v>83</v>
      </c>
      <c r="GK3" s="31" t="s">
        <v>94</v>
      </c>
      <c r="GL3" s="38"/>
      <c r="GM3" s="36" t="s">
        <v>9</v>
      </c>
      <c r="GN3" s="36" t="s">
        <v>76</v>
      </c>
      <c r="GO3" s="36" t="s">
        <v>77</v>
      </c>
      <c r="GP3" s="86" t="s">
        <v>67</v>
      </c>
      <c r="GQ3" s="36" t="s">
        <v>78</v>
      </c>
      <c r="GR3" s="36" t="s">
        <v>16</v>
      </c>
      <c r="GS3" s="36" t="s">
        <v>69</v>
      </c>
      <c r="GT3" s="36" t="s">
        <v>13</v>
      </c>
      <c r="GU3" s="36" t="s">
        <v>12</v>
      </c>
      <c r="GV3" s="36" t="s">
        <v>14</v>
      </c>
      <c r="GW3" s="36" t="s">
        <v>71</v>
      </c>
      <c r="GX3" s="86" t="s">
        <v>67</v>
      </c>
      <c r="GY3" s="36" t="s">
        <v>12</v>
      </c>
      <c r="GZ3" s="36" t="s">
        <v>14</v>
      </c>
      <c r="HA3" s="36" t="s">
        <v>71</v>
      </c>
      <c r="HB3" s="36" t="s">
        <v>17</v>
      </c>
      <c r="HC3" s="36" t="s">
        <v>72</v>
      </c>
      <c r="HD3" s="86" t="s">
        <v>67</v>
      </c>
      <c r="HE3" s="36" t="s">
        <v>72</v>
      </c>
      <c r="HF3" s="36" t="s">
        <v>73</v>
      </c>
      <c r="HG3" s="36" t="s">
        <v>67</v>
      </c>
      <c r="HH3" s="36" t="s">
        <v>91</v>
      </c>
      <c r="HI3" s="84" t="s">
        <v>95</v>
      </c>
      <c r="HJ3" s="84" t="s">
        <v>96</v>
      </c>
      <c r="HK3" s="36" t="s">
        <v>16</v>
      </c>
      <c r="HL3" s="36" t="s">
        <v>112</v>
      </c>
      <c r="HM3" s="36" t="s">
        <v>92</v>
      </c>
      <c r="HN3" s="31" t="s">
        <v>139</v>
      </c>
      <c r="HO3" s="103" t="s">
        <v>97</v>
      </c>
      <c r="HP3" s="72">
        <v>1</v>
      </c>
      <c r="HQ3" s="72">
        <v>2</v>
      </c>
      <c r="HR3" s="72">
        <v>3</v>
      </c>
      <c r="HS3" s="72">
        <v>4</v>
      </c>
      <c r="HT3" s="72"/>
      <c r="HU3" s="72">
        <v>5</v>
      </c>
      <c r="HV3" s="72">
        <v>6</v>
      </c>
      <c r="HW3" s="72"/>
      <c r="HX3" s="72">
        <v>7</v>
      </c>
      <c r="HY3" s="72">
        <v>8</v>
      </c>
      <c r="HZ3" s="72"/>
      <c r="IA3" s="72">
        <v>9</v>
      </c>
      <c r="IB3" s="72"/>
      <c r="IC3" s="72">
        <v>10</v>
      </c>
      <c r="ID3" s="72">
        <v>11</v>
      </c>
      <c r="IE3" s="72"/>
      <c r="IF3" s="72">
        <v>12</v>
      </c>
      <c r="IG3" s="72">
        <v>13</v>
      </c>
      <c r="IH3" s="72"/>
      <c r="II3" s="72">
        <v>14</v>
      </c>
    </row>
    <row r="4" spans="1:244" s="31" customFormat="1" x14ac:dyDescent="0.3">
      <c r="A4" s="65"/>
      <c r="B4" s="40"/>
      <c r="C4" s="41" t="s">
        <v>55</v>
      </c>
      <c r="D4" s="41" t="s">
        <v>56</v>
      </c>
      <c r="E4" s="41" t="s">
        <v>57</v>
      </c>
      <c r="F4" s="41" t="s">
        <v>58</v>
      </c>
      <c r="G4" s="41" t="s">
        <v>98</v>
      </c>
      <c r="H4" s="41" t="s">
        <v>60</v>
      </c>
      <c r="I4" s="41" t="s">
        <v>61</v>
      </c>
      <c r="J4" s="41" t="s">
        <v>62</v>
      </c>
      <c r="K4" s="41" t="s">
        <v>63</v>
      </c>
      <c r="L4" s="41" t="s">
        <v>64</v>
      </c>
      <c r="M4" s="41" t="s">
        <v>65</v>
      </c>
      <c r="N4" s="41" t="s">
        <v>66</v>
      </c>
      <c r="O4" s="41" t="s">
        <v>99</v>
      </c>
      <c r="P4" s="41" t="s">
        <v>67</v>
      </c>
      <c r="Q4" s="31" t="s">
        <v>100</v>
      </c>
      <c r="R4" s="25"/>
      <c r="S4" s="22"/>
      <c r="T4" s="22"/>
      <c r="U4" s="22"/>
      <c r="V4" s="22"/>
      <c r="W4" s="22"/>
      <c r="X4" s="22"/>
      <c r="Y4" s="22"/>
      <c r="Z4" s="22"/>
      <c r="AA4" s="22"/>
      <c r="AB4" s="22"/>
      <c r="AC4" s="42"/>
      <c r="AD4" s="25"/>
      <c r="AE4" s="22"/>
      <c r="AF4" s="22"/>
      <c r="AG4" s="22"/>
      <c r="AH4" s="22"/>
      <c r="AI4" s="22"/>
      <c r="AJ4" s="22"/>
      <c r="AK4" s="22"/>
      <c r="AL4" s="22"/>
      <c r="AM4" s="22"/>
      <c r="AN4" s="42"/>
      <c r="AO4" s="25"/>
      <c r="AP4" s="22"/>
      <c r="AQ4" s="22"/>
      <c r="AR4" s="22"/>
      <c r="AS4" s="22"/>
      <c r="AT4" s="22"/>
      <c r="AU4" s="22"/>
      <c r="AV4" s="22"/>
      <c r="AW4" s="22"/>
      <c r="AX4" s="22"/>
      <c r="AY4" s="42"/>
      <c r="AZ4" s="25"/>
      <c r="BA4" s="22"/>
      <c r="BB4" s="22"/>
      <c r="BC4" s="22"/>
      <c r="BD4" s="22"/>
      <c r="BE4" s="22"/>
      <c r="BF4" s="22"/>
      <c r="BG4" s="22"/>
      <c r="BH4" s="22"/>
      <c r="BI4" s="22"/>
      <c r="BJ4" s="22"/>
      <c r="BK4" s="22"/>
      <c r="BL4" s="22"/>
      <c r="BM4" s="42"/>
      <c r="BN4" s="26" t="s">
        <v>101</v>
      </c>
      <c r="BO4" s="43"/>
      <c r="BP4" s="43"/>
      <c r="BQ4" s="44"/>
      <c r="BR4" s="43" t="s">
        <v>102</v>
      </c>
      <c r="BS4" s="43"/>
      <c r="BT4" s="43"/>
      <c r="BU4" s="43"/>
      <c r="BV4" s="43"/>
      <c r="BW4" s="43"/>
      <c r="BX4" s="43"/>
      <c r="BY4" s="44"/>
      <c r="BZ4" s="43" t="s">
        <v>103</v>
      </c>
      <c r="CA4" s="43"/>
      <c r="CB4" s="43"/>
      <c r="CC4" s="43"/>
      <c r="CD4" s="43"/>
      <c r="CE4" s="43"/>
      <c r="CF4" s="43" t="s">
        <v>104</v>
      </c>
      <c r="CG4" s="43"/>
      <c r="CH4" s="45"/>
      <c r="CJ4" s="30"/>
      <c r="CK4" s="30"/>
      <c r="CL4" s="30"/>
      <c r="DE4" s="32" t="s">
        <v>101</v>
      </c>
      <c r="DF4" s="32"/>
      <c r="DG4" s="32"/>
      <c r="DH4" s="32"/>
      <c r="DI4" s="32" t="s">
        <v>102</v>
      </c>
      <c r="DJ4" s="32"/>
      <c r="DK4" s="32"/>
      <c r="DL4" s="32"/>
      <c r="DM4" s="32"/>
      <c r="DN4" s="32"/>
      <c r="DO4" s="32"/>
      <c r="DP4" s="32"/>
      <c r="DQ4" s="32" t="s">
        <v>103</v>
      </c>
      <c r="DR4" s="32"/>
      <c r="DS4" s="32"/>
      <c r="DT4" s="32"/>
      <c r="DU4" s="32"/>
      <c r="DV4" s="32"/>
      <c r="DW4" s="32" t="s">
        <v>104</v>
      </c>
      <c r="DX4" s="32"/>
      <c r="DY4" s="32"/>
      <c r="EA4" s="30"/>
      <c r="EB4" s="30"/>
      <c r="EC4" s="30"/>
      <c r="ED4" s="30"/>
      <c r="EW4" s="34" t="s">
        <v>101</v>
      </c>
      <c r="EX4" s="34"/>
      <c r="EY4" s="34"/>
      <c r="EZ4" s="34"/>
      <c r="FA4" s="34" t="s">
        <v>102</v>
      </c>
      <c r="FB4" s="34"/>
      <c r="FC4" s="34"/>
      <c r="FD4" s="34"/>
      <c r="FE4" s="34"/>
      <c r="FF4" s="34"/>
      <c r="FG4" s="34"/>
      <c r="FH4" s="34"/>
      <c r="FI4" s="34" t="s">
        <v>103</v>
      </c>
      <c r="FJ4" s="34"/>
      <c r="FK4" s="34"/>
      <c r="FL4" s="34"/>
      <c r="FM4" s="34"/>
      <c r="FN4" s="34"/>
      <c r="FO4" s="34" t="s">
        <v>104</v>
      </c>
      <c r="FP4" s="34"/>
      <c r="FQ4" s="34"/>
      <c r="FR4" s="34"/>
      <c r="FS4" s="34"/>
      <c r="GL4" s="38"/>
      <c r="GM4" s="36" t="s">
        <v>101</v>
      </c>
      <c r="GN4" s="36"/>
      <c r="GO4" s="36"/>
      <c r="GP4" s="86"/>
      <c r="GQ4" s="36" t="s">
        <v>102</v>
      </c>
      <c r="GR4" s="36"/>
      <c r="GS4" s="36"/>
      <c r="GT4" s="36"/>
      <c r="GU4" s="36"/>
      <c r="GV4" s="36"/>
      <c r="GW4" s="36"/>
      <c r="GX4" s="86"/>
      <c r="GY4" s="36" t="s">
        <v>103</v>
      </c>
      <c r="GZ4" s="36"/>
      <c r="HA4" s="36"/>
      <c r="HB4" s="36"/>
      <c r="HC4" s="36"/>
      <c r="HD4" s="86"/>
      <c r="HE4" s="36" t="s">
        <v>104</v>
      </c>
      <c r="HF4" s="36"/>
      <c r="HG4" s="36"/>
      <c r="HH4" s="46"/>
      <c r="HI4" s="46"/>
      <c r="HJ4" s="46"/>
      <c r="HK4" s="46"/>
      <c r="HL4" s="46"/>
      <c r="HM4" s="46"/>
      <c r="HP4" s="72" t="s">
        <v>105</v>
      </c>
      <c r="HQ4" s="72" t="s">
        <v>105</v>
      </c>
      <c r="HR4" s="72" t="s">
        <v>120</v>
      </c>
      <c r="HS4" s="72" t="s">
        <v>105</v>
      </c>
      <c r="HT4" s="72"/>
      <c r="HU4" s="72" t="s">
        <v>121</v>
      </c>
      <c r="HV4" s="72" t="s">
        <v>106</v>
      </c>
      <c r="HW4" s="72"/>
      <c r="HX4" s="72" t="s">
        <v>107</v>
      </c>
      <c r="HY4" s="72" t="s">
        <v>107</v>
      </c>
      <c r="HZ4" s="78"/>
      <c r="IA4" s="72" t="s">
        <v>108</v>
      </c>
      <c r="IB4" s="72"/>
      <c r="IC4" s="72" t="s">
        <v>109</v>
      </c>
      <c r="ID4" s="79" t="s">
        <v>109</v>
      </c>
      <c r="IE4" s="80"/>
      <c r="IF4" s="72" t="s">
        <v>110</v>
      </c>
      <c r="IG4" s="72" t="s">
        <v>110</v>
      </c>
      <c r="IH4" s="72"/>
      <c r="II4" s="72" t="s">
        <v>111</v>
      </c>
    </row>
    <row r="5" spans="1:244" s="50" customFormat="1" x14ac:dyDescent="0.3">
      <c r="A5" s="47" t="s">
        <v>122</v>
      </c>
      <c r="B5" s="48"/>
      <c r="C5" s="49">
        <v>51.63</v>
      </c>
      <c r="D5" s="49">
        <v>0</v>
      </c>
      <c r="E5" s="49">
        <v>7.39</v>
      </c>
      <c r="F5" s="49"/>
      <c r="G5" s="49">
        <v>7.55</v>
      </c>
      <c r="H5" s="49">
        <v>18.09</v>
      </c>
      <c r="I5" s="49">
        <v>12.32</v>
      </c>
      <c r="J5" s="49">
        <v>0.17</v>
      </c>
      <c r="K5" s="49">
        <v>0.61</v>
      </c>
      <c r="L5" s="49">
        <v>0</v>
      </c>
      <c r="M5" s="49">
        <v>0</v>
      </c>
      <c r="N5" s="49">
        <v>0</v>
      </c>
      <c r="O5" s="49">
        <v>0</v>
      </c>
      <c r="P5" s="49">
        <f>SUM(C5:O5)</f>
        <v>97.760000000000019</v>
      </c>
      <c r="R5" s="51">
        <f t="shared" ref="R5:AC20" si="0">C5/C$3</f>
        <v>0.85929269376525985</v>
      </c>
      <c r="S5" s="52">
        <f t="shared" si="0"/>
        <v>0</v>
      </c>
      <c r="T5" s="52">
        <f t="shared" si="0"/>
        <v>7.2478692833534392E-2</v>
      </c>
      <c r="U5" s="52">
        <f t="shared" si="0"/>
        <v>0</v>
      </c>
      <c r="V5" s="52">
        <f t="shared" si="0"/>
        <v>0.10508529306965972</v>
      </c>
      <c r="W5" s="52">
        <f t="shared" si="0"/>
        <v>0.44883437044094437</v>
      </c>
      <c r="X5" s="52">
        <f t="shared" si="0"/>
        <v>0.21969634826150999</v>
      </c>
      <c r="Y5" s="52">
        <f t="shared" si="0"/>
        <v>2.3964757709251101E-3</v>
      </c>
      <c r="Z5" s="52">
        <f t="shared" si="0"/>
        <v>9.8420591523889576E-3</v>
      </c>
      <c r="AA5" s="52">
        <f t="shared" si="0"/>
        <v>0</v>
      </c>
      <c r="AB5" s="52">
        <f t="shared" si="0"/>
        <v>0</v>
      </c>
      <c r="AC5" s="53">
        <f t="shared" si="0"/>
        <v>0</v>
      </c>
      <c r="AD5" s="51">
        <f>R5*2</f>
        <v>1.7185853875305197</v>
      </c>
      <c r="AE5" s="52">
        <f t="shared" ref="AE5:AE7" si="1">S5*2</f>
        <v>0</v>
      </c>
      <c r="AF5" s="52">
        <f t="shared" ref="AF5:AG7" si="2">T5*3</f>
        <v>0.21743607850060317</v>
      </c>
      <c r="AG5" s="52">
        <f t="shared" si="2"/>
        <v>0</v>
      </c>
      <c r="AH5" s="52">
        <f t="shared" ref="AH5:AM20" si="3">V5</f>
        <v>0.10508529306965972</v>
      </c>
      <c r="AI5" s="52">
        <f t="shared" si="3"/>
        <v>0.44883437044094437</v>
      </c>
      <c r="AJ5" s="52">
        <f t="shared" si="3"/>
        <v>0.21969634826150999</v>
      </c>
      <c r="AK5" s="52">
        <f t="shared" si="3"/>
        <v>2.3964757709251101E-3</v>
      </c>
      <c r="AL5" s="52">
        <f t="shared" si="3"/>
        <v>9.8420591523889576E-3</v>
      </c>
      <c r="AM5" s="52">
        <f t="shared" si="3"/>
        <v>0</v>
      </c>
      <c r="AN5" s="53">
        <f t="shared" ref="AN5:AN7" si="4">SUM(AD5:AM5)</f>
        <v>2.7218760127265509</v>
      </c>
      <c r="AO5" s="51">
        <f t="shared" ref="AO5:AX20" si="5">AD5*23/$AN5</f>
        <v>14.52213977726583</v>
      </c>
      <c r="AP5" s="52">
        <f t="shared" si="5"/>
        <v>0</v>
      </c>
      <c r="AQ5" s="52">
        <f t="shared" si="5"/>
        <v>1.8373466616887719</v>
      </c>
      <c r="AR5" s="52">
        <f t="shared" si="5"/>
        <v>0</v>
      </c>
      <c r="AS5" s="52">
        <f t="shared" si="5"/>
        <v>0.88797642850052549</v>
      </c>
      <c r="AT5" s="52">
        <f t="shared" si="5"/>
        <v>3.7926747845508215</v>
      </c>
      <c r="AU5" s="52">
        <f t="shared" si="5"/>
        <v>1.8564460638135516</v>
      </c>
      <c r="AV5" s="52">
        <f t="shared" si="5"/>
        <v>2.0250350300146085E-2</v>
      </c>
      <c r="AW5" s="52">
        <f t="shared" si="5"/>
        <v>8.3165933880356979E-2</v>
      </c>
      <c r="AX5" s="52">
        <f t="shared" si="5"/>
        <v>0</v>
      </c>
      <c r="AY5" s="53">
        <f t="shared" ref="AY5:AY7" si="6">SUM(AO5:AX5)</f>
        <v>23</v>
      </c>
      <c r="AZ5" s="51">
        <f t="shared" ref="AZ5:BA7" si="7">AO5/2</f>
        <v>7.2610698886329148</v>
      </c>
      <c r="BA5" s="52">
        <f t="shared" si="7"/>
        <v>0</v>
      </c>
      <c r="BB5" s="52">
        <f t="shared" ref="BB5:BC7" si="8">AQ5*2/3</f>
        <v>1.2248977744591814</v>
      </c>
      <c r="BC5" s="52">
        <f t="shared" si="8"/>
        <v>0</v>
      </c>
      <c r="BD5" s="52">
        <f t="shared" ref="BD5:BG20" si="9">AS5</f>
        <v>0.88797642850052549</v>
      </c>
      <c r="BE5" s="52">
        <f t="shared" si="9"/>
        <v>3.7926747845508215</v>
      </c>
      <c r="BF5" s="52">
        <f t="shared" si="9"/>
        <v>1.8564460638135516</v>
      </c>
      <c r="BG5" s="52">
        <f t="shared" si="9"/>
        <v>2.0250350300146085E-2</v>
      </c>
      <c r="BH5" s="52">
        <f t="shared" ref="BH5:BI7" si="10">AW5*2</f>
        <v>0.16633186776071396</v>
      </c>
      <c r="BI5" s="52">
        <f t="shared" si="10"/>
        <v>0</v>
      </c>
      <c r="BJ5" s="52">
        <f t="shared" ref="BJ5:BK7" si="11">AB5*23/$AN5</f>
        <v>0</v>
      </c>
      <c r="BK5" s="52">
        <f t="shared" si="11"/>
        <v>0</v>
      </c>
      <c r="BL5" s="52">
        <f t="shared" ref="BL5:BL7" si="12">2-BJ5-BK5</f>
        <v>2</v>
      </c>
      <c r="BM5" s="53">
        <f t="shared" ref="BM5:BM7" si="13">SUM(AZ5:BI5)</f>
        <v>15.209647158017853</v>
      </c>
      <c r="BN5" s="54">
        <f>AZ5</f>
        <v>7.2610698886329148</v>
      </c>
      <c r="BO5" s="55">
        <f>IF(BN5&lt;8,IF((8-BN5)&lt;BB5,(8-BN5),BB5),0)</f>
        <v>0.7389301113670852</v>
      </c>
      <c r="BP5" s="55">
        <f>IF((BO5+BN5)&lt;8,8-(BO5+BN5),0)</f>
        <v>0</v>
      </c>
      <c r="BQ5" s="55">
        <f>SUM(BN5:BP5)</f>
        <v>8</v>
      </c>
      <c r="BR5" s="55">
        <f>IF((BB5-BO5)&gt;0,(BB5-BO5),0)</f>
        <v>0.48596766309209616</v>
      </c>
      <c r="BS5" s="55">
        <f>IF(BR5+BA5&lt;5,BA5,5-BR5)</f>
        <v>0</v>
      </c>
      <c r="BT5" s="55">
        <f>IF(BR5+BS5+BC5&lt;5,BC5,5-BS5-BR5)</f>
        <v>0</v>
      </c>
      <c r="BU5" s="55"/>
      <c r="BV5" s="55">
        <f>IF(SUM(BR5:BU5)&lt;5,IF((SUM(BR5:BU5)+BE5)&lt;5,BE5,5-SUM(BR5:BU5)),0)</f>
        <v>3.7926747845508215</v>
      </c>
      <c r="BW5" s="55">
        <f>IF(SUM(BR5:BV5)&lt;5,IF((SUM(BR5:BV5)+BD5)&lt;5,BD5,5-SUM(BR5:BV5)),0)</f>
        <v>0.7213575523570821</v>
      </c>
      <c r="BX5" s="55">
        <f>IF(SUM(BR5:BW5)&lt;5,IF((SUM(BR5:BW5)+BG5)&lt;5,BG5,5-SUM(BR5:BW5)),0)</f>
        <v>0</v>
      </c>
      <c r="BY5" s="55">
        <f>SUM(BR5:BX5)</f>
        <v>5</v>
      </c>
      <c r="BZ5" s="55">
        <f>IF((BE5-BV5)&gt;0,(BE5-BV5),0)</f>
        <v>0</v>
      </c>
      <c r="CA5" s="55">
        <f>IF((BD5-BW5)&gt;0,(BD5-BW5),0)</f>
        <v>0.1666188761434434</v>
      </c>
      <c r="CB5" s="55">
        <f>IF((BG5-BX5)&gt;0,(BG5-BX5),0)</f>
        <v>2.0250350300146085E-2</v>
      </c>
      <c r="CC5" s="55">
        <f>BF5</f>
        <v>1.8564460638135516</v>
      </c>
      <c r="CD5" s="56">
        <f t="shared" ref="CD5:CD7" si="14">IF((SUM(BZ5:CC5)&lt;2),IF((2-(BZ5+CA5+CB5+CC5))&lt;BF5,(2-SUM(BZ5:CC5)),BF5),0)</f>
        <v>0</v>
      </c>
      <c r="CE5" s="55">
        <f>SUM(BZ5:CD5)</f>
        <v>2.0433152902571412</v>
      </c>
      <c r="CF5" s="55">
        <f>BH5-CD5</f>
        <v>0.16633186776071396</v>
      </c>
      <c r="CG5" s="55">
        <f>BI5</f>
        <v>0</v>
      </c>
      <c r="CH5" s="57">
        <f>SUM(CF5:CG5)</f>
        <v>0.16633186776071396</v>
      </c>
      <c r="CJ5" s="50">
        <f>8/AZ5</f>
        <v>1.1017660100646969</v>
      </c>
      <c r="CK5" s="50">
        <f>16/SUM(AZ5:BI5)</f>
        <v>1.0519639169647343</v>
      </c>
      <c r="CL5" s="50">
        <f>15/SUM(AZ5:BG5)</f>
        <v>0.9971206287030896</v>
      </c>
      <c r="CN5" s="50">
        <f>IF(MIN(CJ5:CL5)&lt;1,MIN(CJ5:CL5),1)</f>
        <v>0.9971206287030896</v>
      </c>
      <c r="CO5" s="50">
        <f t="shared" ref="CO5:DA20" si="15">$CN5*AZ5</f>
        <v>7.2401625724107248</v>
      </c>
      <c r="CP5" s="50">
        <f t="shared" si="15"/>
        <v>0</v>
      </c>
      <c r="CQ5" s="50">
        <f t="shared" si="15"/>
        <v>1.221370838965754</v>
      </c>
      <c r="CR5" s="50">
        <f t="shared" si="15"/>
        <v>0</v>
      </c>
      <c r="CS5" s="50">
        <f t="shared" si="15"/>
        <v>0.8854196146599681</v>
      </c>
      <c r="CT5" s="50">
        <f t="shared" si="15"/>
        <v>3.7817542656376699</v>
      </c>
      <c r="CU5" s="50">
        <f t="shared" si="15"/>
        <v>1.8511006663031446</v>
      </c>
      <c r="CV5" s="50">
        <f t="shared" si="15"/>
        <v>2.0192042022739463E-2</v>
      </c>
      <c r="CW5" s="50">
        <f t="shared" si="15"/>
        <v>0.16585293655492225</v>
      </c>
      <c r="CX5" s="50">
        <f t="shared" si="15"/>
        <v>0</v>
      </c>
      <c r="CY5" s="50">
        <f t="shared" si="15"/>
        <v>0</v>
      </c>
      <c r="CZ5" s="50">
        <f t="shared" si="15"/>
        <v>0</v>
      </c>
      <c r="DA5" s="50">
        <f t="shared" si="15"/>
        <v>1.9942412574061792</v>
      </c>
      <c r="DB5" s="50">
        <f>CO5*2+CP5*2+CQ5*3/2+CR5*3/2+CS5+CT5+CU5+CV5+CW5/2+CX5/2</f>
        <v>22.933774460171062</v>
      </c>
      <c r="DC5" s="50">
        <f>(23-DB5)*2</f>
        <v>0.13245107965787639</v>
      </c>
      <c r="DD5" s="50" t="str">
        <f>IF(DC5&gt;BD5,"FAIL","")</f>
        <v/>
      </c>
      <c r="DE5" s="58">
        <f>CO5</f>
        <v>7.2401625724107248</v>
      </c>
      <c r="DF5" s="58">
        <f>IF(DE5&lt;8,IF((8-DE5)&lt;CQ5,(8-DE5),CQ5),0)</f>
        <v>0.75983742758927519</v>
      </c>
      <c r="DG5" s="58">
        <f>IF((DF5+DE5)&lt;8,IF((8-DF5-DE5)&gt;CP5,CP5,(8-(DF5+DE5))),0)</f>
        <v>0</v>
      </c>
      <c r="DH5" s="58">
        <f>SUM(DE5:DG5)</f>
        <v>8</v>
      </c>
      <c r="DI5" s="58">
        <f>IF((CQ5-DF5)&gt;0,(CQ5-DF5),0)</f>
        <v>0.46153341137647885</v>
      </c>
      <c r="DJ5" s="58">
        <f>IF(DI5+CP5&lt;5,CP5,5-DI5)</f>
        <v>0</v>
      </c>
      <c r="DK5" s="58">
        <f>IF(DI5+DJ5+CR5&lt;5,CR5,5-DJ5-DI5)</f>
        <v>0</v>
      </c>
      <c r="DL5" s="58">
        <f>DC5</f>
        <v>0.13245107965787639</v>
      </c>
      <c r="DM5" s="58">
        <f>IF(SUM(DI5:DL5)&lt;5,IF((SUM(DI5:DL5)+CT5)&lt;5,CT5,5-SUM(DI5:DL5)),0)</f>
        <v>3.7817542656376699</v>
      </c>
      <c r="DN5" s="58">
        <f>IF(SUM(DI5:DM5)&lt;5,IF((SUM(DI5:DM5)+CS5-DC5)&lt;5,CS5-DC5,5-SUM(DI5:DM5)),0)</f>
        <v>0.62426124332797528</v>
      </c>
      <c r="DO5" s="58">
        <f>IF(SUM(DI5:DN5)&lt;5,IF((SUM(DI5:DN5)+CV5)&lt;5,CV5,5-SUM(DI5:DN5)),0)</f>
        <v>0</v>
      </c>
      <c r="DP5" s="58">
        <f>SUM(DI5:DO5)</f>
        <v>5</v>
      </c>
      <c r="DQ5" s="58">
        <f>IF((CT5-DM5)&gt;0,(CT5-DM5),0)</f>
        <v>0</v>
      </c>
      <c r="DR5" s="58">
        <f>IF((CS5-DN5-DL5)&gt;0,(CS5-DN5-DL5),0)</f>
        <v>0.12870729167411643</v>
      </c>
      <c r="DS5" s="58">
        <f>IF((CV5-DO5)&gt;0,(CV5-DO5),0)</f>
        <v>2.0192042022739463E-2</v>
      </c>
      <c r="DT5" s="58">
        <f>CU5</f>
        <v>1.8511006663031446</v>
      </c>
      <c r="DU5" s="59">
        <f t="shared" ref="DU5:DU7" si="16">IF((SUM(DQ5:DT5)&lt;2),IF((2-(DQ5+DR5+DS5+DT5))&lt;CW5,(2-SUM(DQ5:DT5)),CW5),0)</f>
        <v>0</v>
      </c>
      <c r="DV5" s="58">
        <f>SUM(DQ5:DU5)</f>
        <v>2.0000000000000004</v>
      </c>
      <c r="DW5" s="58">
        <f>CW5-DU5</f>
        <v>0.16585293655492225</v>
      </c>
      <c r="DX5" s="58">
        <f>CY5</f>
        <v>0</v>
      </c>
      <c r="DY5" s="58">
        <f>SUM(DW5:DX5)</f>
        <v>0.16585293655492225</v>
      </c>
      <c r="EA5" s="33">
        <f>8/(AZ5+BB5)</f>
        <v>0.94273279343194905</v>
      </c>
      <c r="EB5" s="60">
        <f>15/SUM(AZ5:BH5)</f>
        <v>0.98621617215443835</v>
      </c>
      <c r="EC5" s="60">
        <f>13/SUM(AZ5:BG5)</f>
        <v>0.86417121154267773</v>
      </c>
      <c r="ED5" s="60">
        <f>23/(23+(0.5*BD5))</f>
        <v>0.981061745544626</v>
      </c>
      <c r="EF5" s="50">
        <f>MAX(EA5:ED5)</f>
        <v>0.98621617215443835</v>
      </c>
      <c r="EG5" s="50">
        <f t="shared" ref="EG5:ES20" si="17">$EF5*AZ5</f>
        <v>7.1609845513134074</v>
      </c>
      <c r="EH5" s="50">
        <f t="shared" si="17"/>
        <v>0</v>
      </c>
      <c r="EI5" s="50">
        <f t="shared" si="17"/>
        <v>1.2080139944076245</v>
      </c>
      <c r="EJ5" s="50">
        <f t="shared" si="17"/>
        <v>0</v>
      </c>
      <c r="EK5" s="50">
        <f t="shared" si="17"/>
        <v>0.87573671427915756</v>
      </c>
      <c r="EL5" s="50">
        <f t="shared" si="17"/>
        <v>3.7403972082463706</v>
      </c>
      <c r="EM5" s="50">
        <f t="shared" si="17"/>
        <v>1.8308571308653749</v>
      </c>
      <c r="EN5" s="50">
        <f t="shared" si="17"/>
        <v>1.9971222957796554E-2</v>
      </c>
      <c r="EO5" s="50">
        <f t="shared" si="17"/>
        <v>0.16403917793026956</v>
      </c>
      <c r="EP5" s="50">
        <f t="shared" si="17"/>
        <v>0</v>
      </c>
      <c r="EQ5" s="50">
        <f t="shared" si="17"/>
        <v>0</v>
      </c>
      <c r="ER5" s="50">
        <f t="shared" si="17"/>
        <v>0</v>
      </c>
      <c r="ES5" s="50">
        <f t="shared" si="17"/>
        <v>1.9724323443088767</v>
      </c>
      <c r="ET5" s="50">
        <f>EG5*2+EH5*2+EI5*3/2+EJ5*3/2+EK5+EL5+EM5+EN5+EO5/2+EP5/2</f>
        <v>22.682971959552084</v>
      </c>
      <c r="EU5" s="50">
        <f>(23-ET5)*2</f>
        <v>0.63405608089583154</v>
      </c>
      <c r="EV5" s="50" t="str">
        <f>IF(EU5&gt;BD5,"FAIL","")</f>
        <v/>
      </c>
      <c r="EW5" s="61">
        <f>EG5</f>
        <v>7.1609845513134074</v>
      </c>
      <c r="EX5" s="61">
        <f>IF(EW5&lt;8,IF((8-EW5)&lt;EI5,(8-EW5),EI5),0)</f>
        <v>0.83901544868659261</v>
      </c>
      <c r="EY5" s="61">
        <f>IF((EX5+EW5)&lt;8,IF((8-EX5-EW5)&gt;EH5,EH5,(8-(EX5+EW5))),0)</f>
        <v>0</v>
      </c>
      <c r="EZ5" s="61">
        <f>SUM(EW5:EY5)</f>
        <v>8</v>
      </c>
      <c r="FA5" s="61">
        <f>IF((EI5-EX5)&gt;0,(EI5-EX5),0)</f>
        <v>0.36899854572103186</v>
      </c>
      <c r="FB5" s="61">
        <f>IF(FA5+EH5&lt;5,EH5,5-FA5)</f>
        <v>0</v>
      </c>
      <c r="FC5" s="61">
        <f>IF(FA5+FB5+EJ5&lt;5,EJ5,5-FB5-FA5)</f>
        <v>0</v>
      </c>
      <c r="FD5" s="61">
        <f>EU5</f>
        <v>0.63405608089583154</v>
      </c>
      <c r="FE5" s="61">
        <f>IF(SUM(FA5:FD5)&lt;5,IF((SUM(FA5:FD5)+EL5)&lt;5,EL5,5-SUM(FA5:FD5)),0)</f>
        <v>3.7403972082463706</v>
      </c>
      <c r="FF5" s="61">
        <f>IF(SUM(FA5:FE5)&lt;5,IF((SUM(FA5:FE5)+(EK5-EU5))&lt;5,EK5-EU5,5-SUM(FA5:FE5)),0)</f>
        <v>0.24168063338332602</v>
      </c>
      <c r="FG5" s="61">
        <f>IF(SUM(FA5:FF5)&lt;5,IF((SUM(FA5:FF5)+EN5)&lt;5,EN5,5-SUM(FA5:FF5)),0)</f>
        <v>1.4867531753440133E-2</v>
      </c>
      <c r="FH5" s="61">
        <f>SUM(FA5:FG5)</f>
        <v>5</v>
      </c>
      <c r="FI5" s="61">
        <f>IF((EL5-FE5)&gt;0,(EL5-FE5),0)</f>
        <v>0</v>
      </c>
      <c r="FJ5" s="61">
        <f>IF((EK5-FF5-FD5)&gt;0,(EK5-FF5-FD5),0)</f>
        <v>0</v>
      </c>
      <c r="FK5" s="61">
        <f>IF((EN5-FG5)&gt;0,(EN5-FG5),0)</f>
        <v>5.1036912043564212E-3</v>
      </c>
      <c r="FL5" s="61">
        <f>EM5</f>
        <v>1.8308571308653749</v>
      </c>
      <c r="FM5" s="62">
        <f>IF((SUM(FI5:FL5)&lt;2),IF((2-(FI5+FJ5+FK5+FL5))&lt;EO5,(2-SUM(FI5:FL5)),EO5),0)</f>
        <v>0.16403917793026856</v>
      </c>
      <c r="FN5" s="61">
        <f>SUM(FI5:FM5)</f>
        <v>2</v>
      </c>
      <c r="FO5" s="61">
        <f>EO5-FM5</f>
        <v>9.9920072216264089E-16</v>
      </c>
      <c r="FP5" s="61">
        <f>EP5</f>
        <v>0</v>
      </c>
      <c r="FQ5" s="61">
        <f>SUM(FO5:FP5)</f>
        <v>9.9920072216264089E-16</v>
      </c>
      <c r="FR5" s="61" t="str">
        <f t="shared" ref="FR5:FR7" si="18">IF(OR(FD5&lt;0, FF5&lt;0, FO5&lt;0, FQ5&gt;1), "Fail", "Pass")</f>
        <v>Pass</v>
      </c>
      <c r="FS5" s="61" t="str">
        <f t="shared" ref="FS5:FS7" si="19">IF(FL5&lt;1.5,"Low-Ca",IF(FR5="Fail","Invalid",IF(FB5&gt;0.5,"Kaersutite",IF(FQ5&lt;=0.5,IF(EW5&gt;=6.5,"Mg-Hbl","Tsch"),IF(FA5&lt;FD5,"Mg-Hst","Prg")))))</f>
        <v>Mg-Hbl</v>
      </c>
      <c r="FT5" s="50">
        <f t="shared" ref="FT5:FT7" si="20">FE5/(FE5+FF5+FJ5)</f>
        <v>0.93930790833450506</v>
      </c>
      <c r="FV5" s="50">
        <f t="shared" ref="FV5:FV7" si="21">AVERAGE(EF5,CN5)</f>
        <v>0.99166840042876392</v>
      </c>
      <c r="FW5" s="50">
        <f t="shared" ref="FW5:GI20" si="22">$FV5*AZ5</f>
        <v>7.2005735618620657</v>
      </c>
      <c r="FX5" s="50">
        <f t="shared" si="22"/>
        <v>0</v>
      </c>
      <c r="FY5" s="50">
        <f t="shared" si="22"/>
        <v>1.2146924166866893</v>
      </c>
      <c r="FZ5" s="50">
        <f t="shared" si="22"/>
        <v>0</v>
      </c>
      <c r="GA5" s="50">
        <f t="shared" si="22"/>
        <v>0.88057816446956272</v>
      </c>
      <c r="GB5" s="50">
        <f t="shared" si="22"/>
        <v>3.7610757369420198</v>
      </c>
      <c r="GC5" s="50">
        <f t="shared" si="22"/>
        <v>1.8409788985842597</v>
      </c>
      <c r="GD5" s="50">
        <f t="shared" si="22"/>
        <v>2.0081632490268009E-2</v>
      </c>
      <c r="GE5" s="50">
        <f t="shared" si="22"/>
        <v>0.16494605724259589</v>
      </c>
      <c r="GF5" s="50">
        <f t="shared" si="22"/>
        <v>0</v>
      </c>
      <c r="GG5" s="50">
        <f t="shared" si="22"/>
        <v>0</v>
      </c>
      <c r="GH5" s="50">
        <f t="shared" si="22"/>
        <v>0</v>
      </c>
      <c r="GI5" s="50">
        <f t="shared" si="22"/>
        <v>1.9833368008575278</v>
      </c>
      <c r="GJ5" s="50">
        <f>FW5*2+FX5*2+FY5*3/2+FZ5*3/2+GA5+GB5+GC5+GD5+GE5/2+GF5/2</f>
        <v>22.808373209861571</v>
      </c>
      <c r="GK5" s="50">
        <f>(23-GJ5)*2</f>
        <v>0.38325358027685752</v>
      </c>
      <c r="GL5" s="63"/>
      <c r="GM5" s="83">
        <f>FW5</f>
        <v>7.2005735618620657</v>
      </c>
      <c r="GN5" s="83">
        <f>IF(GM5&lt;8,IF((8-GM5)&lt;FY5,(8-GM5),FY5),0)</f>
        <v>0.79942643813793435</v>
      </c>
      <c r="GO5" s="83">
        <f>IF((GN5+GM5)&lt;8,IF((8-GN5-GM5)&gt;FX5,FX5,(8-(GN5+GM5))),0)</f>
        <v>0</v>
      </c>
      <c r="GP5" s="87">
        <f>SUM(GM5:GO5)</f>
        <v>8</v>
      </c>
      <c r="GQ5" s="83">
        <f>IF((FY5-GN5)&gt;0,(FY5-GN5),0)</f>
        <v>0.41526597854875491</v>
      </c>
      <c r="GR5" s="83">
        <f>IF(GQ5+FX5&lt;5,FX5,5-GQ5)</f>
        <v>0</v>
      </c>
      <c r="GS5" s="83">
        <f>IF(GQ5+GR5+FZ5&lt;5,FZ5,5-GR5-GQ5)</f>
        <v>0</v>
      </c>
      <c r="GT5" s="82">
        <f>GK5</f>
        <v>0.38325358027685752</v>
      </c>
      <c r="GU5" s="83">
        <f>IF(SUM(GQ5:GT5)&lt;5,IF((SUM(GQ5:GT5)+GB5)&lt;5,GB5,5-SUM(GQ5:GT5)),0)</f>
        <v>3.7610757369420198</v>
      </c>
      <c r="GV5" s="83">
        <f>IF(SUM(GQ5:GU5)&lt;5,IF((SUM(GQ5:GU5)+(GA5-GT5))&lt;5,GA5-GT5,5-SUM(GQ5:GU5)),0)</f>
        <v>0.44040470423236755</v>
      </c>
      <c r="GW5" s="83">
        <f>IF(SUM(GQ5:GV5)&lt;5,IF((SUM(GQ5:GV5)+GD5)&lt;5,GD5,5-SUM(GQ5:GV5)),0)</f>
        <v>0</v>
      </c>
      <c r="GX5" s="87">
        <f>SUM(GQ5:GW5)</f>
        <v>5</v>
      </c>
      <c r="GY5" s="83">
        <f>IF((GB5-GU5)&gt;0,(GB5-GU5),0)</f>
        <v>0</v>
      </c>
      <c r="GZ5" s="83">
        <f>IF((GA5-GV5-GT5)&gt;0,(GA5-GV5-GT5),0)</f>
        <v>5.6919879960337649E-2</v>
      </c>
      <c r="HA5" s="83">
        <f>IF((GD5-GW5)&gt;0,(GD5-GW5),0)</f>
        <v>2.0081632490268009E-2</v>
      </c>
      <c r="HB5" s="83">
        <f>GC5</f>
        <v>1.8409788985842597</v>
      </c>
      <c r="HC5" s="83">
        <f>IF((SUM(GY5:HB5)&lt;2),IF((2-(GY5+GZ5+HA5+HB5))&lt;GE5,(2-SUM(GY5:HB5)),GE5),0)</f>
        <v>8.2019588965134727E-2</v>
      </c>
      <c r="HD5" s="87">
        <f>SUM(GY5:HC5)</f>
        <v>2</v>
      </c>
      <c r="HE5" s="83">
        <f>GE5-HC5</f>
        <v>8.2926468277461168E-2</v>
      </c>
      <c r="HF5" s="83">
        <f>GF5</f>
        <v>0</v>
      </c>
      <c r="HG5" s="83">
        <f>SUM(HE5:HF5)</f>
        <v>8.2926468277461168E-2</v>
      </c>
      <c r="HH5" s="64" t="str">
        <f t="shared" ref="HH5:HH7" si="23">IF(OR(GT5&lt;0, GV5&lt;0, HE5&lt;0, HG5&gt;1), "Fail", "Pass")</f>
        <v>Pass</v>
      </c>
      <c r="HI5" s="82">
        <f>(GU5+GY5)/(GY5+GU5+GV5+GZ5)</f>
        <v>0.88321328510979791</v>
      </c>
      <c r="HJ5" s="82">
        <f>HF5+HE5</f>
        <v>8.2926468277461168E-2</v>
      </c>
      <c r="HK5" s="82">
        <f>GR5+GO5</f>
        <v>0</v>
      </c>
      <c r="HL5" s="82">
        <f>GM5</f>
        <v>7.2005735618620657</v>
      </c>
      <c r="HM5" s="46" t="str">
        <f t="shared" ref="HM5:HM8" si="24">IF(HJ5&gt;0.5,IF(HI5&gt;=0.5,IF(HK5&gt;=0.5,"Kaer",IF(HL5&gt;=6.5,"edenite",IF(HL5&gt;=5.5,IF(GQ5&gt;GT5,"Pargasite","MgHst"),"Magnesiosadanagaite"))),IF(HK5&gt;=0.5,"Ferrokaersutite",IF(HL5&gt;=6.5,"Ferro-edenite",IF(HL5&gt;=5.5,IF(GR5&gt;(GU5+GY5),"Ferropargasite","Hastingsite"),"Sadanagaite")))),IF(HI5&gt;=0.5,IF(HL5&gt;=7.5,IF(HI5&gt;=0.9,"Tremolite","Actinolite"),IF(HL5&gt;=6.5,"Mghbl","Tsch")),IF(HL5&gt;=6.5,"Ferroactinolite",IF(HL5&gt;=6.5,"Ferrohornblende","Ferrotschermakite"))))</f>
        <v>Mghbl</v>
      </c>
      <c r="HO5" s="60"/>
      <c r="HP5" s="81"/>
      <c r="HQ5" s="81"/>
      <c r="HR5" s="81"/>
      <c r="HS5" s="81"/>
      <c r="HT5" s="81"/>
      <c r="HU5" s="73"/>
      <c r="HV5" s="73"/>
      <c r="HW5" s="73"/>
      <c r="HX5" s="81"/>
      <c r="HY5" s="77"/>
      <c r="HZ5" s="81"/>
      <c r="IA5" s="77"/>
      <c r="IB5" s="77"/>
      <c r="IC5" s="81"/>
      <c r="ID5" s="77"/>
      <c r="IE5" s="73"/>
      <c r="IF5" s="81"/>
      <c r="IG5" s="81"/>
      <c r="IH5" s="81"/>
      <c r="II5" s="81"/>
      <c r="IJ5" s="60"/>
    </row>
    <row r="6" spans="1:244" s="60" customFormat="1" ht="16.05" customHeight="1" x14ac:dyDescent="0.3">
      <c r="A6" s="89" t="s">
        <v>114</v>
      </c>
      <c r="B6" s="90" t="str">
        <f>HM6</f>
        <v>MgHst</v>
      </c>
      <c r="C6" s="91">
        <v>42.22</v>
      </c>
      <c r="D6" s="91">
        <v>3.42</v>
      </c>
      <c r="E6" s="91">
        <v>11.34</v>
      </c>
      <c r="F6" s="91">
        <v>0.38</v>
      </c>
      <c r="G6" s="91">
        <v>7.55</v>
      </c>
      <c r="H6" s="91">
        <v>15.87</v>
      </c>
      <c r="I6" s="91">
        <v>11.31</v>
      </c>
      <c r="J6" s="91">
        <v>0.09</v>
      </c>
      <c r="K6" s="91">
        <v>2.66</v>
      </c>
      <c r="L6" s="91">
        <v>1.23</v>
      </c>
      <c r="M6" s="91">
        <v>0.35</v>
      </c>
      <c r="N6" s="91">
        <v>0.08</v>
      </c>
      <c r="O6" s="91"/>
      <c r="P6" s="91">
        <v>96.500000000000014</v>
      </c>
      <c r="Q6" s="60">
        <v>1025</v>
      </c>
      <c r="R6" s="92">
        <f t="shared" si="0"/>
        <v>0.70267940210670676</v>
      </c>
      <c r="S6" s="93">
        <f t="shared" si="0"/>
        <v>4.281486451974742E-2</v>
      </c>
      <c r="T6" s="93">
        <f t="shared" si="0"/>
        <v>0.11121899549827875</v>
      </c>
      <c r="U6" s="93">
        <f t="shared" si="0"/>
        <v>2.500029605613751E-3</v>
      </c>
      <c r="V6" s="93">
        <f t="shared" si="0"/>
        <v>0.10508529306965972</v>
      </c>
      <c r="W6" s="93">
        <f t="shared" si="0"/>
        <v>0.39375353559412862</v>
      </c>
      <c r="X6" s="93">
        <f t="shared" si="0"/>
        <v>0.20168552750305829</v>
      </c>
      <c r="Y6" s="93">
        <f t="shared" si="0"/>
        <v>1.2687224669603525E-3</v>
      </c>
      <c r="Z6" s="93">
        <f t="shared" si="0"/>
        <v>4.2917831713696113E-2</v>
      </c>
      <c r="AA6" s="93">
        <f t="shared" si="0"/>
        <v>1.3057879315469872E-2</v>
      </c>
      <c r="AB6" s="93">
        <f t="shared" si="0"/>
        <v>1.8421052631578946E-2</v>
      </c>
      <c r="AC6" s="94">
        <f t="shared" si="0"/>
        <v>2.2566995768688292E-3</v>
      </c>
      <c r="AD6" s="92">
        <f t="shared" ref="AD6:AD7" si="25">R6*2</f>
        <v>1.4053588042134135</v>
      </c>
      <c r="AE6" s="93">
        <f t="shared" si="1"/>
        <v>8.562972903949484E-2</v>
      </c>
      <c r="AF6" s="93">
        <f t="shared" si="2"/>
        <v>0.33365698649483627</v>
      </c>
      <c r="AG6" s="93">
        <f t="shared" si="2"/>
        <v>7.5000888168412529E-3</v>
      </c>
      <c r="AH6" s="93">
        <f t="shared" si="3"/>
        <v>0.10508529306965972</v>
      </c>
      <c r="AI6" s="93">
        <f t="shared" si="3"/>
        <v>0.39375353559412862</v>
      </c>
      <c r="AJ6" s="93">
        <f t="shared" si="3"/>
        <v>0.20168552750305829</v>
      </c>
      <c r="AK6" s="93">
        <f t="shared" si="3"/>
        <v>1.2687224669603525E-3</v>
      </c>
      <c r="AL6" s="93">
        <f t="shared" si="3"/>
        <v>4.2917831713696113E-2</v>
      </c>
      <c r="AM6" s="93">
        <f t="shared" si="3"/>
        <v>1.3057879315469872E-2</v>
      </c>
      <c r="AN6" s="94">
        <f t="shared" si="4"/>
        <v>2.5899143982275596</v>
      </c>
      <c r="AO6" s="92">
        <f t="shared" si="5"/>
        <v>12.480432758329515</v>
      </c>
      <c r="AP6" s="93">
        <f t="shared" si="5"/>
        <v>0.76044357653527939</v>
      </c>
      <c r="AQ6" s="93">
        <f t="shared" si="5"/>
        <v>2.9630750323767874</v>
      </c>
      <c r="AR6" s="93">
        <f t="shared" si="5"/>
        <v>6.6605306687125554E-2</v>
      </c>
      <c r="AS6" s="93">
        <f t="shared" si="5"/>
        <v>0.93322070499945931</v>
      </c>
      <c r="AT6" s="93">
        <f t="shared" si="5"/>
        <v>3.4967685900594905</v>
      </c>
      <c r="AU6" s="93">
        <f t="shared" si="5"/>
        <v>1.7910889779773955</v>
      </c>
      <c r="AV6" s="93">
        <f t="shared" si="5"/>
        <v>1.1267019774884538E-2</v>
      </c>
      <c r="AW6" s="93">
        <f t="shared" si="5"/>
        <v>0.38113619897651901</v>
      </c>
      <c r="AX6" s="93">
        <f t="shared" si="5"/>
        <v>0.11596183428353558</v>
      </c>
      <c r="AY6" s="94">
        <f t="shared" si="6"/>
        <v>22.999999999999989</v>
      </c>
      <c r="AZ6" s="92">
        <f t="shared" si="7"/>
        <v>6.2402163791647576</v>
      </c>
      <c r="BA6" s="93">
        <f t="shared" si="7"/>
        <v>0.38022178826763969</v>
      </c>
      <c r="BB6" s="93">
        <f t="shared" si="8"/>
        <v>1.9753833549178583</v>
      </c>
      <c r="BC6" s="93">
        <f t="shared" si="8"/>
        <v>4.4403537791417036E-2</v>
      </c>
      <c r="BD6" s="93">
        <f t="shared" si="9"/>
        <v>0.93322070499945931</v>
      </c>
      <c r="BE6" s="93">
        <f t="shared" si="9"/>
        <v>3.4967685900594905</v>
      </c>
      <c r="BF6" s="93">
        <f t="shared" si="9"/>
        <v>1.7910889779773955</v>
      </c>
      <c r="BG6" s="93">
        <f t="shared" si="9"/>
        <v>1.1267019774884538E-2</v>
      </c>
      <c r="BH6" s="93">
        <f t="shared" si="10"/>
        <v>0.76227239795303803</v>
      </c>
      <c r="BI6" s="93">
        <f t="shared" si="10"/>
        <v>0.23192366856707117</v>
      </c>
      <c r="BJ6" s="93">
        <f t="shared" si="11"/>
        <v>0.16359004406333635</v>
      </c>
      <c r="BK6" s="93">
        <f t="shared" si="11"/>
        <v>2.0040851660388579E-2</v>
      </c>
      <c r="BL6" s="93">
        <f t="shared" si="12"/>
        <v>1.8163691042762751</v>
      </c>
      <c r="BM6" s="94">
        <f t="shared" si="13"/>
        <v>15.866766419473013</v>
      </c>
      <c r="BN6" s="95">
        <f t="shared" ref="BN6:BN7" si="26">AZ6</f>
        <v>6.2402163791647576</v>
      </c>
      <c r="BO6" s="66">
        <f t="shared" ref="BO6:BO7" si="27">IF(BN6&lt;8,IF((8-BN6)&lt;BB6,(8-BN6),BB6),0)</f>
        <v>1.7597836208352424</v>
      </c>
      <c r="BP6" s="66">
        <f t="shared" ref="BP6:BP7" si="28">IF((BO6+BN6)&lt;8,8-(BO6+BN6),0)</f>
        <v>0</v>
      </c>
      <c r="BQ6" s="66">
        <f t="shared" ref="BQ6:BQ7" si="29">SUM(BN6:BP6)</f>
        <v>8</v>
      </c>
      <c r="BR6" s="66">
        <f t="shared" ref="BR6:BR7" si="30">IF((BB6-BO6)&gt;0,(BB6-BO6),0)</f>
        <v>0.2155997340826159</v>
      </c>
      <c r="BS6" s="66">
        <f t="shared" ref="BS6:BS7" si="31">IF(BR6+BA6&lt;5,BA6,5-BR6)</f>
        <v>0.38022178826763969</v>
      </c>
      <c r="BT6" s="66">
        <f t="shared" ref="BT6:BT7" si="32">IF(BR6+BS6+BC6&lt;5,BC6,5-BS6-BR6)</f>
        <v>4.4403537791417036E-2</v>
      </c>
      <c r="BU6" s="66"/>
      <c r="BV6" s="66">
        <f t="shared" ref="BV6:BV7" si="33">IF(SUM(BR6:BU6)&lt;5,IF((SUM(BR6:BU6)+BE6)&lt;5,BE6,5-SUM(BR6:BU6)),0)</f>
        <v>3.4967685900594905</v>
      </c>
      <c r="BW6" s="66">
        <f>IF(SUM(BR6:BV6)&lt;5,IF((SUM(BR6:BV6)+BD6)&lt;5,BD6,5-SUM(BR6:BV6)),0)</f>
        <v>0.8630063497988365</v>
      </c>
      <c r="BX6" s="66">
        <f t="shared" ref="BX6:BX7" si="34">IF(SUM(BR6:BW6)&lt;5,IF((SUM(BR6:BW6)+BG6)&lt;5,BG6,5-SUM(BR6:BW6)),0)</f>
        <v>0</v>
      </c>
      <c r="BY6" s="66">
        <f t="shared" ref="BY6:BY7" si="35">SUM(BR6:BX6)</f>
        <v>5</v>
      </c>
      <c r="BZ6" s="66">
        <f t="shared" ref="BZ6:BZ7" si="36">IF((BE6-BV6)&gt;0,(BE6-BV6),0)</f>
        <v>0</v>
      </c>
      <c r="CA6" s="66">
        <f>IF((BD6-BW6)&gt;0,(BD6-BW6),0)</f>
        <v>7.0214355200622802E-2</v>
      </c>
      <c r="CB6" s="66">
        <f t="shared" ref="CB6:CB7" si="37">IF((BG6-BX6)&gt;0,(BG6-BX6),0)</f>
        <v>1.1267019774884538E-2</v>
      </c>
      <c r="CC6" s="66">
        <f t="shared" ref="CC6:CC7" si="38">BF6</f>
        <v>1.7910889779773955</v>
      </c>
      <c r="CD6" s="56">
        <f t="shared" si="14"/>
        <v>0.12742964704709703</v>
      </c>
      <c r="CE6" s="66">
        <f t="shared" ref="CE6:CE7" si="39">SUM(BZ6:CD6)</f>
        <v>2</v>
      </c>
      <c r="CF6" s="66">
        <f t="shared" ref="CF6:CF7" si="40">BH6-CD6</f>
        <v>0.634842750905941</v>
      </c>
      <c r="CG6" s="66">
        <f t="shared" ref="CG6:CG7" si="41">BI6</f>
        <v>0.23192366856707117</v>
      </c>
      <c r="CH6" s="67">
        <f t="shared" ref="CH6:CH7" si="42">SUM(CF6:CG6)</f>
        <v>0.86676641947301214</v>
      </c>
      <c r="CJ6" s="60">
        <f>8/AZ6</f>
        <v>1.282006826992558</v>
      </c>
      <c r="CK6" s="60">
        <f>16/SUM(AZ6:BI6)</f>
        <v>1.0083970216113771</v>
      </c>
      <c r="CL6" s="60">
        <f>15/SUM(AZ6:BG6)</f>
        <v>1.0085680984539298</v>
      </c>
      <c r="CN6" s="60">
        <f>IF(MIN(CJ6:CL6)&lt;1,MIN(CJ6:CL6),1)</f>
        <v>1</v>
      </c>
      <c r="CO6" s="60">
        <f t="shared" si="15"/>
        <v>6.2402163791647576</v>
      </c>
      <c r="CP6" s="60">
        <f t="shared" si="15"/>
        <v>0.38022178826763969</v>
      </c>
      <c r="CQ6" s="60">
        <f>$CN6*BB6</f>
        <v>1.9753833549178583</v>
      </c>
      <c r="CR6" s="60">
        <f t="shared" si="15"/>
        <v>4.4403537791417036E-2</v>
      </c>
      <c r="CS6" s="60">
        <f t="shared" si="15"/>
        <v>0.93322070499945931</v>
      </c>
      <c r="CT6" s="60">
        <f t="shared" si="15"/>
        <v>3.4967685900594905</v>
      </c>
      <c r="CU6" s="60">
        <f t="shared" si="15"/>
        <v>1.7910889779773955</v>
      </c>
      <c r="CV6" s="60">
        <f t="shared" si="15"/>
        <v>1.1267019774884538E-2</v>
      </c>
      <c r="CW6" s="60">
        <f t="shared" si="15"/>
        <v>0.76227239795303803</v>
      </c>
      <c r="CX6" s="60">
        <f t="shared" si="15"/>
        <v>0.23192366856707117</v>
      </c>
      <c r="CY6" s="60">
        <f t="shared" si="15"/>
        <v>0.16359004406333635</v>
      </c>
      <c r="CZ6" s="60">
        <f t="shared" si="15"/>
        <v>2.0040851660388579E-2</v>
      </c>
      <c r="DA6" s="60">
        <f t="shared" si="15"/>
        <v>1.8163691042762751</v>
      </c>
      <c r="DB6" s="60">
        <f t="shared" ref="DB6:DB7" si="43">CO6*2+CP6*2+CQ6*3/2+CR6*3/2+CS6+CT6+CU6+CV6+CW6/2+CX6/2</f>
        <v>22.999999999999989</v>
      </c>
      <c r="DC6" s="60">
        <f t="shared" ref="DC6:DC7" si="44">(23-DB6)*2</f>
        <v>2.1316282072803006E-14</v>
      </c>
      <c r="DD6" s="60" t="str">
        <f t="shared" ref="DD6:DD7" si="45">IF(DC6&gt;BD6,"FAIL","")</f>
        <v/>
      </c>
      <c r="DE6" s="59">
        <f t="shared" ref="DE6:DE7" si="46">CO6</f>
        <v>6.2402163791647576</v>
      </c>
      <c r="DF6" s="59">
        <f>IF(DE6&lt;8,IF((8-DE6)&lt;CQ6,(8-DE6),CQ6),0)</f>
        <v>1.7597836208352424</v>
      </c>
      <c r="DG6" s="59">
        <f t="shared" ref="DG6:DG7" si="47">IF((DF6+DE6)&lt;8,IF((8-DF6-DE6)&gt;CP6,CP6,(8-(DF6+DE6))),0)</f>
        <v>0</v>
      </c>
      <c r="DH6" s="59">
        <f t="shared" ref="DH6:DH7" si="48">SUM(DE6:DG6)</f>
        <v>8</v>
      </c>
      <c r="DI6" s="59">
        <f t="shared" ref="DI6:DI7" si="49">IF((CQ6-DF6)&gt;0,(CQ6-DF6),0)</f>
        <v>0.2155997340826159</v>
      </c>
      <c r="DJ6" s="59">
        <f t="shared" ref="DJ6:DJ7" si="50">IF(DI6+CP6&lt;5,CP6,5-DI6)</f>
        <v>0.38022178826763969</v>
      </c>
      <c r="DK6" s="59">
        <f t="shared" ref="DK6:DK7" si="51">IF(DI6+DJ6+CR6&lt;5,CR6,5-DJ6-DI6)</f>
        <v>4.4403537791417036E-2</v>
      </c>
      <c r="DL6" s="59">
        <f t="shared" ref="DL6:DL7" si="52">DC6</f>
        <v>2.1316282072803006E-14</v>
      </c>
      <c r="DM6" s="59">
        <f t="shared" ref="DM6:DM7" si="53">IF(SUM(DI6:DL6)&lt;5,IF((SUM(DI6:DL6)+CT6)&lt;5,CT6,5-SUM(DI6:DL6)),0)</f>
        <v>3.4967685900594905</v>
      </c>
      <c r="DN6" s="59">
        <f t="shared" ref="DN6:DN7" si="54">IF(SUM(DI6:DM6)&lt;5,IF((SUM(DI6:DM6)+CS6-DC6)&lt;5,CS6-DC6,5-SUM(DI6:DM6)),0)</f>
        <v>0.86300634979881519</v>
      </c>
      <c r="DO6" s="59">
        <f t="shared" ref="DO6:DO7" si="55">IF(SUM(DI6:DN6)&lt;5,IF((SUM(DI6:DN6)+CV6)&lt;5,CV6,5-SUM(DI6:DN6)),0)</f>
        <v>0</v>
      </c>
      <c r="DP6" s="59">
        <f t="shared" ref="DP6:DP7" si="56">SUM(DI6:DO6)</f>
        <v>5</v>
      </c>
      <c r="DQ6" s="59">
        <f t="shared" ref="DQ6:DQ7" si="57">IF((CT6-DM6)&gt;0,(CT6-DM6),0)</f>
        <v>0</v>
      </c>
      <c r="DR6" s="59">
        <f t="shared" ref="DR6:DR7" si="58">IF((CS6-DN6-DL6)&gt;0,(CS6-DN6-DL6),0)</f>
        <v>7.0214355200622802E-2</v>
      </c>
      <c r="DS6" s="59">
        <f t="shared" ref="DS6:DS7" si="59">IF((CV6-DO6)&gt;0,(CV6-DO6),0)</f>
        <v>1.1267019774884538E-2</v>
      </c>
      <c r="DT6" s="59">
        <f t="shared" ref="DT6:DT7" si="60">CU6</f>
        <v>1.7910889779773955</v>
      </c>
      <c r="DU6" s="59">
        <f t="shared" si="16"/>
        <v>0.12742964704709703</v>
      </c>
      <c r="DV6" s="59">
        <f t="shared" ref="DV6:DV7" si="61">SUM(DQ6:DU6)</f>
        <v>2</v>
      </c>
      <c r="DW6" s="59">
        <f t="shared" ref="DW6:DW7" si="62">CW6-DU6</f>
        <v>0.634842750905941</v>
      </c>
      <c r="DX6" s="121">
        <f>CY6</f>
        <v>0.16359004406333635</v>
      </c>
      <c r="DY6" s="59">
        <f t="shared" ref="DY6:DY7" si="63">SUM(DW6:DX6)</f>
        <v>0.79843279496927733</v>
      </c>
      <c r="EA6" s="60">
        <f>8/(AZ6+BB6)</f>
        <v>0.97375727383745392</v>
      </c>
      <c r="EB6" s="60">
        <f t="shared" ref="EB6:EB7" si="64">15/SUM(AZ6:BH6)</f>
        <v>0.95939564209117767</v>
      </c>
      <c r="EC6" s="60">
        <f t="shared" ref="EC6:EC7" si="65">13/SUM(AZ6:BG6)</f>
        <v>0.87409235199340585</v>
      </c>
      <c r="ED6" s="60">
        <f t="shared" ref="ED6:ED7" si="66">23/(23+(0.5*BD6))</f>
        <v>0.9801159883983831</v>
      </c>
      <c r="EF6" s="60">
        <f>MAX(EA6:ED6)</f>
        <v>0.9801159883983831</v>
      </c>
      <c r="EG6" s="60">
        <f>$EF6*AZ6</f>
        <v>6.1161358442848455</v>
      </c>
      <c r="EH6" s="60">
        <f t="shared" si="17"/>
        <v>0.37266145381853844</v>
      </c>
      <c r="EI6" s="60">
        <f>$EF6*BB6</f>
        <v>1.9361048093710307</v>
      </c>
      <c r="EJ6" s="60">
        <f t="shared" si="17"/>
        <v>4.3520617330819668E-2</v>
      </c>
      <c r="EK6" s="60">
        <f t="shared" si="17"/>
        <v>0.91466453367438094</v>
      </c>
      <c r="EL6" s="60">
        <f t="shared" si="17"/>
        <v>3.4272388028465781</v>
      </c>
      <c r="EM6" s="60">
        <f t="shared" si="17"/>
        <v>1.7554749439597648</v>
      </c>
      <c r="EN6" s="60">
        <f t="shared" si="17"/>
        <v>1.1042986222965087E-2</v>
      </c>
      <c r="EO6" s="60">
        <f t="shared" si="17"/>
        <v>0.74711536474854745</v>
      </c>
      <c r="EP6" s="60">
        <f t="shared" si="17"/>
        <v>0.22731209565059396</v>
      </c>
      <c r="EQ6" s="60">
        <f t="shared" si="17"/>
        <v>0.16033721772927195</v>
      </c>
      <c r="ER6" s="60">
        <f t="shared" si="17"/>
        <v>1.9642359133467128E-2</v>
      </c>
      <c r="ES6" s="60">
        <f t="shared" si="17"/>
        <v>1.7802523999340272</v>
      </c>
      <c r="ET6" s="60">
        <f t="shared" ref="ET6:ET7" si="67">EG6*2+EH6*2+EI6*3/2+EJ6*3/2+EK6+EL6+EM6+EN6+EO6/2+EP6/2</f>
        <v>22.542667733162801</v>
      </c>
      <c r="EU6" s="60">
        <f t="shared" ref="EU6:EU7" si="68">(23-ET6)*2</f>
        <v>0.91466453367439726</v>
      </c>
      <c r="EV6" s="60" t="str">
        <f t="shared" ref="EV6:EV7" si="69">IF(EU6&gt;BD6,"FAIL","")</f>
        <v/>
      </c>
      <c r="EW6" s="62">
        <f t="shared" ref="EW6:EW7" si="70">EG6</f>
        <v>6.1161358442848455</v>
      </c>
      <c r="EX6" s="62">
        <f>IF(EW6&lt;8,IF((8-EW6)&lt;EI6,(8-EW6),EI6),0)</f>
        <v>1.8838641557151545</v>
      </c>
      <c r="EY6" s="62">
        <f t="shared" ref="EY6:EY7" si="71">IF((EX6+EW6)&lt;8,IF((8-EX6-EW6)&gt;EH6,EH6,(8-(EX6+EW6))),0)</f>
        <v>0</v>
      </c>
      <c r="EZ6" s="62">
        <f t="shared" ref="EZ6:EZ7" si="72">SUM(EW6:EY6)</f>
        <v>8</v>
      </c>
      <c r="FA6" s="62">
        <f t="shared" ref="FA6:FA7" si="73">IF((EI6-EX6)&gt;0,(EI6-EX6),0)</f>
        <v>5.2240653655876157E-2</v>
      </c>
      <c r="FB6" s="62">
        <f t="shared" ref="FB6:FB7" si="74">IF(FA6+EH6&lt;5,EH6,5-FA6)</f>
        <v>0.37266145381853844</v>
      </c>
      <c r="FC6" s="62">
        <f t="shared" ref="FC6:FC7" si="75">IF(FA6+FB6+EJ6&lt;5,EJ6,5-FB6-FA6)</f>
        <v>4.3520617330819668E-2</v>
      </c>
      <c r="FD6" s="62">
        <f>EU6</f>
        <v>0.91466453367439726</v>
      </c>
      <c r="FE6" s="62">
        <f t="shared" ref="FE6:FE7" si="76">IF(SUM(FA6:FD6)&lt;5,IF((SUM(FA6:FD6)+EL6)&lt;5,EL6,5-SUM(FA6:FD6)),0)</f>
        <v>3.4272388028465781</v>
      </c>
      <c r="FF6" s="62">
        <f>IF(SUM(FA6:FE6)&lt;5,IF((SUM(FA6:FE6)+(EK6-EU6))&lt;5,EK6-EU6,5-SUM(FA6:FE6)),0)</f>
        <v>-1.6320278461989801E-14</v>
      </c>
      <c r="FG6" s="62">
        <f t="shared" ref="FG6:FG7" si="77">IF(SUM(FA6:FF6)&lt;5,IF((SUM(FA6:FF6)+EN6)&lt;5,EN6,5-SUM(FA6:FF6)),0)</f>
        <v>1.1042986222965087E-2</v>
      </c>
      <c r="FH6" s="62">
        <f t="shared" ref="FH6:FH7" si="78">SUM(FA6:FG6)</f>
        <v>4.8213690475491591</v>
      </c>
      <c r="FI6" s="62">
        <f t="shared" ref="FI6:FI7" si="79">IF((EL6-FE6)&gt;0,(EL6-FE6),0)</f>
        <v>0</v>
      </c>
      <c r="FJ6" s="62">
        <f t="shared" ref="FJ6:FJ7" si="80">IF((EK6-FF6-FD6)&gt;0,(EK6-FF6-FD6),0)</f>
        <v>0</v>
      </c>
      <c r="FK6" s="62">
        <f t="shared" ref="FK6:FK7" si="81">IF((EN6-FG6)&gt;0,(EN6-FG6),0)</f>
        <v>0</v>
      </c>
      <c r="FL6" s="62">
        <f t="shared" ref="FL6:FL7" si="82">EM6</f>
        <v>1.7554749439597648</v>
      </c>
      <c r="FM6" s="62">
        <f t="shared" ref="FM6:FM7" si="83">IF((SUM(FI6:FL6)&lt;2),IF((2-(FI6+FJ6+FK6+FL6))&lt;EO6,(2-SUM(FI6:FL6)),EO6),0)</f>
        <v>0.24452505604023522</v>
      </c>
      <c r="FN6" s="62">
        <f t="shared" ref="FN6:FN7" si="84">SUM(FI6:FM6)</f>
        <v>2</v>
      </c>
      <c r="FO6" s="62">
        <f t="shared" ref="FO6:FO7" si="85">EO6-FM6</f>
        <v>0.50259030870831223</v>
      </c>
      <c r="FP6" s="62">
        <f>EP6</f>
        <v>0.22731209565059396</v>
      </c>
      <c r="FQ6" s="62">
        <f t="shared" ref="FQ6:FQ7" si="86">SUM(FO6:FP6)</f>
        <v>0.72990240435890619</v>
      </c>
      <c r="FR6" s="62" t="str">
        <f t="shared" si="18"/>
        <v>Fail</v>
      </c>
      <c r="FS6" s="62" t="str">
        <f t="shared" si="19"/>
        <v>Invalid</v>
      </c>
      <c r="FT6" s="60">
        <f t="shared" si="20"/>
        <v>1.0000000000000049</v>
      </c>
      <c r="FV6" s="50">
        <f>AVERAGE(EF6,CN6)</f>
        <v>0.9900579941991916</v>
      </c>
      <c r="FW6" s="50">
        <f>$FV6*AZ6</f>
        <v>6.1781761117248024</v>
      </c>
      <c r="FX6" s="50">
        <f>$FV6*BA6</f>
        <v>0.37644162104308909</v>
      </c>
      <c r="FY6" s="50">
        <f>$FV6*BB6</f>
        <v>1.9557440821444447</v>
      </c>
      <c r="FZ6" s="50">
        <f t="shared" si="22"/>
        <v>4.3962077561118355E-2</v>
      </c>
      <c r="GA6" s="50">
        <f t="shared" si="22"/>
        <v>0.92394261933692023</v>
      </c>
      <c r="GB6" s="50">
        <f t="shared" si="22"/>
        <v>3.4620036964530345</v>
      </c>
      <c r="GC6" s="50">
        <f t="shared" si="22"/>
        <v>1.7732819609685804</v>
      </c>
      <c r="GD6" s="50">
        <f t="shared" si="22"/>
        <v>1.1155002998924813E-2</v>
      </c>
      <c r="GE6" s="50">
        <f>$FV6*BH6</f>
        <v>0.75469388135079285</v>
      </c>
      <c r="GF6" s="50">
        <f t="shared" si="22"/>
        <v>0.22961788210883258</v>
      </c>
      <c r="GG6" s="50">
        <f t="shared" si="22"/>
        <v>0.16196363089630417</v>
      </c>
      <c r="GH6" s="50">
        <f t="shared" si="22"/>
        <v>1.9841605396927857E-2</v>
      </c>
      <c r="GI6" s="50">
        <f t="shared" si="22"/>
        <v>1.7983107521051511</v>
      </c>
      <c r="GJ6" s="50">
        <f>FW6*2+FX6*2+FY6*3/2+FZ6*3/2+GA6+GB6+GC6+GD6+GE6/2+GF6/2</f>
        <v>22.771333866581404</v>
      </c>
      <c r="GK6" s="50">
        <f>(23-GJ6)*2</f>
        <v>0.45733226683719153</v>
      </c>
      <c r="GL6" s="33"/>
      <c r="GM6" s="83">
        <f>FW6</f>
        <v>6.1781761117248024</v>
      </c>
      <c r="GN6" s="83">
        <f>IF(GM6&lt;8,IF((8-GM6)&lt;FY6,(8-GM6),FY6),0)</f>
        <v>1.8218238882751976</v>
      </c>
      <c r="GO6" s="83">
        <f>IF((GN6+GM6)&lt;8,IF((8-GN6-GM6)&gt;FX6,FX6,(8-(GN6+GM6))),0)</f>
        <v>0</v>
      </c>
      <c r="GP6" s="87">
        <f t="shared" ref="GP6:GP7" si="87">SUM(GM6:GO6)</f>
        <v>8</v>
      </c>
      <c r="GQ6" s="83">
        <f>IF((FY6-GN6)&gt;0,(FY6-GN6),0)</f>
        <v>0.13392019386924714</v>
      </c>
      <c r="GR6" s="83">
        <f>IF(GQ6+FX6&lt;5,FX6,5-GQ6)</f>
        <v>0.37644162104308909</v>
      </c>
      <c r="GS6" s="83">
        <f>IF(GQ6+GR6+FZ6&lt;5,FZ6,5-GR6-GQ6)</f>
        <v>4.3962077561118355E-2</v>
      </c>
      <c r="GT6" s="83">
        <f>GK6</f>
        <v>0.45733226683719153</v>
      </c>
      <c r="GU6" s="83">
        <f>IF(SUM(GQ6:GT6)&lt;5,IF((SUM(GQ6:GT6)+GB6)&lt;5,GB6,5-SUM(GQ6:GT6)),0)</f>
        <v>3.4620036964530345</v>
      </c>
      <c r="GV6" s="83">
        <f>IF(SUM(GQ6:GU6)&lt;5,IF((SUM(GQ6:GU6)+(GA6-GT6))&lt;5,GA6-GT6,5-SUM(GQ6:GU6)),0)</f>
        <v>0.46661035249972871</v>
      </c>
      <c r="GW6" s="83">
        <f>IF(SUM(GQ6:GV6)&lt;5,IF((SUM(GQ6:GV6)+GD6)&lt;5,GD6,5-SUM(GQ6:GV6)),0)</f>
        <v>1.1155002998924813E-2</v>
      </c>
      <c r="GX6" s="87">
        <f t="shared" ref="GX6:GX7" si="88">SUM(GQ6:GW6)</f>
        <v>4.9514252112623351</v>
      </c>
      <c r="GY6" s="83">
        <f>IF((GB6-GU6)&gt;0,(GB6-GU6),0)</f>
        <v>0</v>
      </c>
      <c r="GZ6" s="83">
        <f>IF((GA6-GV6-GT6)&gt;0,(GA6-GV6-GT6),0)</f>
        <v>0</v>
      </c>
      <c r="HA6" s="83">
        <f>IF((GD6-GW6)&gt;0,(GD6-GW6),0)</f>
        <v>0</v>
      </c>
      <c r="HB6" s="83">
        <f>GC6</f>
        <v>1.7732819609685804</v>
      </c>
      <c r="HC6" s="83">
        <f>IF((SUM(GY6:HB6)&lt;2),IF((2-(GY6+GZ6+HA6+HB6))&lt;GE6,(2-SUM(GY6:HB6)),GE6),0)</f>
        <v>0.22671803903141963</v>
      </c>
      <c r="HD6" s="87">
        <f t="shared" ref="HD6:HD7" si="89">SUM(GY6:HC6)</f>
        <v>2</v>
      </c>
      <c r="HE6" s="83">
        <f>GE6-HC6</f>
        <v>0.52797584231937322</v>
      </c>
      <c r="HF6" s="83">
        <f>GF6</f>
        <v>0.22961788210883258</v>
      </c>
      <c r="HG6" s="83">
        <f t="shared" ref="HG6:HG7" si="90">SUM(HE6:HF6)</f>
        <v>0.75759372442820583</v>
      </c>
      <c r="HH6" s="96" t="str">
        <f>IF(OR(GT6&lt;0, GV6&lt;0, HE6&lt;0, HG6&gt;1), "Fail", "Pass")</f>
        <v>Pass</v>
      </c>
      <c r="HI6" s="83">
        <f>(GU6+GY6)/(GY6+GU6+GV6+GZ6)</f>
        <v>0.88122774426668071</v>
      </c>
      <c r="HJ6" s="83">
        <f>HF6+HE6</f>
        <v>0.75759372442820583</v>
      </c>
      <c r="HK6" s="83">
        <f>GR6+GO6</f>
        <v>0.37644162104308909</v>
      </c>
      <c r="HL6" s="83">
        <f>GM6</f>
        <v>6.1781761117248024</v>
      </c>
      <c r="HM6" s="96" t="str">
        <f t="shared" si="24"/>
        <v>MgHst</v>
      </c>
      <c r="HP6" s="97">
        <f>parameters!$E$5+parameters!$F$5*calcs_mymases!$Q6 +parameters!$G$5*calcs_mymases!$GM6+parameters!$H$5*LN(calcs_mymases!$GM6)+parameters!$I$5*calcs_mymases!$GQ6+parameters!$J$5*(calcs_mymases!$GU6+calcs_mymases!$GY6) + parameters!$K$5*calcs_mymases!$GT6+parameters!$L$5*(calcs_mymases!$GV6+calcs_mymases!$GZ6)+parameters!$M$5*(calcs_mymases!$GT6+calcs_mymases!$GV6+calcs_mymases!$GZ6)+parameters!$N$5*(calcs_mymases!$GO6+calcs_mymases!$GR6)+parameters!$O$5*calcs_mymases!$HB6+parameters!$P$5*calcs_mymases!$HE6</f>
        <v>53.064135300915652</v>
      </c>
      <c r="HQ6" s="97">
        <f>parameters!$E$6+parameters!$F$6*calcs_mymases!$Q6 +parameters!$G$6*calcs_mymases!$GM6+parameters!$H$6*LN(calcs_mymases!$GM6)+parameters!$I$6*calcs_mymases!$GQ6+parameters!$J$6*(calcs_mymases!$GU6+calcs_mymases!$GY6) + parameters!$K$6*calcs_mymases!$GT6+parameters!$L$6*(calcs_mymases!$GV6+calcs_mymases!$GZ6)+parameters!$M$6*(calcs_mymases!$GT6+calcs_mymases!$GV6+calcs_mymases!$GZ6)+parameters!$N$6*(calcs_mymases!$GO6+calcs_mymases!$GR6)+parameters!$O$6*calcs_mymases!$HB6+parameters!$P$6*calcs_mymases!$HE6</f>
        <v>56.000936219330576</v>
      </c>
      <c r="HR6" s="97">
        <f>parameters!$E$7+parameters!$F$7*calcs_mymases!$Q6 +parameters!$G$7*calcs_mymases!$GM6+parameters!$H$7*LN(calcs_mymases!$GM6)+parameters!$I$7*calcs_mymases!$GQ6+parameters!$J$7*(calcs_mymases!$GU6+calcs_mymases!$GY6) + parameters!$K$7*calcs_mymases!$GT6+parameters!$L$7*(calcs_mymases!$GV6+calcs_mymases!$GZ6)+parameters!$M$7*(calcs_mymases!$GT6+calcs_mymases!$GV6+calcs_mymases!$GZ6)+parameters!$N$7*(calcs_mymases!$GO6+calcs_mymases!$GR6)+parameters!$O$7*calcs_mymases!$HB6+parameters!$P$7*calcs_mymases!$HE6</f>
        <v>58.392856874420374</v>
      </c>
      <c r="HS6" s="97">
        <f>parameters!$E$8+parameters!$F$8*calcs_mymases!$Q6 +parameters!$G$8*calcs_mymases!$GM6+parameters!$H$8*LN(calcs_mymases!$GM6)+parameters!$I$8*calcs_mymases!$GQ6+parameters!$J$8*(calcs_mymases!$GU6+calcs_mymases!$GY6) + parameters!$K$8*calcs_mymases!$GT6+parameters!$L$8*(calcs_mymases!$GV6+calcs_mymases!$GZ6)+parameters!$M$8*(calcs_mymases!$GT6+calcs_mymases!$GV6+calcs_mymases!$GZ6)+parameters!$N$8*(calcs_mymases!$GO6+calcs_mymases!$GR6)+parameters!$O$8*calcs_mymases!$HB6+parameters!$P$8*calcs_mymases!$HE6</f>
        <v>57.664228250898667</v>
      </c>
      <c r="HT6" s="81"/>
      <c r="HU6" s="97">
        <f>EXP(parameters!$E$10+parameters!$F$10*calcs_mymases!$Q6 +parameters!$G$10*calcs_mymases!$GM6+parameters!$H$10*LN(calcs_mymases!$GM6)+parameters!$I$10*calcs_mymases!$GQ6+parameters!$J$10*(calcs_mymases!$GU6+calcs_mymases!$GY6) + parameters!$K$10*calcs_mymases!$GT6+parameters!$L$10*(calcs_mymases!$GV6+calcs_mymases!$GZ6)+parameters!$M$10*(calcs_mymases!$GT6+calcs_mymases!$GV6+calcs_mymases!$GZ6)+parameters!$N$10*(calcs_mymases!$GO6+calcs_mymases!$GR6)+parameters!$O$10*calcs_mymases!$HB6+parameters!$P$10*calcs_mymases!$HE6)</f>
        <v>1.415475643078975</v>
      </c>
      <c r="HV6" s="97">
        <f>EXP(parameters!$E$11+parameters!$F$11*calcs_mymases!$Q6 +parameters!$G$11*calcs_mymases!$GM6+parameters!$H$11*LN(calcs_mymases!$GM6)+parameters!$I$11*calcs_mymases!$GQ6+parameters!$J$11*(calcs_mymases!$GU6+calcs_mymases!$GY6) + parameters!$K$11*calcs_mymases!$GT6+parameters!$L$11*(calcs_mymases!$GV6+calcs_mymases!$GZ6)+parameters!$M$11*(calcs_mymases!$GT6+calcs_mymases!$GV6+calcs_mymases!$GZ6)+parameters!$N$11*(calcs_mymases!$GO6+calcs_mymases!$GR6)+parameters!$O$11*calcs_mymases!$HB6+parameters!$P$11*calcs_mymases!$HE6)</f>
        <v>1.5232505955578486</v>
      </c>
      <c r="HW6" s="73"/>
      <c r="HX6" s="97">
        <f>EXP(parameters!$E$13+parameters!$F$13*calcs_mymases!$Q6 +parameters!$G$13*calcs_mymases!$GM6+parameters!$H$13*LN(calcs_mymases!$GM6)+parameters!$I$13*calcs_mymases!$GQ6+parameters!$J$13*(calcs_mymases!$GU6+calcs_mymases!$GY6) + parameters!$K$13*calcs_mymases!$GT6+parameters!$L$13*(calcs_mymases!$GV6+calcs_mymases!$GZ6)+parameters!$M$13*(calcs_mymases!$GT6+calcs_mymases!$GV6+calcs_mymases!$GZ6)+parameters!$N$13*(calcs_mymases!$GO6+calcs_mymases!$GR6)+parameters!$O$13*calcs_mymases!$HB6+parameters!$P$13*calcs_mymases!$HE6)</f>
        <v>5.432575154811361</v>
      </c>
      <c r="HY6" s="97">
        <f>EXP(parameters!$E$14+parameters!$F$14*calcs_mymases!$Q6 +parameters!$G$14*calcs_mymases!$GM6+parameters!$H$14*LN(calcs_mymases!$GM6)+parameters!$I$14*calcs_mymases!$GQ6+parameters!$J$14*(calcs_mymases!$GU6+calcs_mymases!$GY6) + parameters!$K$14*calcs_mymases!$GT6+parameters!$L$14*(calcs_mymases!$GV6+calcs_mymases!$GZ6)+parameters!$M$14*(calcs_mymases!$GT6+calcs_mymases!$GV6+calcs_mymases!$GZ6)+parameters!$N$14*(calcs_mymases!$GO6+calcs_mymases!$GR6)+parameters!$O$14*calcs_mymases!$HB6+parameters!$P$14*calcs_mymases!$HE6)</f>
        <v>5.1284116409864495</v>
      </c>
      <c r="HZ6" s="81"/>
      <c r="IA6" s="97">
        <f>EXP(parameters!$E$16+parameters!$F$16*calcs_mymases!$Q6 +parameters!$G$16*calcs_mymases!$GM6+parameters!$H$16*LN(calcs_mymases!$GM6)+parameters!$I$16*calcs_mymases!$GQ6+parameters!$J$16*(calcs_mymases!$GU6+calcs_mymases!$GY6) + parameters!$K$16*calcs_mymases!$GT6+parameters!$L$16*(calcs_mymases!$GV6+calcs_mymases!$GZ6)+parameters!$M$16*(calcs_mymases!$GT6+calcs_mymases!$GV6+calcs_mymases!$GZ6)+parameters!$N$16*(calcs_mymases!$GO6+calcs_mymases!$GR6)+parameters!$O$16*calcs_mymases!$HB6+parameters!$P$16*calcs_mymases!$HE6)</f>
        <v>2.4729603115147274</v>
      </c>
      <c r="IB6" s="81"/>
      <c r="IC6" s="97">
        <f>(parameters!$E$18+parameters!$F$18*calcs_mymases!$Q6 +parameters!$G$18*calcs_mymases!$GM6+parameters!$H$18*LN(calcs_mymases!$GM6)+parameters!$I$18*calcs_mymases!$GQ6+parameters!$J$18*(calcs_mymases!$GU6+calcs_mymases!$GY6) + parameters!$K$18*calcs_mymases!$GT6+parameters!$L$18*(calcs_mymases!$GV6+calcs_mymases!$GZ6)+parameters!$M$18*(calcs_mymases!$GT6+calcs_mymases!$GV6+calcs_mymases!$GZ6)+parameters!$N$18*(calcs_mymases!$GO6+calcs_mymases!$GR6)+parameters!$O$18*calcs_mymases!$HB6+parameters!$P$18*calcs_mymases!$HE6)</f>
        <v>6.7662298917027517</v>
      </c>
      <c r="ID6" s="97">
        <f>EXP(parameters!$E$19+parameters!$F$19*calcs_mymases!$Q6 +parameters!$G$19*calcs_mymases!$GM6+parameters!$H$19*LN(calcs_mymases!$GM6)+parameters!$I$19*calcs_mymases!$GQ6+parameters!$J$19*(calcs_mymases!$GU6+calcs_mymases!$GY6) + parameters!$K$19*calcs_mymases!$GT6+parameters!$L$19*(calcs_mymases!$GV6+calcs_mymases!$GZ6)+parameters!$M$19*(calcs_mymases!$GT6+calcs_mymases!$GV6+calcs_mymases!$GZ6)+parameters!$N$19*(calcs_mymases!$GO6+calcs_mymases!$GR6)+parameters!$O$19*calcs_mymases!$HB6+parameters!$P$19*calcs_mymases!$HE6)</f>
        <v>5.4162983069572785</v>
      </c>
      <c r="IE6" s="73"/>
      <c r="IF6" s="97">
        <f>(parameters!$E$21+parameters!$F$21*calcs_mymases!$Q6 +parameters!$G$21*calcs_mymases!$GM6+parameters!$H$21*LN(calcs_mymases!$GM6)+parameters!$I$21*calcs_mymases!$GQ6+parameters!$J$21*(calcs_mymases!$GU6+calcs_mymases!$GY6) + parameters!$K$21*calcs_mymases!$GT6+parameters!$L$21*(calcs_mymases!$GV6+calcs_mymases!$GZ6)+parameters!$M$21*(calcs_mymases!$GT6+calcs_mymases!$GV6+calcs_mymases!$GZ6)+parameters!$N$21*(calcs_mymases!$GO6+calcs_mymases!$GR6)+parameters!$O$21*calcs_mymases!$HB6+parameters!$P$21*calcs_mymases!$HE6)</f>
        <v>3.4756272042717979</v>
      </c>
      <c r="IG6" s="97">
        <f>(parameters!$E$22+parameters!$F$22*calcs_mymases!$Q6 +parameters!$G$22*calcs_mymases!$GM6+parameters!$H$22*LN(calcs_mymases!$GM6)+parameters!$I$22*calcs_mymases!$GQ6+parameters!$J$22*(calcs_mymases!$GU6+calcs_mymases!$GY6) + parameters!$K$22*calcs_mymases!$GT6+parameters!$L$22*(calcs_mymases!$GV6+calcs_mymases!$GZ6)+parameters!$M$22*(calcs_mymases!$GT6+calcs_mymases!$GV6+calcs_mymases!$GZ6)+parameters!$N$22*(calcs_mymases!$GO6+calcs_mymases!$GR6)+parameters!$O$22*calcs_mymases!$HB6+parameters!$P$22*calcs_mymases!$HE6)</f>
        <v>2.2035601086685115</v>
      </c>
      <c r="IH6" s="81"/>
      <c r="II6" s="97">
        <f>(parameters!$E$24+parameters!$F$24*calcs_mymases!$Q6 +parameters!$G$24*calcs_mymases!$GM6+parameters!$H$24*LN(calcs_mymases!$GM6)+parameters!$I$24*calcs_mymases!$GQ6+parameters!$J$24*(calcs_mymases!$GU6+calcs_mymases!$GY6) + parameters!$K$24*calcs_mymases!$GT6+parameters!$L$24*(calcs_mymases!$GV6+calcs_mymases!$GZ6)+parameters!$M$24*(calcs_mymases!$GT6+calcs_mymases!$GV6+calcs_mymases!$GZ6)+parameters!$N$24*(calcs_mymases!$GO6+calcs_mymases!$GR6)+parameters!$O$24*calcs_mymases!$HB6+parameters!$P$24*calcs_mymases!$HE6)</f>
        <v>17.085072506582247</v>
      </c>
      <c r="IJ6" s="98"/>
    </row>
    <row r="7" spans="1:244" s="60" customFormat="1" x14ac:dyDescent="0.3">
      <c r="A7" s="89" t="s">
        <v>115</v>
      </c>
      <c r="B7" s="90" t="str">
        <f t="shared" ref="B7" si="91">HM7</f>
        <v>MgHst</v>
      </c>
      <c r="C7" s="91">
        <v>41.9</v>
      </c>
      <c r="D7" s="91">
        <v>1.61</v>
      </c>
      <c r="E7" s="91">
        <v>12.9</v>
      </c>
      <c r="F7" s="91">
        <v>0.37</v>
      </c>
      <c r="G7" s="91">
        <v>8.5</v>
      </c>
      <c r="H7" s="91">
        <v>15.22</v>
      </c>
      <c r="I7" s="91">
        <v>9.9600000000000009</v>
      </c>
      <c r="J7" s="91">
        <v>0.1</v>
      </c>
      <c r="K7" s="91">
        <v>2.5499999999999998</v>
      </c>
      <c r="L7" s="91">
        <v>1.61</v>
      </c>
      <c r="M7" s="91">
        <v>1.25</v>
      </c>
      <c r="N7" s="91">
        <v>0</v>
      </c>
      <c r="O7" s="91">
        <v>0</v>
      </c>
      <c r="P7" s="91">
        <v>95.97</v>
      </c>
      <c r="Q7" s="60">
        <v>1050</v>
      </c>
      <c r="R7" s="92">
        <f t="shared" si="0"/>
        <v>0.69735355159334467</v>
      </c>
      <c r="S7" s="93">
        <f t="shared" si="0"/>
        <v>2.0155535636489284E-2</v>
      </c>
      <c r="T7" s="93">
        <f t="shared" si="0"/>
        <v>0.1265189631329626</v>
      </c>
      <c r="U7" s="93">
        <f t="shared" si="0"/>
        <v>2.4342393528344413E-3</v>
      </c>
      <c r="V7" s="93">
        <f t="shared" si="0"/>
        <v>0.11830794584001425</v>
      </c>
      <c r="W7" s="93">
        <f t="shared" si="0"/>
        <v>0.37762626412997091</v>
      </c>
      <c r="X7" s="93">
        <f t="shared" si="0"/>
        <v>0.17761165817245453</v>
      </c>
      <c r="Y7" s="93">
        <f t="shared" si="0"/>
        <v>1.4096916299559472E-3</v>
      </c>
      <c r="Z7" s="93">
        <f t="shared" si="0"/>
        <v>4.1143034161625965E-2</v>
      </c>
      <c r="AA7" s="93">
        <f t="shared" si="0"/>
        <v>1.7092020892606904E-2</v>
      </c>
      <c r="AB7" s="93">
        <f t="shared" si="0"/>
        <v>6.5789473684210523E-2</v>
      </c>
      <c r="AC7" s="94">
        <f t="shared" si="0"/>
        <v>0</v>
      </c>
      <c r="AD7" s="92">
        <f t="shared" si="25"/>
        <v>1.3947071031866893</v>
      </c>
      <c r="AE7" s="93">
        <f t="shared" si="1"/>
        <v>4.0311071272978567E-2</v>
      </c>
      <c r="AF7" s="93">
        <f t="shared" si="2"/>
        <v>0.37955688939888776</v>
      </c>
      <c r="AG7" s="93">
        <f t="shared" si="2"/>
        <v>7.3027180585033234E-3</v>
      </c>
      <c r="AH7" s="93">
        <f t="shared" si="3"/>
        <v>0.11830794584001425</v>
      </c>
      <c r="AI7" s="93">
        <f t="shared" si="3"/>
        <v>0.37762626412997091</v>
      </c>
      <c r="AJ7" s="93">
        <f t="shared" si="3"/>
        <v>0.17761165817245453</v>
      </c>
      <c r="AK7" s="93">
        <f t="shared" si="3"/>
        <v>1.4096916299559472E-3</v>
      </c>
      <c r="AL7" s="93">
        <f t="shared" si="3"/>
        <v>4.1143034161625965E-2</v>
      </c>
      <c r="AM7" s="93">
        <f t="shared" si="3"/>
        <v>1.7092020892606904E-2</v>
      </c>
      <c r="AN7" s="94">
        <f t="shared" si="4"/>
        <v>2.5550683967436876</v>
      </c>
      <c r="AO7" s="92">
        <f t="shared" si="5"/>
        <v>12.554757208917017</v>
      </c>
      <c r="AP7" s="93">
        <f t="shared" si="5"/>
        <v>0.36286881418130384</v>
      </c>
      <c r="AQ7" s="93">
        <f t="shared" si="5"/>
        <v>3.416663314101549</v>
      </c>
      <c r="AR7" s="93">
        <f t="shared" si="5"/>
        <v>6.5736993796188248E-2</v>
      </c>
      <c r="AS7" s="93">
        <f t="shared" si="5"/>
        <v>1.0649745258436987</v>
      </c>
      <c r="AT7" s="93">
        <f t="shared" si="5"/>
        <v>3.3992843737797633</v>
      </c>
      <c r="AU7" s="93">
        <f t="shared" si="5"/>
        <v>1.5988097004262891</v>
      </c>
      <c r="AV7" s="93">
        <f t="shared" si="5"/>
        <v>1.2689643662889116E-2</v>
      </c>
      <c r="AW7" s="93">
        <f t="shared" si="5"/>
        <v>0.37035790780528549</v>
      </c>
      <c r="AX7" s="93">
        <f t="shared" si="5"/>
        <v>0.153857517486016</v>
      </c>
      <c r="AY7" s="94">
        <f t="shared" si="6"/>
        <v>23.000000000000004</v>
      </c>
      <c r="AZ7" s="92">
        <f t="shared" si="7"/>
        <v>6.2773786044585087</v>
      </c>
      <c r="BA7" s="93">
        <f t="shared" si="7"/>
        <v>0.18143440709065192</v>
      </c>
      <c r="BB7" s="93">
        <f t="shared" si="8"/>
        <v>2.277775542734366</v>
      </c>
      <c r="BC7" s="93">
        <f t="shared" si="8"/>
        <v>4.3824662530792168E-2</v>
      </c>
      <c r="BD7" s="93">
        <f t="shared" si="9"/>
        <v>1.0649745258436987</v>
      </c>
      <c r="BE7" s="93">
        <f t="shared" si="9"/>
        <v>3.3992843737797633</v>
      </c>
      <c r="BF7" s="93">
        <f t="shared" si="9"/>
        <v>1.5988097004262891</v>
      </c>
      <c r="BG7" s="93">
        <f t="shared" si="9"/>
        <v>1.2689643662889116E-2</v>
      </c>
      <c r="BH7" s="93">
        <f t="shared" si="10"/>
        <v>0.74071581561057098</v>
      </c>
      <c r="BI7" s="93">
        <f t="shared" si="10"/>
        <v>0.30771503497203201</v>
      </c>
      <c r="BJ7" s="93">
        <f t="shared" si="11"/>
        <v>0.5922181561422345</v>
      </c>
      <c r="BK7" s="93">
        <f t="shared" si="11"/>
        <v>0</v>
      </c>
      <c r="BL7" s="93">
        <f t="shared" si="12"/>
        <v>1.4077818438577654</v>
      </c>
      <c r="BM7" s="94">
        <f t="shared" si="13"/>
        <v>15.90460231110956</v>
      </c>
      <c r="BN7" s="95">
        <f t="shared" si="26"/>
        <v>6.2773786044585087</v>
      </c>
      <c r="BO7" s="66">
        <f t="shared" si="27"/>
        <v>1.7226213955414913</v>
      </c>
      <c r="BP7" s="66">
        <f t="shared" si="28"/>
        <v>0</v>
      </c>
      <c r="BQ7" s="66">
        <f t="shared" si="29"/>
        <v>8</v>
      </c>
      <c r="BR7" s="66">
        <f t="shared" si="30"/>
        <v>0.5551541471928747</v>
      </c>
      <c r="BS7" s="66">
        <f t="shared" si="31"/>
        <v>0.18143440709065192</v>
      </c>
      <c r="BT7" s="66">
        <f t="shared" si="32"/>
        <v>4.3824662530792168E-2</v>
      </c>
      <c r="BU7" s="66"/>
      <c r="BV7" s="66">
        <f t="shared" si="33"/>
        <v>3.3992843737797633</v>
      </c>
      <c r="BW7" s="66">
        <f>IF(SUM(BR7:BV7)&lt;5,IF((SUM(BR7:BV7)+BD7)&lt;5,BD7,5-SUM(BR7:BV7)),0)</f>
        <v>0.82030240940591792</v>
      </c>
      <c r="BX7" s="66">
        <f t="shared" si="34"/>
        <v>0</v>
      </c>
      <c r="BY7" s="66">
        <f t="shared" si="35"/>
        <v>5</v>
      </c>
      <c r="BZ7" s="66">
        <f t="shared" si="36"/>
        <v>0</v>
      </c>
      <c r="CA7" s="66">
        <f t="shared" ref="CA7:CA8" si="92">IF((BD7-BW7)&gt;0,(BD7-BW7),0)</f>
        <v>0.24467211643778075</v>
      </c>
      <c r="CB7" s="66">
        <f t="shared" si="37"/>
        <v>1.2689643662889116E-2</v>
      </c>
      <c r="CC7" s="66">
        <f t="shared" si="38"/>
        <v>1.5988097004262891</v>
      </c>
      <c r="CD7" s="56">
        <f t="shared" si="14"/>
        <v>0.14382853947304097</v>
      </c>
      <c r="CE7" s="66">
        <f t="shared" si="39"/>
        <v>2</v>
      </c>
      <c r="CF7" s="66">
        <f t="shared" si="40"/>
        <v>0.59688727613753001</v>
      </c>
      <c r="CG7" s="66">
        <f t="shared" si="41"/>
        <v>0.30771503497203201</v>
      </c>
      <c r="CH7" s="67">
        <f t="shared" si="42"/>
        <v>0.90460231110956202</v>
      </c>
      <c r="CJ7" s="60">
        <f t="shared" ref="CJ7:CJ8" si="93">8/AZ7</f>
        <v>1.2744173171772688</v>
      </c>
      <c r="CK7" s="60">
        <f t="shared" ref="CK7:CK8" si="94">16/SUM(AZ7:BI7)</f>
        <v>1.0059981184706395</v>
      </c>
      <c r="CL7" s="60">
        <f t="shared" ref="CL7:CL8" si="95">15/SUM(AZ7:BG7)</f>
        <v>1.0096814000737133</v>
      </c>
      <c r="CN7" s="60">
        <f t="shared" ref="CN7:CN8" si="96">IF(MIN(CJ7:CL7)&lt;1,MIN(CJ7:CL7),1)</f>
        <v>1</v>
      </c>
      <c r="CO7" s="60">
        <f t="shared" si="15"/>
        <v>6.2773786044585087</v>
      </c>
      <c r="CP7" s="60">
        <f t="shared" si="15"/>
        <v>0.18143440709065192</v>
      </c>
      <c r="CQ7" s="60">
        <f t="shared" si="15"/>
        <v>2.277775542734366</v>
      </c>
      <c r="CR7" s="60">
        <f t="shared" si="15"/>
        <v>4.3824662530792168E-2</v>
      </c>
      <c r="CS7" s="60">
        <f t="shared" si="15"/>
        <v>1.0649745258436987</v>
      </c>
      <c r="CT7" s="60">
        <f t="shared" si="15"/>
        <v>3.3992843737797633</v>
      </c>
      <c r="CU7" s="60">
        <f t="shared" si="15"/>
        <v>1.5988097004262891</v>
      </c>
      <c r="CV7" s="60">
        <f t="shared" si="15"/>
        <v>1.2689643662889116E-2</v>
      </c>
      <c r="CW7" s="60">
        <f t="shared" si="15"/>
        <v>0.74071581561057098</v>
      </c>
      <c r="CX7" s="60">
        <f t="shared" si="15"/>
        <v>0.30771503497203201</v>
      </c>
      <c r="CY7" s="60">
        <f t="shared" si="15"/>
        <v>0.5922181561422345</v>
      </c>
      <c r="CZ7" s="60">
        <f t="shared" si="15"/>
        <v>0</v>
      </c>
      <c r="DA7" s="60">
        <f t="shared" si="15"/>
        <v>1.4077818438577654</v>
      </c>
      <c r="DB7" s="60">
        <f t="shared" si="43"/>
        <v>23.000000000000004</v>
      </c>
      <c r="DC7" s="60">
        <f t="shared" si="44"/>
        <v>-7.1054273576010019E-15</v>
      </c>
      <c r="DD7" s="60" t="str">
        <f t="shared" si="45"/>
        <v/>
      </c>
      <c r="DE7" s="59">
        <f t="shared" si="46"/>
        <v>6.2773786044585087</v>
      </c>
      <c r="DF7" s="59">
        <f t="shared" ref="DF7" si="97">IF(DE7&lt;8,IF((8-DE7)&lt;CQ7,(8-DE7),CQ7),0)</f>
        <v>1.7226213955414913</v>
      </c>
      <c r="DG7" s="59">
        <f t="shared" si="47"/>
        <v>0</v>
      </c>
      <c r="DH7" s="59">
        <f t="shared" si="48"/>
        <v>8</v>
      </c>
      <c r="DI7" s="59">
        <f t="shared" si="49"/>
        <v>0.5551541471928747</v>
      </c>
      <c r="DJ7" s="59">
        <f t="shared" si="50"/>
        <v>0.18143440709065192</v>
      </c>
      <c r="DK7" s="59">
        <f t="shared" si="51"/>
        <v>4.3824662530792168E-2</v>
      </c>
      <c r="DL7" s="59">
        <f t="shared" si="52"/>
        <v>-7.1054273576010019E-15</v>
      </c>
      <c r="DM7" s="59">
        <f t="shared" si="53"/>
        <v>3.3992843737797633</v>
      </c>
      <c r="DN7" s="59">
        <f t="shared" si="54"/>
        <v>0.82030240940592503</v>
      </c>
      <c r="DO7" s="59">
        <f t="shared" si="55"/>
        <v>0</v>
      </c>
      <c r="DP7" s="59">
        <f t="shared" si="56"/>
        <v>5</v>
      </c>
      <c r="DQ7" s="59">
        <f t="shared" si="57"/>
        <v>0</v>
      </c>
      <c r="DR7" s="59">
        <f t="shared" si="58"/>
        <v>0.24467211643778075</v>
      </c>
      <c r="DS7" s="59">
        <f t="shared" si="59"/>
        <v>1.2689643662889116E-2</v>
      </c>
      <c r="DT7" s="59">
        <f t="shared" si="60"/>
        <v>1.5988097004262891</v>
      </c>
      <c r="DU7" s="59">
        <f t="shared" si="16"/>
        <v>0.14382853947304097</v>
      </c>
      <c r="DV7" s="59">
        <f t="shared" si="61"/>
        <v>2</v>
      </c>
      <c r="DW7" s="59">
        <f t="shared" si="62"/>
        <v>0.59688727613753001</v>
      </c>
      <c r="DX7" s="59">
        <f t="shared" ref="DX7:DX8" si="98">CY7</f>
        <v>0.5922181561422345</v>
      </c>
      <c r="DY7" s="59">
        <f t="shared" si="63"/>
        <v>1.1891054322797645</v>
      </c>
      <c r="EA7" s="60">
        <f t="shared" ref="EA7:EA8" si="99">8/(AZ7+BB7)</f>
        <v>0.93510880836962684</v>
      </c>
      <c r="EB7" s="60">
        <f t="shared" si="64"/>
        <v>0.96173035904088788</v>
      </c>
      <c r="EC7" s="60">
        <f t="shared" si="65"/>
        <v>0.8750572133972182</v>
      </c>
      <c r="ED7" s="60">
        <f t="shared" si="66"/>
        <v>0.97737224896915831</v>
      </c>
      <c r="EF7" s="60">
        <f t="shared" ref="EF7:EF8" si="100">MAX(EA7:ED7)</f>
        <v>0.97737224896915831</v>
      </c>
      <c r="EG7" s="60">
        <f t="shared" si="17"/>
        <v>6.1353356442704889</v>
      </c>
      <c r="EH7" s="60">
        <f t="shared" si="17"/>
        <v>0.17732895449857627</v>
      </c>
      <c r="EI7" s="60">
        <f t="shared" si="17"/>
        <v>2.2262346048492323</v>
      </c>
      <c r="EJ7" s="60">
        <f t="shared" si="17"/>
        <v>4.2833008978034749E-2</v>
      </c>
      <c r="EK7" s="60">
        <f t="shared" si="17"/>
        <v>1.0408765474187187</v>
      </c>
      <c r="EL7" s="60">
        <f t="shared" si="17"/>
        <v>3.3223662132868443</v>
      </c>
      <c r="EM7" s="60">
        <f t="shared" si="17"/>
        <v>1.5626322325793485</v>
      </c>
      <c r="EN7" s="60">
        <f t="shared" si="17"/>
        <v>1.2402505565415162E-2</v>
      </c>
      <c r="EO7" s="60">
        <f t="shared" si="17"/>
        <v>0.72395508255032814</v>
      </c>
      <c r="EP7" s="60">
        <f t="shared" si="17"/>
        <v>0.30075213577223814</v>
      </c>
      <c r="EQ7" s="60">
        <f t="shared" si="17"/>
        <v>0.57881759114910392</v>
      </c>
      <c r="ER7" s="60">
        <f t="shared" si="17"/>
        <v>0</v>
      </c>
      <c r="ES7" s="60">
        <f t="shared" si="17"/>
        <v>1.3759269067892126</v>
      </c>
      <c r="ET7" s="60">
        <f t="shared" si="67"/>
        <v>22.479561726290637</v>
      </c>
      <c r="EU7" s="60">
        <f t="shared" si="68"/>
        <v>1.0408765474187263</v>
      </c>
      <c r="EV7" s="60" t="str">
        <f t="shared" si="69"/>
        <v/>
      </c>
      <c r="EW7" s="62">
        <f t="shared" si="70"/>
        <v>6.1353356442704889</v>
      </c>
      <c r="EX7" s="62">
        <f t="shared" ref="EX7:EX8" si="101">IF(EW7&lt;8,IF((8-EW7)&lt;EI7,(8-EW7),EI7),0)</f>
        <v>1.8646643557295111</v>
      </c>
      <c r="EY7" s="62">
        <f t="shared" si="71"/>
        <v>0</v>
      </c>
      <c r="EZ7" s="62">
        <f t="shared" si="72"/>
        <v>8</v>
      </c>
      <c r="FA7" s="62">
        <f t="shared" si="73"/>
        <v>0.36157024911972124</v>
      </c>
      <c r="FB7" s="62">
        <f t="shared" si="74"/>
        <v>0.17732895449857627</v>
      </c>
      <c r="FC7" s="62">
        <f t="shared" si="75"/>
        <v>4.2833008978034749E-2</v>
      </c>
      <c r="FD7" s="62">
        <f t="shared" ref="FD7:FD8" si="102">EU7</f>
        <v>1.0408765474187263</v>
      </c>
      <c r="FE7" s="62">
        <f t="shared" si="76"/>
        <v>3.3223662132868443</v>
      </c>
      <c r="FF7" s="62">
        <f t="shared" ref="FF7:FF8" si="103">IF(SUM(FA7:FE7)&lt;5,IF((SUM(FA7:FE7)+(EK7-EU7))&lt;5,EK7-EU7,5-SUM(FA7:FE7)),0)</f>
        <v>-7.5495165674510645E-15</v>
      </c>
      <c r="FG7" s="62">
        <f t="shared" si="77"/>
        <v>1.2402505565415162E-2</v>
      </c>
      <c r="FH7" s="62">
        <f t="shared" si="78"/>
        <v>4.9573774788673113</v>
      </c>
      <c r="FI7" s="62">
        <f t="shared" si="79"/>
        <v>0</v>
      </c>
      <c r="FJ7" s="62">
        <f t="shared" si="80"/>
        <v>0</v>
      </c>
      <c r="FK7" s="62">
        <f t="shared" si="81"/>
        <v>0</v>
      </c>
      <c r="FL7" s="62">
        <f t="shared" si="82"/>
        <v>1.5626322325793485</v>
      </c>
      <c r="FM7" s="62">
        <f t="shared" si="83"/>
        <v>0.43736776742065153</v>
      </c>
      <c r="FN7" s="62">
        <f t="shared" si="84"/>
        <v>2</v>
      </c>
      <c r="FO7" s="62">
        <f t="shared" si="85"/>
        <v>0.28658731512967661</v>
      </c>
      <c r="FP7" s="62">
        <f t="shared" ref="FP7" si="104">EP7</f>
        <v>0.30075213577223814</v>
      </c>
      <c r="FQ7" s="62">
        <f t="shared" si="86"/>
        <v>0.58733945090191475</v>
      </c>
      <c r="FR7" s="62" t="str">
        <f t="shared" si="18"/>
        <v>Fail</v>
      </c>
      <c r="FS7" s="62" t="str">
        <f t="shared" si="19"/>
        <v>Invalid</v>
      </c>
      <c r="FT7" s="60">
        <f t="shared" si="20"/>
        <v>1.0000000000000022</v>
      </c>
      <c r="FV7" s="60">
        <f>AVERAGE(EF7,CN7)</f>
        <v>0.98868612448457915</v>
      </c>
      <c r="FW7" s="60">
        <f t="shared" si="22"/>
        <v>6.2063571243644988</v>
      </c>
      <c r="FX7" s="60">
        <f t="shared" si="22"/>
        <v>0.17938168079461408</v>
      </c>
      <c r="FY7" s="60">
        <f t="shared" si="22"/>
        <v>2.2520050737917994</v>
      </c>
      <c r="FZ7" s="60">
        <f t="shared" si="22"/>
        <v>4.3328835754413458E-2</v>
      </c>
      <c r="GA7" s="60">
        <f t="shared" si="22"/>
        <v>1.0529255366312087</v>
      </c>
      <c r="GB7" s="60">
        <f t="shared" si="22"/>
        <v>3.3608252935333036</v>
      </c>
      <c r="GC7" s="60">
        <f t="shared" si="22"/>
        <v>1.5807209665028188</v>
      </c>
      <c r="GD7" s="60">
        <f t="shared" si="22"/>
        <v>1.254607461415214E-2</v>
      </c>
      <c r="GE7" s="60">
        <f t="shared" si="22"/>
        <v>0.73233544908044956</v>
      </c>
      <c r="GF7" s="60">
        <f t="shared" si="22"/>
        <v>0.30423358537213507</v>
      </c>
      <c r="GG7" s="60">
        <f t="shared" si="22"/>
        <v>0.58551787364566921</v>
      </c>
      <c r="GH7" s="60">
        <f t="shared" si="22"/>
        <v>0</v>
      </c>
      <c r="GI7" s="60">
        <f t="shared" si="22"/>
        <v>1.3918543753234891</v>
      </c>
      <c r="GJ7" s="60">
        <f t="shared" ref="GJ7:GJ8" si="105">FW7*2+FX7*2+FY7*3/2+FZ7*3/2+GA7+GB7+GC7+GD7+GE7/2+GF7/2</f>
        <v>22.739780863145324</v>
      </c>
      <c r="GK7" s="60">
        <f t="shared" ref="GK7:GK8" si="106">(23-GJ7)*2</f>
        <v>0.52043827370935247</v>
      </c>
      <c r="GM7" s="88">
        <f>FW7</f>
        <v>6.2063571243644988</v>
      </c>
      <c r="GN7" s="88">
        <f>IF(GM7&lt;8,IF((8-GM7)&lt;FY7,(8-GM7),FY7),0)</f>
        <v>1.7936428756355012</v>
      </c>
      <c r="GO7" s="88">
        <f>IF((GN7+GM7)&lt;8,IF((8-GN7-GM7)&gt;FX7,FX7,(8-(GN7+GM7))),0)</f>
        <v>0</v>
      </c>
      <c r="GP7" s="87">
        <f t="shared" si="87"/>
        <v>8</v>
      </c>
      <c r="GQ7" s="88">
        <f>IF((FY7-GN7)&gt;0,(FY7-GN7),0)</f>
        <v>0.4583621981562982</v>
      </c>
      <c r="GR7" s="88">
        <f>IF(GQ7+FX7&lt;5,FX7,5-GQ7)</f>
        <v>0.17938168079461408</v>
      </c>
      <c r="GS7" s="88">
        <f>IF(GQ7+GR7+FZ7&lt;5,FZ7,5-GR7-GQ7)</f>
        <v>4.3328835754413458E-2</v>
      </c>
      <c r="GT7" s="88">
        <f>GK7</f>
        <v>0.52043827370935247</v>
      </c>
      <c r="GU7" s="88">
        <f>IF(SUM(GQ7:GT7)&lt;5,IF((SUM(GQ7:GT7)+GB7)&lt;5,GB7,5-SUM(GQ7:GT7)),0)</f>
        <v>3.3608252935333036</v>
      </c>
      <c r="GV7" s="88">
        <f>IF(SUM(GQ7:GU7)&lt;5,IF((SUM(GQ7:GU7)+(GA7-GT7))&lt;5,GA7-GT7,5-SUM(GQ7:GU7)),0)</f>
        <v>0.43766371805201842</v>
      </c>
      <c r="GW7" s="88">
        <f>IF(SUM(GQ7:GV7)&lt;5,IF((SUM(GQ7:GV7)+GD7)&lt;5,GD7,5-SUM(GQ7:GV7)),0)</f>
        <v>0</v>
      </c>
      <c r="GX7" s="87">
        <f t="shared" si="88"/>
        <v>5</v>
      </c>
      <c r="GY7" s="88">
        <f>IF((GB7-GU7)&gt;0,(GB7-GU7),0)</f>
        <v>0</v>
      </c>
      <c r="GZ7" s="88">
        <f>IF((GA7-GV7-GT7)&gt;0,(GA7-GV7-GT7),0)</f>
        <v>9.4823544869837795E-2</v>
      </c>
      <c r="HA7" s="88">
        <f>IF((GD7-GW7)&gt;0,(GD7-GW7),0)</f>
        <v>1.254607461415214E-2</v>
      </c>
      <c r="HB7" s="88">
        <f>GC7</f>
        <v>1.5807209665028188</v>
      </c>
      <c r="HC7" s="88">
        <f>IF((SUM(GY7:HB7)&lt;2),IF((2-(GY7+GZ7+HA7+HB7))&lt;GE7,(2-SUM(GY7:HB7)),GE7),0)</f>
        <v>0.31190941401319128</v>
      </c>
      <c r="HD7" s="87">
        <f t="shared" si="89"/>
        <v>2</v>
      </c>
      <c r="HE7" s="88">
        <f>GE7-HC7</f>
        <v>0.42042603506725829</v>
      </c>
      <c r="HF7" s="88">
        <f>GF7</f>
        <v>0.30423358537213507</v>
      </c>
      <c r="HG7" s="88">
        <f t="shared" si="90"/>
        <v>0.72465962043939336</v>
      </c>
      <c r="HH7" s="96" t="str">
        <f t="shared" si="23"/>
        <v>Pass</v>
      </c>
      <c r="HI7" s="83">
        <f t="shared" ref="HI7" si="107">(GU7+GY7)/(GY7+GU7+GV7+GZ7)</f>
        <v>0.86323028136053803</v>
      </c>
      <c r="HJ7" s="83">
        <f t="shared" ref="HJ7" si="108">HF7+HE7</f>
        <v>0.72465962043939336</v>
      </c>
      <c r="HK7" s="83">
        <f t="shared" ref="HK7" si="109">GR7+GO7</f>
        <v>0.17938168079461408</v>
      </c>
      <c r="HL7" s="83">
        <f t="shared" ref="HL7" si="110">GM7</f>
        <v>6.2063571243644988</v>
      </c>
      <c r="HM7" s="96" t="str">
        <f t="shared" si="24"/>
        <v>MgHst</v>
      </c>
      <c r="HP7" s="97">
        <f>parameters!$E$5+parameters!$F$5*calcs_mymases!$Q7 +parameters!$G$5*calcs_mymases!$GM7+parameters!$H$5*LN(calcs_mymases!$GM7)+parameters!$I$5*calcs_mymases!$GQ7+parameters!$J$5*(calcs_mymases!$GU7+calcs_mymases!$GY7) + parameters!$K$5*calcs_mymases!$GT7+parameters!$L$5*(calcs_mymases!$GV7+calcs_mymases!$GZ7)+parameters!$M$5*(calcs_mymases!$GT7+calcs_mymases!$GV7+calcs_mymases!$GZ7)+parameters!$N$5*(calcs_mymases!$GO7+calcs_mymases!$GR7)+parameters!$O$5*calcs_mymases!$HB7+parameters!$P$5*calcs_mymases!$HE7</f>
        <v>49.64203105211476</v>
      </c>
      <c r="HQ7" s="97">
        <f>parameters!$E$6+parameters!$F$6*calcs_mymases!$Q7 +parameters!$G$6*calcs_mymases!$GM7+parameters!$H$6*LN(calcs_mymases!$GM7)+parameters!$I$6*calcs_mymases!$GQ7+parameters!$J$6*(calcs_mymases!$GU7+calcs_mymases!$GY7) + parameters!$K$6*calcs_mymases!$GT7+parameters!$L$6*(calcs_mymases!$GV7+calcs_mymases!$GZ7)+parameters!$M$6*(calcs_mymases!$GT7+calcs_mymases!$GV7+calcs_mymases!$GZ7)+parameters!$N$6*(calcs_mymases!$GO7+calcs_mymases!$GR7)+parameters!$O$6*calcs_mymases!$HB7+parameters!$P$6*calcs_mymases!$HE7</f>
        <v>53.131040212149315</v>
      </c>
      <c r="HR7" s="97">
        <f>parameters!$E$7+parameters!$F$7*calcs_mymases!$Q7 +parameters!$G$7*calcs_mymases!$GM7+parameters!$H$7*LN(calcs_mymases!$GM7)+parameters!$I$7*calcs_mymases!$GQ7+parameters!$J$7*(calcs_mymases!$GU7+calcs_mymases!$GY7) + parameters!$K$7*calcs_mymases!$GT7+parameters!$L$7*(calcs_mymases!$GV7+calcs_mymases!$GZ7)+parameters!$M$7*(calcs_mymases!$GT7+calcs_mymases!$GV7+calcs_mymases!$GZ7)+parameters!$N$7*(calcs_mymases!$GO7+calcs_mymases!$GR7)+parameters!$O$7*calcs_mymases!$HB7+parameters!$P$7*calcs_mymases!$HE7</f>
        <v>60.140430254634261</v>
      </c>
      <c r="HS7" s="97">
        <f>parameters!$E$8+parameters!$F$8*calcs_mymases!$Q7 +parameters!$G$8*calcs_mymases!$GM7+parameters!$H$8*LN(calcs_mymases!$GM7)+parameters!$I$8*calcs_mymases!$GQ7+parameters!$J$8*(calcs_mymases!$GU7+calcs_mymases!$GY7) + parameters!$K$8*calcs_mymases!$GT7+parameters!$L$8*(calcs_mymases!$GV7+calcs_mymases!$GZ7)+parameters!$M$8*(calcs_mymases!$GT7+calcs_mymases!$GV7+calcs_mymases!$GZ7)+parameters!$N$8*(calcs_mymases!$GO7+calcs_mymases!$GR7)+parameters!$O$8*calcs_mymases!$HB7+parameters!$P$8*calcs_mymases!$HE7</f>
        <v>59.150632281450783</v>
      </c>
      <c r="HT7" s="81"/>
      <c r="HU7" s="97">
        <f>EXP(parameters!$E$10+parameters!$F$10*calcs_mymases!$Q7 +parameters!$G$10*calcs_mymases!$GM7+parameters!$H$10*LN(calcs_mymases!$GM7)+parameters!$I$10*calcs_mymases!$GQ7+parameters!$J$10*(calcs_mymases!$GU7+calcs_mymases!$GY7) + parameters!$K$10*calcs_mymases!$GT7+parameters!$L$10*(calcs_mymases!$GV7+calcs_mymases!$GZ7)+parameters!$M$10*(calcs_mymases!$GT7+calcs_mymases!$GV7+calcs_mymases!$GZ7)+parameters!$N$10*(calcs_mymases!$GO7+calcs_mymases!$GR7)+parameters!$O$10*calcs_mymases!$HB7+parameters!$P$10*calcs_mymases!$HE7)</f>
        <v>1.1760710592627355</v>
      </c>
      <c r="HV7" s="97">
        <f>EXP(parameters!$E$11+parameters!$F$11*calcs_mymases!$Q7 +parameters!$G$11*calcs_mymases!$GM7+parameters!$H$11*LN(calcs_mymases!$GM7)+parameters!$I$11*calcs_mymases!$GQ7+parameters!$J$11*(calcs_mymases!$GU7+calcs_mymases!$GY7) + parameters!$K$11*calcs_mymases!$GT7+parameters!$L$11*(calcs_mymases!$GV7+calcs_mymases!$GZ7)+parameters!$M$11*(calcs_mymases!$GT7+calcs_mymases!$GV7+calcs_mymases!$GZ7)+parameters!$N$11*(calcs_mymases!$GO7+calcs_mymases!$GR7)+parameters!$O$11*calcs_mymases!$HB7+parameters!$P$11*calcs_mymases!$HE7)</f>
        <v>1.3681530692613617</v>
      </c>
      <c r="HW7" s="73"/>
      <c r="HX7" s="97">
        <f>EXP(parameters!$E$13+parameters!$F$13*calcs_mymases!$Q7 +parameters!$G$13*calcs_mymases!$GM7+parameters!$H$13*LN(calcs_mymases!$GM7)+parameters!$I$13*calcs_mymases!$GQ7+parameters!$J$13*(calcs_mymases!$GU7+calcs_mymases!$GY7) + parameters!$K$13*calcs_mymases!$GT7+parameters!$L$13*(calcs_mymases!$GV7+calcs_mymases!$GZ7)+parameters!$M$13*(calcs_mymases!$GT7+calcs_mymases!$GV7+calcs_mymases!$GZ7)+parameters!$N$13*(calcs_mymases!$GO7+calcs_mymases!$GR7)+parameters!$O$13*calcs_mymases!$HB7+parameters!$P$13*calcs_mymases!$HE7)</f>
        <v>7.7808299888049088</v>
      </c>
      <c r="HY7" s="97">
        <f>EXP(parameters!$E$14+parameters!$F$14*calcs_mymases!$Q7 +parameters!$G$14*calcs_mymases!$GM7+parameters!$H$14*LN(calcs_mymases!$GM7)+parameters!$I$14*calcs_mymases!$GQ7+parameters!$J$14*(calcs_mymases!$GU7+calcs_mymases!$GY7) + parameters!$K$14*calcs_mymases!$GT7+parameters!$L$14*(calcs_mymases!$GV7+calcs_mymases!$GZ7)+parameters!$M$14*(calcs_mymases!$GT7+calcs_mymases!$GV7+calcs_mymases!$GZ7)+parameters!$N$14*(calcs_mymases!$GO7+calcs_mymases!$GR7)+parameters!$O$14*calcs_mymases!$HB7+parameters!$P$14*calcs_mymases!$HE7)</f>
        <v>6.0205841597703413</v>
      </c>
      <c r="HZ7" s="81"/>
      <c r="IA7" s="97">
        <f>EXP(parameters!$E$16+parameters!$F$16*calcs_mymases!$Q7 +parameters!$G$16*calcs_mymases!$GM7+parameters!$H$16*LN(calcs_mymases!$GM7)+parameters!$I$16*calcs_mymases!$GQ7+parameters!$J$16*(calcs_mymases!$GU7+calcs_mymases!$GY7) + parameters!$K$16*calcs_mymases!$GT7+parameters!$L$16*(calcs_mymases!$GV7+calcs_mymases!$GZ7)+parameters!$M$16*(calcs_mymases!$GT7+calcs_mymases!$GV7+calcs_mymases!$GZ7)+parameters!$N$16*(calcs_mymases!$GO7+calcs_mymases!$GR7)+parameters!$O$16*calcs_mymases!$HB7+parameters!$P$16*calcs_mymases!$HE7)</f>
        <v>2.8416199560571651</v>
      </c>
      <c r="IB7" s="81"/>
      <c r="IC7" s="97">
        <f>(parameters!$E$18+parameters!$F$18*calcs_mymases!$Q7 +parameters!$G$18*calcs_mymases!$GM7+parameters!$H$18*LN(calcs_mymases!$GM7)+parameters!$I$18*calcs_mymases!$GQ7+parameters!$J$18*(calcs_mymases!$GU7+calcs_mymases!$GY7) + parameters!$K$18*calcs_mymases!$GT7+parameters!$L$18*(calcs_mymases!$GV7+calcs_mymases!$GZ7)+parameters!$M$18*(calcs_mymases!$GT7+calcs_mymases!$GV7+calcs_mymases!$GZ7)+parameters!$N$18*(calcs_mymases!$GO7+calcs_mymases!$GR7)+parameters!$O$18*calcs_mymases!$HB7+parameters!$P$18*calcs_mymases!$HE7)</f>
        <v>6.7374915773799788</v>
      </c>
      <c r="ID7" s="97">
        <f>EXP(parameters!$E$19+parameters!$F$19*calcs_mymases!$Q7 +parameters!$G$19*calcs_mymases!$GM7+parameters!$H$19*LN(calcs_mymases!$GM7)+parameters!$I$19*calcs_mymases!$GQ7+parameters!$J$19*(calcs_mymases!$GU7+calcs_mymases!$GY7) + parameters!$K$19*calcs_mymases!$GT7+parameters!$L$19*(calcs_mymases!$GV7+calcs_mymases!$GZ7)+parameters!$M$19*(calcs_mymases!$GT7+calcs_mymases!$GV7+calcs_mymases!$GZ7)+parameters!$N$19*(calcs_mymases!$GO7+calcs_mymases!$GR7)+parameters!$O$19*calcs_mymases!$HB7+parameters!$P$19*calcs_mymases!$HE7)</f>
        <v>7.5081598318123328</v>
      </c>
      <c r="IE7" s="73"/>
      <c r="IF7" s="97">
        <f>(parameters!$E$21+parameters!$F$21*calcs_mymases!$Q7 +parameters!$G$21*calcs_mymases!$GM7+parameters!$H$21*LN(calcs_mymases!$GM7)+parameters!$I$21*calcs_mymases!$GQ7+parameters!$J$21*(calcs_mymases!$GU7+calcs_mymases!$GY7) + parameters!$K$21*calcs_mymases!$GT7+parameters!$L$21*(calcs_mymases!$GV7+calcs_mymases!$GZ7)+parameters!$M$21*(calcs_mymases!$GT7+calcs_mymases!$GV7+calcs_mymases!$GZ7)+parameters!$N$21*(calcs_mymases!$GO7+calcs_mymases!$GR7)+parameters!$O$21*calcs_mymases!$HB7+parameters!$P$21*calcs_mymases!$HE7)</f>
        <v>2.7644212738186407</v>
      </c>
      <c r="IG7" s="97">
        <f>(parameters!$E$22+parameters!$F$22*calcs_mymases!$Q7 +parameters!$G$22*calcs_mymases!$GM7+parameters!$H$22*LN(calcs_mymases!$GM7)+parameters!$I$22*calcs_mymases!$GQ7+parameters!$J$22*(calcs_mymases!$GU7+calcs_mymases!$GY7) + parameters!$K$22*calcs_mymases!$GT7+parameters!$L$22*(calcs_mymases!$GV7+calcs_mymases!$GZ7)+parameters!$M$22*(calcs_mymases!$GT7+calcs_mymases!$GV7+calcs_mymases!$GZ7)+parameters!$N$22*(calcs_mymases!$GO7+calcs_mymases!$GR7)+parameters!$O$22*calcs_mymases!$HB7+parameters!$P$22*calcs_mymases!$HE7)</f>
        <v>0.84524467313708929</v>
      </c>
      <c r="IH7" s="81"/>
      <c r="II7" s="97">
        <f>(parameters!$E$24+parameters!$F$24*calcs_mymases!$Q7 +parameters!$G$24*calcs_mymases!$GM7+parameters!$H$24*LN(calcs_mymases!$GM7)+parameters!$I$24*calcs_mymases!$GQ7+parameters!$J$24*(calcs_mymases!$GU7+calcs_mymases!$GY7) + parameters!$K$24*calcs_mymases!$GT7+parameters!$L$24*(calcs_mymases!$GV7+calcs_mymases!$GZ7)+parameters!$M$24*(calcs_mymases!$GT7+calcs_mymases!$GV7+calcs_mymases!$GZ7)+parameters!$N$24*(calcs_mymases!$GO7+calcs_mymases!$GR7)+parameters!$O$24*calcs_mymases!$HB7+parameters!$P$24*calcs_mymases!$HE7)</f>
        <v>17.576962500231232</v>
      </c>
      <c r="IJ7" s="98"/>
    </row>
    <row r="8" spans="1:244" s="60" customFormat="1" x14ac:dyDescent="0.3">
      <c r="A8" s="99" t="s">
        <v>113</v>
      </c>
      <c r="B8" s="90" t="str">
        <f>HM8</f>
        <v>Tsch</v>
      </c>
      <c r="C8" s="91">
        <v>41.880001068115199</v>
      </c>
      <c r="D8" s="91">
        <v>2.5599999427795401</v>
      </c>
      <c r="E8" s="91">
        <v>14.319999694824199</v>
      </c>
      <c r="F8" s="91"/>
      <c r="G8" s="91">
        <v>16.110000610351602</v>
      </c>
      <c r="H8" s="91">
        <v>10.1300001144409</v>
      </c>
      <c r="I8" s="91">
        <v>10.829999923706101</v>
      </c>
      <c r="J8" s="91">
        <v>0.239999994635582</v>
      </c>
      <c r="K8" s="91">
        <v>2.4100000858306898</v>
      </c>
      <c r="L8" s="91">
        <v>0.129999995231628</v>
      </c>
      <c r="M8" s="91">
        <v>0</v>
      </c>
      <c r="N8" s="91">
        <v>0</v>
      </c>
      <c r="O8" s="91">
        <v>0</v>
      </c>
      <c r="P8" s="91">
        <v>98.610001429915442</v>
      </c>
      <c r="Q8" s="60">
        <v>900</v>
      </c>
      <c r="R8" s="92">
        <f t="shared" si="0"/>
        <v>0.6970207037132029</v>
      </c>
      <c r="S8" s="93">
        <f t="shared" si="0"/>
        <v>3.2048552842300335E-2</v>
      </c>
      <c r="T8" s="93">
        <f t="shared" si="0"/>
        <v>0.14044585375608518</v>
      </c>
      <c r="U8" s="93">
        <f t="shared" si="0"/>
        <v>0</v>
      </c>
      <c r="V8" s="93">
        <f t="shared" si="0"/>
        <v>0.22422836231671456</v>
      </c>
      <c r="W8" s="93">
        <f t="shared" si="0"/>
        <v>0.25133732581159623</v>
      </c>
      <c r="X8" s="93">
        <f t="shared" si="0"/>
        <v>0.19312592815833296</v>
      </c>
      <c r="Y8" s="93">
        <f t="shared" si="0"/>
        <v>3.3832598362725217E-3</v>
      </c>
      <c r="Z8" s="93">
        <f t="shared" si="0"/>
        <v>3.8884202298373957E-2</v>
      </c>
      <c r="AA8" s="93">
        <f t="shared" si="0"/>
        <v>1.3801010152408595E-3</v>
      </c>
      <c r="AB8" s="93">
        <f t="shared" si="0"/>
        <v>0</v>
      </c>
      <c r="AC8" s="94">
        <f t="shared" si="0"/>
        <v>0</v>
      </c>
      <c r="AD8" s="92">
        <f>R8*2</f>
        <v>1.3940414074264058</v>
      </c>
      <c r="AE8" s="93">
        <f>S8*2</f>
        <v>6.4097105684600669E-2</v>
      </c>
      <c r="AF8" s="93">
        <f>T8*3</f>
        <v>0.4213375612682555</v>
      </c>
      <c r="AG8" s="93">
        <f>U8*3</f>
        <v>0</v>
      </c>
      <c r="AH8" s="93">
        <f t="shared" si="3"/>
        <v>0.22422836231671456</v>
      </c>
      <c r="AI8" s="93">
        <f t="shared" si="3"/>
        <v>0.25133732581159623</v>
      </c>
      <c r="AJ8" s="93">
        <f t="shared" si="3"/>
        <v>0.19312592815833296</v>
      </c>
      <c r="AK8" s="93">
        <f t="shared" si="3"/>
        <v>3.3832598362725217E-3</v>
      </c>
      <c r="AL8" s="93">
        <f t="shared" si="3"/>
        <v>3.8884202298373957E-2</v>
      </c>
      <c r="AM8" s="93">
        <f t="shared" si="3"/>
        <v>1.3801010152408595E-3</v>
      </c>
      <c r="AN8" s="94">
        <f>SUM(AD8:AM8)</f>
        <v>2.5918152538157933</v>
      </c>
      <c r="AO8" s="92">
        <f t="shared" si="5"/>
        <v>12.370847931233808</v>
      </c>
      <c r="AP8" s="93">
        <f t="shared" si="5"/>
        <v>0.56880343943318457</v>
      </c>
      <c r="AQ8" s="93">
        <f t="shared" si="5"/>
        <v>3.7389871422751577</v>
      </c>
      <c r="AR8" s="93">
        <f t="shared" si="5"/>
        <v>0</v>
      </c>
      <c r="AS8" s="93">
        <f t="shared" si="5"/>
        <v>1.989822509799525</v>
      </c>
      <c r="AT8" s="93">
        <f t="shared" si="5"/>
        <v>2.2303898725636433</v>
      </c>
      <c r="AU8" s="93">
        <f t="shared" si="5"/>
        <v>1.7138167317682416</v>
      </c>
      <c r="AV8" s="93">
        <f t="shared" si="5"/>
        <v>3.0023349897221691E-2</v>
      </c>
      <c r="AW8" s="93">
        <f t="shared" si="5"/>
        <v>0.34506188338305216</v>
      </c>
      <c r="AX8" s="93">
        <f t="shared" si="5"/>
        <v>1.2247139646163906E-2</v>
      </c>
      <c r="AY8" s="94">
        <f>SUM(AO8:AX8)</f>
        <v>22.999999999999993</v>
      </c>
      <c r="AZ8" s="92">
        <f>AO8/2</f>
        <v>6.1854239656169039</v>
      </c>
      <c r="BA8" s="93">
        <f>AP8/2</f>
        <v>0.28440171971659228</v>
      </c>
      <c r="BB8" s="93">
        <f>AQ8*2/3</f>
        <v>2.4926580948501051</v>
      </c>
      <c r="BC8" s="93">
        <f>AR8*2/3</f>
        <v>0</v>
      </c>
      <c r="BD8" s="93">
        <f t="shared" si="9"/>
        <v>1.989822509799525</v>
      </c>
      <c r="BE8" s="93">
        <f t="shared" si="9"/>
        <v>2.2303898725636433</v>
      </c>
      <c r="BF8" s="93">
        <f t="shared" si="9"/>
        <v>1.7138167317682416</v>
      </c>
      <c r="BG8" s="93">
        <f t="shared" si="9"/>
        <v>3.0023349897221691E-2</v>
      </c>
      <c r="BH8" s="93">
        <f>AW8*2</f>
        <v>0.69012376676610432</v>
      </c>
      <c r="BI8" s="93">
        <f>AX8*2</f>
        <v>2.4494279292327812E-2</v>
      </c>
      <c r="BJ8" s="93">
        <f>AB8*23/$AN8</f>
        <v>0</v>
      </c>
      <c r="BK8" s="93">
        <f>AC8*23/$AN8</f>
        <v>0</v>
      </c>
      <c r="BL8" s="93">
        <f>2-BJ8-BK8</f>
        <v>2</v>
      </c>
      <c r="BM8" s="94">
        <f>SUM(AZ8:BI8)</f>
        <v>15.641154290270666</v>
      </c>
      <c r="BN8" s="95">
        <f>AZ8</f>
        <v>6.1854239656169039</v>
      </c>
      <c r="BO8" s="66">
        <f>IF(BN8&lt;8,IF((8-BN8)&lt;BB8,(8-BN8),BB8),0)</f>
        <v>1.8145760343830961</v>
      </c>
      <c r="BP8" s="66">
        <f>IF((BO8+BN8)&lt;8,8-(BO8+BN8),0)</f>
        <v>0</v>
      </c>
      <c r="BQ8" s="66">
        <f>SUM(BN8:BP8)</f>
        <v>8</v>
      </c>
      <c r="BR8" s="66">
        <f>IF((BB8-BO8)&gt;0,(BB8-BO8),0)</f>
        <v>0.67808206046700903</v>
      </c>
      <c r="BS8" s="66">
        <f>IF(BR8+BA8&lt;5,BA8,5-BR8)</f>
        <v>0.28440171971659228</v>
      </c>
      <c r="BT8" s="66">
        <f>IF(BR8+BS8+BC8&lt;5,BC8,5-BS8-BR8)</f>
        <v>0</v>
      </c>
      <c r="BU8" s="66"/>
      <c r="BV8" s="66">
        <f>IF(SUM(BR8:BU8)&lt;5,IF((SUM(BR8:BU8)+BE8)&lt;5,BE8,5-SUM(BR8:BU8)),0)</f>
        <v>2.2303898725636433</v>
      </c>
      <c r="BW8" s="66">
        <f>IF(SUM(BR8:BV8)&lt;5,IF((SUM(BR8:BV8)+BD8)&lt;5,BD8,5-SUM(BR8:BV8)),0)</f>
        <v>1.8071263472527557</v>
      </c>
      <c r="BX8" s="66">
        <f>IF(SUM(BR8:BW8)&lt;5,IF((SUM(BR8:BW8)+BG8)&lt;5,BG8,5-SUM(BR8:BW8)),0)</f>
        <v>0</v>
      </c>
      <c r="BY8" s="66">
        <f>SUM(BR8:BX8)</f>
        <v>5</v>
      </c>
      <c r="BZ8" s="66">
        <f>IF((BE8-BV8)&gt;0,(BE8-BV8),0)</f>
        <v>0</v>
      </c>
      <c r="CA8" s="66">
        <f>IF((BD8-BW8)&gt;0,(BD8-BW8),0)</f>
        <v>0.18269616254676935</v>
      </c>
      <c r="CB8" s="66">
        <f>IF((BG8-BX8)&gt;0,(BG8-BX8),0)</f>
        <v>3.0023349897221691E-2</v>
      </c>
      <c r="CC8" s="66">
        <f>BF8</f>
        <v>1.7138167317682416</v>
      </c>
      <c r="CD8" s="56">
        <f>IF((SUM(BZ8:CC8)&lt;2),IF((2-(BZ8+CA8+CB8+CC8))&lt;BF8,(2-SUM(BZ8:CC8)),BF8),0)</f>
        <v>7.3463755787767315E-2</v>
      </c>
      <c r="CE8" s="66">
        <f>SUM(BZ8:CD8)</f>
        <v>2</v>
      </c>
      <c r="CF8" s="66">
        <f>BH8-CD8</f>
        <v>0.616660010978337</v>
      </c>
      <c r="CG8" s="66">
        <f>BI8</f>
        <v>2.4494279292327812E-2</v>
      </c>
      <c r="CH8" s="67">
        <f>SUM(CF8:CG8)</f>
        <v>0.64115429027066484</v>
      </c>
      <c r="CJ8" s="60">
        <f>8/AZ8</f>
        <v>1.2933632430808031</v>
      </c>
      <c r="CK8" s="60">
        <f>16/SUM(AZ8:BI8)</f>
        <v>1.0229424058525238</v>
      </c>
      <c r="CL8" s="60">
        <f>15/SUM(AZ8:BG8)</f>
        <v>1.0049216880986875</v>
      </c>
      <c r="CN8" s="60">
        <f>IF(MIN(CJ8:CL8)&lt;1,MIN(CJ8:CL8),1)</f>
        <v>1</v>
      </c>
      <c r="CO8" s="60">
        <f t="shared" si="15"/>
        <v>6.1854239656169039</v>
      </c>
      <c r="CP8" s="60">
        <f t="shared" si="15"/>
        <v>0.28440171971659228</v>
      </c>
      <c r="CQ8" s="60">
        <f t="shared" si="15"/>
        <v>2.4926580948501051</v>
      </c>
      <c r="CR8" s="60">
        <f t="shared" si="15"/>
        <v>0</v>
      </c>
      <c r="CS8" s="60">
        <f t="shared" si="15"/>
        <v>1.989822509799525</v>
      </c>
      <c r="CT8" s="60">
        <f t="shared" si="15"/>
        <v>2.2303898725636433</v>
      </c>
      <c r="CU8" s="60">
        <f t="shared" si="15"/>
        <v>1.7138167317682416</v>
      </c>
      <c r="CV8" s="60">
        <f t="shared" si="15"/>
        <v>3.0023349897221691E-2</v>
      </c>
      <c r="CW8" s="60">
        <f t="shared" si="15"/>
        <v>0.69012376676610432</v>
      </c>
      <c r="CX8" s="60">
        <f t="shared" si="15"/>
        <v>2.4494279292327812E-2</v>
      </c>
      <c r="CY8" s="60">
        <f t="shared" si="15"/>
        <v>0</v>
      </c>
      <c r="CZ8" s="60">
        <f t="shared" si="15"/>
        <v>0</v>
      </c>
      <c r="DA8" s="60">
        <f t="shared" si="15"/>
        <v>2</v>
      </c>
      <c r="DB8" s="60">
        <f>CO8*2+CP8*2+CQ8*3/2+CR8*3/2+CS8+CT8+CU8+CV8+CW8/2+CX8/2</f>
        <v>22.999999999999993</v>
      </c>
      <c r="DC8" s="60">
        <f>(23-DB8)*2</f>
        <v>1.4210854715202004E-14</v>
      </c>
      <c r="DD8" s="60" t="str">
        <f>IF(DC8&gt;BD8,"FAIL","")</f>
        <v/>
      </c>
      <c r="DE8" s="59">
        <f>CO8</f>
        <v>6.1854239656169039</v>
      </c>
      <c r="DF8" s="59">
        <f>IF(DE8&lt;8,IF((8-DE8)&lt;CQ8,(8-DE8),CQ8),0)</f>
        <v>1.8145760343830961</v>
      </c>
      <c r="DG8" s="59">
        <f>IF((DF8+DE8)&lt;8,IF((8-DF8-DE8)&gt;CP8,CP8,(8-(DF8+DE8))),0)</f>
        <v>0</v>
      </c>
      <c r="DH8" s="59">
        <f>SUM(DE8:DG8)</f>
        <v>8</v>
      </c>
      <c r="DI8" s="59">
        <f>IF((CQ8-DF8)&gt;0,(CQ8-DF8),0)</f>
        <v>0.67808206046700903</v>
      </c>
      <c r="DJ8" s="59">
        <f>IF(DI8+CP8&lt;5,CP8,5-DI8)</f>
        <v>0.28440171971659228</v>
      </c>
      <c r="DK8" s="59">
        <f>IF(DI8+DJ8+CR8&lt;5,CR8,5-DJ8-DI8)</f>
        <v>0</v>
      </c>
      <c r="DL8" s="59">
        <f>DC8</f>
        <v>1.4210854715202004E-14</v>
      </c>
      <c r="DM8" s="59">
        <f>IF(SUM(DI8:DL8)&lt;5,IF((SUM(DI8:DL8)+CT8)&lt;5,CT8,5-SUM(DI8:DL8)),0)</f>
        <v>2.2303898725636433</v>
      </c>
      <c r="DN8" s="59">
        <f>IF(SUM(DI8:DM8)&lt;5,IF((SUM(DI8:DM8)+CS8-DC8)&lt;5,CS8-DC8,5-SUM(DI8:DM8)),0)</f>
        <v>1.8071263472527415</v>
      </c>
      <c r="DO8" s="59">
        <f>IF(SUM(DI8:DN8)&lt;5,IF((SUM(DI8:DN8)+CV8)&lt;5,CV8,5-SUM(DI8:DN8)),0)</f>
        <v>0</v>
      </c>
      <c r="DP8" s="59">
        <f>SUM(DI8:DO8)</f>
        <v>5</v>
      </c>
      <c r="DQ8" s="59">
        <f>IF((CT8-DM8)&gt;0,(CT8-DM8),0)</f>
        <v>0</v>
      </c>
      <c r="DR8" s="59">
        <f>IF((CS8-DN8-DL8)&gt;0,(CS8-DN8-DL8),0)</f>
        <v>0.18269616254676935</v>
      </c>
      <c r="DS8" s="59">
        <f>IF((CV8-DO8)&gt;0,(CV8-DO8),0)</f>
        <v>3.0023349897221691E-2</v>
      </c>
      <c r="DT8" s="59">
        <f>CU8</f>
        <v>1.7138167317682416</v>
      </c>
      <c r="DU8" s="59">
        <f>IF((SUM(DQ8:DT8)&lt;2),IF((2-(DQ8+DR8+DS8+DT8))&lt;CW8,(2-SUM(DQ8:DT8)),CW8),0)</f>
        <v>7.3463755787767315E-2</v>
      </c>
      <c r="DV8" s="59">
        <f>SUM(DQ8:DU8)</f>
        <v>2</v>
      </c>
      <c r="DW8" s="59">
        <f>CW8-DU8</f>
        <v>0.616660010978337</v>
      </c>
      <c r="DX8" s="59">
        <f>CY8</f>
        <v>0</v>
      </c>
      <c r="DY8" s="59">
        <f>SUM(DW8:DX8)</f>
        <v>0.616660010978337</v>
      </c>
      <c r="EA8" s="60">
        <f>8/(AZ8+BB8)</f>
        <v>0.92186268166833651</v>
      </c>
      <c r="EB8" s="60">
        <f>15/SUM(AZ8:BH8)</f>
        <v>0.96051268257458167</v>
      </c>
      <c r="EC8" s="60">
        <f>13/SUM(AZ8:BG8)</f>
        <v>0.87093212968552913</v>
      </c>
      <c r="ED8" s="60">
        <f>23/(23+(0.5*BD8))</f>
        <v>0.95853657284535276</v>
      </c>
      <c r="EF8" s="60">
        <f>MAX(EA8:ED8)</f>
        <v>0.96051268257458167</v>
      </c>
      <c r="EG8" s="60">
        <f t="shared" si="17"/>
        <v>5.9411781660757992</v>
      </c>
      <c r="EH8" s="60">
        <f t="shared" si="17"/>
        <v>0.27317145873380833</v>
      </c>
      <c r="EI8" s="60">
        <f t="shared" si="17"/>
        <v>2.3942297134257204</v>
      </c>
      <c r="EJ8" s="60">
        <f t="shared" si="17"/>
        <v>0</v>
      </c>
      <c r="EK8" s="60">
        <f t="shared" si="17"/>
        <v>1.9112497567348286</v>
      </c>
      <c r="EL8" s="60">
        <f t="shared" si="17"/>
        <v>2.1423177596832845</v>
      </c>
      <c r="EM8" s="60">
        <f t="shared" si="17"/>
        <v>1.6461427064719161</v>
      </c>
      <c r="EN8" s="60">
        <f t="shared" si="17"/>
        <v>2.8837808349655696E-2</v>
      </c>
      <c r="EO8" s="60">
        <f t="shared" si="17"/>
        <v>0.6628726305249858</v>
      </c>
      <c r="EP8" s="60">
        <f t="shared" si="17"/>
        <v>2.3527065910804813E-2</v>
      </c>
      <c r="EQ8" s="60">
        <f t="shared" si="17"/>
        <v>0</v>
      </c>
      <c r="ER8" s="60">
        <f t="shared" si="17"/>
        <v>0</v>
      </c>
      <c r="ES8" s="60">
        <f t="shared" si="17"/>
        <v>1.9210253651491633</v>
      </c>
      <c r="ET8" s="60">
        <f>EG8*2+EH8*2+EI8*3/2+EJ8*3/2+EK8+EL8+EM8+EN8+EO8/2+EP8/2</f>
        <v>22.091791699215378</v>
      </c>
      <c r="EU8" s="60">
        <f>(23-ET8)*2</f>
        <v>1.8164166015692444</v>
      </c>
      <c r="EV8" s="60" t="str">
        <f>IF(EU8&gt;BD8,"FAIL","")</f>
        <v/>
      </c>
      <c r="EW8" s="62">
        <f>EG8</f>
        <v>5.9411781660757992</v>
      </c>
      <c r="EX8" s="62">
        <f>IF(EW8&lt;8,IF((8-EW8)&lt;EI8,(8-EW8),EI8),0)</f>
        <v>2.0588218339242008</v>
      </c>
      <c r="EY8" s="62">
        <f>IF((EX8+EW8)&lt;8,IF((8-EX8-EW8)&gt;EH8,EH8,(8-(EX8+EW8))),0)</f>
        <v>0</v>
      </c>
      <c r="EZ8" s="62">
        <f>SUM(EW8:EY8)</f>
        <v>8</v>
      </c>
      <c r="FA8" s="62">
        <f>IF((EI8-EX8)&gt;0,(EI8-EX8),0)</f>
        <v>0.33540787950151962</v>
      </c>
      <c r="FB8" s="62">
        <f>IF(FA8+EH8&lt;5,EH8,5-FA8)</f>
        <v>0.27317145873380833</v>
      </c>
      <c r="FC8" s="62">
        <f>IF(FA8+FB8+EJ8&lt;5,EJ8,5-FB8-FA8)</f>
        <v>0</v>
      </c>
      <c r="FD8" s="62">
        <f>EU8</f>
        <v>1.8164166015692444</v>
      </c>
      <c r="FE8" s="62">
        <f>IF(SUM(FA8:FD8)&lt;5,IF((SUM(FA8:FD8)+EL8)&lt;5,EL8,5-SUM(FA8:FD8)),0)</f>
        <v>2.1423177596832845</v>
      </c>
      <c r="FF8" s="62">
        <f>IF(SUM(FA8:FE8)&lt;5,IF((SUM(FA8:FE8)+(EK8-EU8))&lt;5,EK8-EU8,5-SUM(FA8:FE8)),0)</f>
        <v>9.4833155165584104E-2</v>
      </c>
      <c r="FG8" s="62">
        <f>IF(SUM(FA8:FF8)&lt;5,IF((SUM(FA8:FF8)+EN8)&lt;5,EN8,5-SUM(FA8:FF8)),0)</f>
        <v>2.8837808349655696E-2</v>
      </c>
      <c r="FH8" s="62">
        <f>SUM(FA8:FG8)</f>
        <v>4.6909846630030962</v>
      </c>
      <c r="FI8" s="62">
        <f>IF((EL8-FE8)&gt;0,(EL8-FE8),0)</f>
        <v>0</v>
      </c>
      <c r="FJ8" s="62">
        <f>IF((EK8-FF8-FD8)&gt;0,(EK8-FF8-FD8),0)</f>
        <v>0</v>
      </c>
      <c r="FK8" s="62">
        <f>IF((EN8-FG8)&gt;0,(EN8-FG8),0)</f>
        <v>0</v>
      </c>
      <c r="FL8" s="62">
        <f>EM8</f>
        <v>1.6461427064719161</v>
      </c>
      <c r="FM8" s="62">
        <f>IF((SUM(FI8:FL8)&lt;2),IF((2-(FI8+FJ8+FK8+FL8))&lt;EO8,(2-SUM(FI8:FL8)),EO8),0)</f>
        <v>0.35385729352808393</v>
      </c>
      <c r="FN8" s="62">
        <f>SUM(FI8:FM8)</f>
        <v>2</v>
      </c>
      <c r="FO8" s="62">
        <f>EO8-FM8</f>
        <v>0.30901533699690187</v>
      </c>
      <c r="FP8" s="62">
        <f>EP8</f>
        <v>2.3527065910804813E-2</v>
      </c>
      <c r="FQ8" s="62">
        <f>SUM(FO8:FP8)</f>
        <v>0.3325424029077067</v>
      </c>
      <c r="FR8" s="62" t="str">
        <f>IF(OR(FD8&lt;0, FF8&lt;0, FO8&lt;0, FQ8&gt;1), "Fail", "Pass")</f>
        <v>Pass</v>
      </c>
      <c r="FS8" s="62" t="str">
        <f>IF(FL8&lt;1.5,"Low-Ca",IF(FR8="Fail","Invalid",IF(FB8&gt;0.5,"Kaersutite",IF(FQ8&lt;=0.5,IF(EW8&gt;=6.5,"Mg-Hbl","Tsch"),IF(FA8&lt;FD8,"Mg-Hst","Prg")))))</f>
        <v>Tsch</v>
      </c>
      <c r="FT8" s="60">
        <f>FE8/(FE8+FF8+FJ8)</f>
        <v>0.9576098534362889</v>
      </c>
      <c r="FV8" s="60">
        <f>AVERAGE(EF8,CN8)</f>
        <v>0.98025634128729089</v>
      </c>
      <c r="FW8" s="60">
        <f t="shared" si="22"/>
        <v>6.0633010658463515</v>
      </c>
      <c r="FX8" s="60">
        <f t="shared" si="22"/>
        <v>0.27878658922520033</v>
      </c>
      <c r="FY8" s="60">
        <f t="shared" si="22"/>
        <v>2.4434439041379128</v>
      </c>
      <c r="FZ8" s="60">
        <f t="shared" si="22"/>
        <v>0</v>
      </c>
      <c r="GA8" s="60">
        <f t="shared" si="22"/>
        <v>1.9505361332671769</v>
      </c>
      <c r="GB8" s="60">
        <f t="shared" si="22"/>
        <v>2.1863538161234639</v>
      </c>
      <c r="GC8" s="60">
        <f t="shared" si="22"/>
        <v>1.6799797191200789</v>
      </c>
      <c r="GD8" s="60">
        <f t="shared" si="22"/>
        <v>2.9430579123438695E-2</v>
      </c>
      <c r="GE8" s="60">
        <f t="shared" si="22"/>
        <v>0.67649819864554506</v>
      </c>
      <c r="GF8" s="60">
        <f t="shared" si="22"/>
        <v>2.4010672601566314E-2</v>
      </c>
      <c r="GG8" s="60">
        <f t="shared" si="22"/>
        <v>0</v>
      </c>
      <c r="GH8" s="60">
        <f t="shared" si="22"/>
        <v>0</v>
      </c>
      <c r="GI8" s="60">
        <f t="shared" si="22"/>
        <v>1.9605126825745818</v>
      </c>
      <c r="GJ8" s="60">
        <f>FW8*2+FX8*2+FY8*3/2+FZ8*3/2+GA8+GB8+GC8+GD8+GE8/2+GF8/2</f>
        <v>22.545895849607692</v>
      </c>
      <c r="GK8" s="60">
        <f>(23-GJ8)*2</f>
        <v>0.90820830078461512</v>
      </c>
      <c r="GM8" s="88">
        <f>FW8</f>
        <v>6.0633010658463515</v>
      </c>
      <c r="GN8" s="88">
        <f>IF(GM8&lt;8,IF((8-GM8)&lt;FY8,(8-GM8),FY8),0)</f>
        <v>1.9366989341536485</v>
      </c>
      <c r="GO8" s="88">
        <f>IF((GN8+GM8)&lt;8,IF((8-GN8-GM8)&gt;FX8,FX8,(8-(GN8+GM8))),0)</f>
        <v>0</v>
      </c>
      <c r="GP8" s="87">
        <f>SUM(GM8:GO8)</f>
        <v>8</v>
      </c>
      <c r="GQ8" s="88">
        <f>IF((FY8-GN8)&gt;0,(FY8-GN8),0)</f>
        <v>0.50674496998426433</v>
      </c>
      <c r="GR8" s="88">
        <f>IF(GQ8+FX8&lt;5,FX8,5-GQ8)</f>
        <v>0.27878658922520033</v>
      </c>
      <c r="GS8" s="88">
        <f>IF(GQ8+GR8+FZ8&lt;5,FZ8,5-GR8-GQ8)</f>
        <v>0</v>
      </c>
      <c r="GT8" s="88">
        <f>GK8</f>
        <v>0.90820830078461512</v>
      </c>
      <c r="GU8" s="88">
        <f>IF(SUM(GQ8:GT8)&lt;5,IF((SUM(GQ8:GT8)+GB8)&lt;5,GB8,5-SUM(GQ8:GT8)),0)</f>
        <v>2.1863538161234639</v>
      </c>
      <c r="GV8" s="88">
        <f>IF(SUM(GQ8:GU8)&lt;5,IF((SUM(GQ8:GU8)+(GA8-GT8))&lt;5,GA8-GT8,5-SUM(GQ8:GU8)),0)</f>
        <v>1.0423278324825618</v>
      </c>
      <c r="GW8" s="88">
        <f>IF(SUM(GQ8:GV8)&lt;5,IF((SUM(GQ8:GV8)+GD8)&lt;5,GD8,5-SUM(GQ8:GV8)),0)</f>
        <v>2.9430579123438695E-2</v>
      </c>
      <c r="GX8" s="87">
        <f>SUM(GQ8:GW8)</f>
        <v>4.9518520877235446</v>
      </c>
      <c r="GY8" s="88">
        <f>IF((GB8-GU8)&gt;0,(GB8-GU8),0)</f>
        <v>0</v>
      </c>
      <c r="GZ8" s="88">
        <f>IF((GA8-GV8-GT8)&gt;0,(GA8-GV8-GT8),0)</f>
        <v>0</v>
      </c>
      <c r="HA8" s="88">
        <f>IF((GD8-GW8)&gt;0,(GD8-GW8),0)</f>
        <v>0</v>
      </c>
      <c r="HB8" s="88">
        <f>GC8</f>
        <v>1.6799797191200789</v>
      </c>
      <c r="HC8" s="88">
        <f>IF((SUM(GY8:HB8)&lt;2),IF((2-(GY8+GZ8+HA8+HB8))&lt;GE8,(2-SUM(GY8:HB8)),GE8),0)</f>
        <v>0.32002028087992107</v>
      </c>
      <c r="HD8" s="87">
        <f>SUM(GY8:HC8)</f>
        <v>2</v>
      </c>
      <c r="HE8" s="88">
        <f>GE8-HC8</f>
        <v>0.35647791776562399</v>
      </c>
      <c r="HF8" s="88">
        <f>GF8</f>
        <v>2.4010672601566314E-2</v>
      </c>
      <c r="HG8" s="88">
        <f>SUM(HE8:HF8)</f>
        <v>0.38048859036719029</v>
      </c>
      <c r="HH8" s="96" t="str">
        <f>IF(OR(GT8&lt;0, GV8&lt;0, HE8&lt;0, HG8&gt;1), "Fail", "Pass")</f>
        <v>Pass</v>
      </c>
      <c r="HI8" s="83">
        <f>(GU8+GY8)/(GY8+GU8+GV8+GZ8)</f>
        <v>0.67716611734310073</v>
      </c>
      <c r="HJ8" s="83">
        <f>HF8+HE8</f>
        <v>0.38048859036719029</v>
      </c>
      <c r="HK8" s="83">
        <f>GR8+GO8</f>
        <v>0.27878658922520033</v>
      </c>
      <c r="HL8" s="83">
        <f>GM8</f>
        <v>6.0633010658463515</v>
      </c>
      <c r="HM8" s="96" t="str">
        <f t="shared" si="24"/>
        <v>Tsch</v>
      </c>
      <c r="HP8" s="97">
        <f>parameters!$E$5+parameters!$F$5*calcs_mymases!$Q8 +parameters!$G$5*calcs_mymases!$GM8+parameters!$H$5*LN(calcs_mymases!$GM8)+parameters!$I$5*calcs_mymases!$GQ8+parameters!$J$5*(calcs_mymases!$GU8+calcs_mymases!$GY8) + parameters!$K$5*calcs_mymases!$GT8+parameters!$L$5*(calcs_mymases!$GV8+calcs_mymases!$GZ8)+parameters!$M$5*(calcs_mymases!$GT8+calcs_mymases!$GV8+calcs_mymases!$GZ8)+parameters!$N$5*(calcs_mymases!$GO8+calcs_mymases!$GR8)+parameters!$O$5*calcs_mymases!$HB8+parameters!$P$5*calcs_mymases!$HE8</f>
        <v>67.624437478170563</v>
      </c>
      <c r="HQ8" s="97">
        <f>parameters!$E$6+parameters!$F$6*calcs_mymases!$Q8 +parameters!$G$6*calcs_mymases!$GM8+parameters!$H$6*LN(calcs_mymases!$GM8)+parameters!$I$6*calcs_mymases!$GQ8+parameters!$J$6*(calcs_mymases!$GU8+calcs_mymases!$GY8) + parameters!$K$6*calcs_mymases!$GT8+parameters!$L$6*(calcs_mymases!$GV8+calcs_mymases!$GZ8)+parameters!$M$6*(calcs_mymases!$GT8+calcs_mymases!$GV8+calcs_mymases!$GZ8)+parameters!$N$6*(calcs_mymases!$GO8+calcs_mymases!$GR8)+parameters!$O$6*calcs_mymases!$HB8+parameters!$P$6*calcs_mymases!$HE8</f>
        <v>66.250717419838651</v>
      </c>
      <c r="HR8" s="97">
        <f>parameters!$E$7+parameters!$F$7*calcs_mymases!$Q8 +parameters!$G$7*calcs_mymases!$GM8+parameters!$H$7*LN(calcs_mymases!$GM8)+parameters!$I$7*calcs_mymases!$GQ8+parameters!$J$7*(calcs_mymases!$GU8+calcs_mymases!$GY8) + parameters!$K$7*calcs_mymases!$GT8+parameters!$L$7*(calcs_mymases!$GV8+calcs_mymases!$GZ8)+parameters!$M$7*(calcs_mymases!$GT8+calcs_mymases!$GV8+calcs_mymases!$GZ8)+parameters!$N$7*(calcs_mymases!$GO8+calcs_mymases!$GR8)+parameters!$O$7*calcs_mymases!$HB8+parameters!$P$7*calcs_mymases!$HE8</f>
        <v>63.173684849091373</v>
      </c>
      <c r="HS8" s="97">
        <f>parameters!$E$8+parameters!$F$8*calcs_mymases!$Q8 +parameters!$G$8*calcs_mymases!$GM8+parameters!$H$8*LN(calcs_mymases!$GM8)+parameters!$I$8*calcs_mymases!$GQ8+parameters!$J$8*(calcs_mymases!$GU8+calcs_mymases!$GY8) + parameters!$K$8*calcs_mymases!$GT8+parameters!$L$8*(calcs_mymases!$GV8+calcs_mymases!$GZ8)+parameters!$M$8*(calcs_mymases!$GT8+calcs_mymases!$GV8+calcs_mymases!$GZ8)+parameters!$N$8*(calcs_mymases!$GO8+calcs_mymases!$GR8)+parameters!$O$8*calcs_mymases!$HB8+parameters!$P$8*calcs_mymases!$HE8</f>
        <v>63.64869941927094</v>
      </c>
      <c r="HT8" s="81"/>
      <c r="HU8" s="97">
        <f>EXP(parameters!$E$10+parameters!$F$10*calcs_mymases!$Q8 +parameters!$G$10*calcs_mymases!$GM8+parameters!$H$10*LN(calcs_mymases!$GM8)+parameters!$I$10*calcs_mymases!$GQ8+parameters!$J$10*(calcs_mymases!$GU8+calcs_mymases!$GY8) + parameters!$K$10*calcs_mymases!$GT8+parameters!$L$10*(calcs_mymases!$GV8+calcs_mymases!$GZ8)+parameters!$M$10*(calcs_mymases!$GT8+calcs_mymases!$GV8+calcs_mymases!$GZ8)+parameters!$N$10*(calcs_mymases!$GO8+calcs_mymases!$GR8)+parameters!$O$10*calcs_mymases!$HB8+parameters!$P$10*calcs_mymases!$HE8)</f>
        <v>0.43412036299876261</v>
      </c>
      <c r="HV8" s="97">
        <f>EXP(parameters!$E$11+parameters!$F$11*calcs_mymases!$Q8 +parameters!$G$11*calcs_mymases!$GM8+parameters!$H$11*LN(calcs_mymases!$GM8)+parameters!$I$11*calcs_mymases!$GQ8+parameters!$J$11*(calcs_mymases!$GU8+calcs_mymases!$GY8) + parameters!$K$11*calcs_mymases!$GT8+parameters!$L$11*(calcs_mymases!$GV8+calcs_mymases!$GZ8)+parameters!$M$11*(calcs_mymases!$GT8+calcs_mymases!$GV8+calcs_mymases!$GZ8)+parameters!$N$11*(calcs_mymases!$GO8+calcs_mymases!$GR8)+parameters!$O$11*calcs_mymases!$HB8+parameters!$P$11*calcs_mymases!$HE8)</f>
        <v>0.42321732328411205</v>
      </c>
      <c r="HW8" s="73"/>
      <c r="HX8" s="97">
        <f>EXP(parameters!$E$13+parameters!$F$13*calcs_mymases!$Q8 +parameters!$G$13*calcs_mymases!$GM8+parameters!$H$13*LN(calcs_mymases!$GM8)+parameters!$I$13*calcs_mymases!$GQ8+parameters!$J$13*(calcs_mymases!$GU8+calcs_mymases!$GY8) + parameters!$K$13*calcs_mymases!$GT8+parameters!$L$13*(calcs_mymases!$GV8+calcs_mymases!$GZ8)+parameters!$M$13*(calcs_mymases!$GT8+calcs_mymases!$GV8+calcs_mymases!$GZ8)+parameters!$N$13*(calcs_mymases!$GO8+calcs_mymases!$GR8)+parameters!$O$13*calcs_mymases!$HB8+parameters!$P$13*calcs_mymases!$HE8)</f>
        <v>4.0920074721498985</v>
      </c>
      <c r="HY8" s="97">
        <f>EXP(parameters!$E$14+parameters!$F$14*calcs_mymases!$Q8 +parameters!$G$14*calcs_mymases!$GM8+parameters!$H$14*LN(calcs_mymases!$GM8)+parameters!$I$14*calcs_mymases!$GQ8+parameters!$J$14*(calcs_mymases!$GU8+calcs_mymases!$GY8) + parameters!$K$14*calcs_mymases!$GT8+parameters!$L$14*(calcs_mymases!$GV8+calcs_mymases!$GZ8)+parameters!$M$14*(calcs_mymases!$GT8+calcs_mymases!$GV8+calcs_mymases!$GZ8)+parameters!$N$14*(calcs_mymases!$GO8+calcs_mymases!$GR8)+parameters!$O$14*calcs_mymases!$HB8+parameters!$P$14*calcs_mymases!$HE8)</f>
        <v>4.6403513959707405</v>
      </c>
      <c r="HZ8" s="81"/>
      <c r="IA8" s="97">
        <f>EXP(parameters!$E$16+parameters!$F$16*calcs_mymases!$Q8 +parameters!$G$16*calcs_mymases!$GM8+parameters!$H$16*LN(calcs_mymases!$GM8)+parameters!$I$16*calcs_mymases!$GQ8+parameters!$J$16*(calcs_mymases!$GU8+calcs_mymases!$GY8) + parameters!$K$16*calcs_mymases!$GT8+parameters!$L$16*(calcs_mymases!$GV8+calcs_mymases!$GZ8)+parameters!$M$16*(calcs_mymases!$GT8+calcs_mymases!$GV8+calcs_mymases!$GZ8)+parameters!$N$16*(calcs_mymases!$GO8+calcs_mymases!$GR8)+parameters!$O$16*calcs_mymases!$HB8+parameters!$P$16*calcs_mymases!$HE8)</f>
        <v>0.99147303376597729</v>
      </c>
      <c r="IB8" s="81"/>
      <c r="IC8" s="97">
        <f>(parameters!$E$18+parameters!$F$18*calcs_mymases!$Q8 +parameters!$G$18*calcs_mymases!$GM8+parameters!$H$18*LN(calcs_mymases!$GM8)+parameters!$I$18*calcs_mymases!$GQ8+parameters!$J$18*(calcs_mymases!$GU8+calcs_mymases!$GY8) + parameters!$K$18*calcs_mymases!$GT8+parameters!$L$18*(calcs_mymases!$GV8+calcs_mymases!$GZ8)+parameters!$M$18*(calcs_mymases!$GT8+calcs_mymases!$GV8+calcs_mymases!$GZ8)+parameters!$N$18*(calcs_mymases!$GO8+calcs_mymases!$GR8)+parameters!$O$18*calcs_mymases!$HB8+parameters!$P$18*calcs_mymases!$HE8)</f>
        <v>3.8129010221368524</v>
      </c>
      <c r="ID8" s="97">
        <f>EXP(parameters!$E$19+parameters!$F$19*calcs_mymases!$Q8 +parameters!$G$19*calcs_mymases!$GM8+parameters!$H$19*LN(calcs_mymases!$GM8)+parameters!$I$19*calcs_mymases!$GQ8+parameters!$J$19*(calcs_mymases!$GU8+calcs_mymases!$GY8) + parameters!$K$19*calcs_mymases!$GT8+parameters!$L$19*(calcs_mymases!$GV8+calcs_mymases!$GZ8)+parameters!$M$19*(calcs_mymases!$GT8+calcs_mymases!$GV8+calcs_mymases!$GZ8)+parameters!$N$19*(calcs_mymases!$GO8+calcs_mymases!$GR8)+parameters!$O$19*calcs_mymases!$HB8+parameters!$P$19*calcs_mymases!$HE8)</f>
        <v>4.2727046954587493</v>
      </c>
      <c r="IE8" s="73"/>
      <c r="IF8" s="97">
        <f>(parameters!$E$21+parameters!$F$21*calcs_mymases!$Q8 +parameters!$G$21*calcs_mymases!$GM8+parameters!$H$21*LN(calcs_mymases!$GM8)+parameters!$I$21*calcs_mymases!$GQ8+parameters!$J$21*(calcs_mymases!$GU8+calcs_mymases!$GY8) + parameters!$K$21*calcs_mymases!$GT8+parameters!$L$21*(calcs_mymases!$GV8+calcs_mymases!$GZ8)+parameters!$M$21*(calcs_mymases!$GT8+calcs_mymases!$GV8+calcs_mymases!$GZ8)+parameters!$N$21*(calcs_mymases!$GO8+calcs_mymases!$GR8)+parameters!$O$21*calcs_mymases!$HB8+parameters!$P$21*calcs_mymases!$HE8)</f>
        <v>1.57902997179389</v>
      </c>
      <c r="IG8" s="97">
        <f>(parameters!$E$22+parameters!$F$22*calcs_mymases!$Q8 +parameters!$G$22*calcs_mymases!$GM8+parameters!$H$22*LN(calcs_mymases!$GM8)+parameters!$I$22*calcs_mymases!$GQ8+parameters!$J$22*(calcs_mymases!$GU8+calcs_mymases!$GY8) + parameters!$K$22*calcs_mymases!$GT8+parameters!$L$22*(calcs_mymases!$GV8+calcs_mymases!$GZ8)+parameters!$M$22*(calcs_mymases!$GT8+calcs_mymases!$GV8+calcs_mymases!$GZ8)+parameters!$N$22*(calcs_mymases!$GO8+calcs_mymases!$GR8)+parameters!$O$22*calcs_mymases!$HB8+parameters!$P$22*calcs_mymases!$HE8)</f>
        <v>2.5085715620068116</v>
      </c>
      <c r="IH8" s="81"/>
      <c r="II8" s="97">
        <f>(parameters!$E$24+parameters!$F$24*calcs_mymases!$Q8 +parameters!$G$24*calcs_mymases!$GM8+parameters!$H$24*LN(calcs_mymases!$GM8)+parameters!$I$24*calcs_mymases!$GQ8+parameters!$J$24*(calcs_mymases!$GU8+calcs_mymases!$GY8) + parameters!$K$24*calcs_mymases!$GT8+parameters!$L$24*(calcs_mymases!$GV8+calcs_mymases!$GZ8)+parameters!$M$24*(calcs_mymases!$GT8+calcs_mymases!$GV8+calcs_mymases!$GZ8)+parameters!$N$24*(calcs_mymases!$GO8+calcs_mymases!$GR8)+parameters!$O$24*calcs_mymases!$HB8+parameters!$P$24*calcs_mymases!$HE8)</f>
        <v>18.629717122364355</v>
      </c>
      <c r="IJ8" s="98"/>
    </row>
    <row r="9" spans="1:244" s="60" customFormat="1" x14ac:dyDescent="0.3">
      <c r="A9" s="89" t="s">
        <v>115</v>
      </c>
      <c r="B9" s="90" t="str">
        <f>HM9</f>
        <v>Pargasite</v>
      </c>
      <c r="C9" s="91">
        <v>42.37</v>
      </c>
      <c r="D9" s="91">
        <v>2.2400000000000002</v>
      </c>
      <c r="E9" s="91">
        <v>13.34</v>
      </c>
      <c r="F9" s="91">
        <v>0.26</v>
      </c>
      <c r="G9" s="91">
        <v>7.76</v>
      </c>
      <c r="H9" s="91">
        <v>14.79</v>
      </c>
      <c r="I9" s="91">
        <v>11.03</v>
      </c>
      <c r="J9" s="91">
        <v>0</v>
      </c>
      <c r="K9" s="91">
        <v>2.2599999999999998</v>
      </c>
      <c r="L9" s="91">
        <v>1.71</v>
      </c>
      <c r="M9" s="91">
        <v>0</v>
      </c>
      <c r="N9" s="91">
        <v>0</v>
      </c>
      <c r="O9" s="91">
        <v>0</v>
      </c>
      <c r="P9" s="91">
        <v>95.759999999999991</v>
      </c>
      <c r="Q9" s="60">
        <v>1025</v>
      </c>
      <c r="R9" s="92">
        <f t="shared" si="0"/>
        <v>0.70517589453484519</v>
      </c>
      <c r="S9" s="93">
        <f t="shared" si="0"/>
        <v>2.8042484363811179E-2</v>
      </c>
      <c r="T9" s="93">
        <f t="shared" si="0"/>
        <v>0.13083433861966831</v>
      </c>
      <c r="U9" s="93">
        <f t="shared" si="0"/>
        <v>1.7105465722620401E-3</v>
      </c>
      <c r="V9" s="93">
        <f t="shared" si="0"/>
        <v>0.10800819526100124</v>
      </c>
      <c r="W9" s="93">
        <f t="shared" si="0"/>
        <v>0.36695745377675881</v>
      </c>
      <c r="X9" s="93">
        <f t="shared" si="0"/>
        <v>0.19669242867893305</v>
      </c>
      <c r="Y9" s="93">
        <f t="shared" si="0"/>
        <v>0</v>
      </c>
      <c r="Z9" s="93">
        <f t="shared" si="0"/>
        <v>3.6464022433441053E-2</v>
      </c>
      <c r="AA9" s="93">
        <f t="shared" si="0"/>
        <v>1.8153637097116652E-2</v>
      </c>
      <c r="AB9" s="93">
        <f t="shared" si="0"/>
        <v>0</v>
      </c>
      <c r="AC9" s="94">
        <f t="shared" si="0"/>
        <v>0</v>
      </c>
      <c r="AD9" s="92">
        <f>R9*2</f>
        <v>1.4103517890696904</v>
      </c>
      <c r="AE9" s="93">
        <f>S9*2</f>
        <v>5.6084968727622357E-2</v>
      </c>
      <c r="AF9" s="93">
        <f>T9*3</f>
        <v>0.39250301585900493</v>
      </c>
      <c r="AG9" s="93">
        <f>U9*3</f>
        <v>5.1316397167861204E-3</v>
      </c>
      <c r="AH9" s="93">
        <f t="shared" si="3"/>
        <v>0.10800819526100124</v>
      </c>
      <c r="AI9" s="93">
        <f t="shared" si="3"/>
        <v>0.36695745377675881</v>
      </c>
      <c r="AJ9" s="93">
        <f t="shared" si="3"/>
        <v>0.19669242867893305</v>
      </c>
      <c r="AK9" s="93">
        <f t="shared" si="3"/>
        <v>0</v>
      </c>
      <c r="AL9" s="93">
        <f t="shared" si="3"/>
        <v>3.6464022433441053E-2</v>
      </c>
      <c r="AM9" s="93">
        <f t="shared" si="3"/>
        <v>1.8153637097116652E-2</v>
      </c>
      <c r="AN9" s="94">
        <f>SUM(AD9:AM9)</f>
        <v>2.5903471506203544</v>
      </c>
      <c r="AO9" s="92">
        <f t="shared" si="5"/>
        <v>12.522681039425306</v>
      </c>
      <c r="AP9" s="93">
        <f t="shared" si="5"/>
        <v>0.4979850984167844</v>
      </c>
      <c r="AQ9" s="93">
        <f t="shared" si="5"/>
        <v>3.4850808945029348</v>
      </c>
      <c r="AR9" s="93">
        <f t="shared" si="5"/>
        <v>4.5564438518526242E-2</v>
      </c>
      <c r="AS9" s="93">
        <f t="shared" si="5"/>
        <v>0.95901759361022243</v>
      </c>
      <c r="AT9" s="93">
        <f t="shared" si="5"/>
        <v>3.2582588147863412</v>
      </c>
      <c r="AU9" s="93">
        <f t="shared" si="5"/>
        <v>1.7464554349528165</v>
      </c>
      <c r="AV9" s="93">
        <f t="shared" si="5"/>
        <v>0</v>
      </c>
      <c r="AW9" s="93">
        <f t="shared" si="5"/>
        <v>0.32376838593556584</v>
      </c>
      <c r="AX9" s="93">
        <f t="shared" si="5"/>
        <v>0.16118829985150412</v>
      </c>
      <c r="AY9" s="94">
        <f>SUM(AO9:AX9)</f>
        <v>23</v>
      </c>
      <c r="AZ9" s="92">
        <f>AO9/2</f>
        <v>6.261340519712653</v>
      </c>
      <c r="BA9" s="93">
        <f>AP9/2</f>
        <v>0.2489925492083922</v>
      </c>
      <c r="BB9" s="93">
        <f>AQ9*2/3</f>
        <v>2.3233872630019565</v>
      </c>
      <c r="BC9" s="93">
        <f>AR9*2/3</f>
        <v>3.0376292345684161E-2</v>
      </c>
      <c r="BD9" s="93">
        <f t="shared" si="9"/>
        <v>0.95901759361022243</v>
      </c>
      <c r="BE9" s="93">
        <f t="shared" si="9"/>
        <v>3.2582588147863412</v>
      </c>
      <c r="BF9" s="93">
        <f t="shared" si="9"/>
        <v>1.7464554349528165</v>
      </c>
      <c r="BG9" s="93">
        <f t="shared" si="9"/>
        <v>0</v>
      </c>
      <c r="BH9" s="93">
        <f>AW9*2</f>
        <v>0.64753677187113168</v>
      </c>
      <c r="BI9" s="93">
        <f>AX9*2</f>
        <v>0.32237659970300825</v>
      </c>
      <c r="BJ9" s="93">
        <f>AB9*23/$AN9</f>
        <v>0</v>
      </c>
      <c r="BK9" s="93">
        <f>AC9*23/$AN9</f>
        <v>0</v>
      </c>
      <c r="BL9" s="93">
        <f>2-BJ9-BK9</f>
        <v>2</v>
      </c>
      <c r="BM9" s="94">
        <f>SUM(AZ9:BI9)</f>
        <v>15.797741839192202</v>
      </c>
      <c r="BN9" s="95">
        <f>AZ9</f>
        <v>6.261340519712653</v>
      </c>
      <c r="BO9" s="66">
        <f>IF(BN9&lt;8,IF((8-BN9)&lt;BB9,(8-BN9),BB9),0)</f>
        <v>1.738659480287347</v>
      </c>
      <c r="BP9" s="66">
        <f>IF((BO9+BN9)&lt;8,8-(BO9+BN9),0)</f>
        <v>0</v>
      </c>
      <c r="BQ9" s="66">
        <f>SUM(BN9:BP9)</f>
        <v>8</v>
      </c>
      <c r="BR9" s="66">
        <f>IF((BB9-BO9)&gt;0,(BB9-BO9),0)</f>
        <v>0.58472778271460957</v>
      </c>
      <c r="BS9" s="66">
        <f>IF(BR9+BA9&lt;5,BA9,5-BR9)</f>
        <v>0.2489925492083922</v>
      </c>
      <c r="BT9" s="66">
        <f>IF(BR9+BS9+BC9&lt;5,BC9,5-BS9-BR9)</f>
        <v>3.0376292345684161E-2</v>
      </c>
      <c r="BU9" s="66"/>
      <c r="BV9" s="66">
        <f>IF(SUM(BR9:BU9)&lt;5,IF((SUM(BR9:BU9)+BE9)&lt;5,BE9,5-SUM(BR9:BU9)),0)</f>
        <v>3.2582588147863412</v>
      </c>
      <c r="BW9" s="66">
        <f>IF(SUM(BR9:BV9)&lt;5,IF((SUM(BR9:BV9)+BD9)&lt;5,BD9,5-SUM(BR9:BV9)),0)</f>
        <v>0.87764456094497323</v>
      </c>
      <c r="BX9" s="66">
        <f>IF(SUM(BR9:BW9)&lt;5,IF((SUM(BR9:BW9)+BG9)&lt;5,BG9,5-SUM(BR9:BW9)),0)</f>
        <v>0</v>
      </c>
      <c r="BY9" s="66">
        <f>SUM(BR9:BX9)</f>
        <v>5</v>
      </c>
      <c r="BZ9" s="66">
        <f>IF((BE9-BV9)&gt;0,(BE9-BV9),0)</f>
        <v>0</v>
      </c>
      <c r="CA9" s="66">
        <f>IF((BD9-BW9)&gt;0,(BD9-BW9),0)</f>
        <v>8.1373032665249201E-2</v>
      </c>
      <c r="CB9" s="66">
        <f>IF((BG9-BX9)&gt;0,(BG9-BX9),0)</f>
        <v>0</v>
      </c>
      <c r="CC9" s="66">
        <f>BF9</f>
        <v>1.7464554349528165</v>
      </c>
      <c r="CD9" s="56">
        <f>IF((SUM(BZ9:CC9)&lt;2),IF((2-(BZ9+CA9+CB9+CC9))&lt;BF9,(2-SUM(BZ9:CC9)),BF9),0)</f>
        <v>0.17217153238193417</v>
      </c>
      <c r="CE9" s="66">
        <f>SUM(BZ9:CD9)</f>
        <v>2</v>
      </c>
      <c r="CF9" s="66">
        <f>BH9-CD9</f>
        <v>0.47536523948919751</v>
      </c>
      <c r="CG9" s="66">
        <f>BI9</f>
        <v>0.32237659970300825</v>
      </c>
      <c r="CH9" s="67">
        <f>SUM(CF9:CG9)</f>
        <v>0.79774183919220576</v>
      </c>
      <c r="CJ9" s="60">
        <f>8/AZ9</f>
        <v>1.2776816681369596</v>
      </c>
      <c r="CK9" s="60">
        <f>16/SUM(AZ9:BI9)</f>
        <v>1.0128029792401101</v>
      </c>
      <c r="CL9" s="60">
        <f>15/SUM(AZ9:BG9)</f>
        <v>1.0116113787502961</v>
      </c>
      <c r="CN9" s="60">
        <f>IF(MIN(CJ9:CL9)&lt;1,MIN(CJ9:CL9),1)</f>
        <v>1</v>
      </c>
      <c r="CO9" s="60">
        <f t="shared" si="15"/>
        <v>6.261340519712653</v>
      </c>
      <c r="CP9" s="60">
        <f t="shared" si="15"/>
        <v>0.2489925492083922</v>
      </c>
      <c r="CQ9" s="60">
        <f t="shared" si="15"/>
        <v>2.3233872630019565</v>
      </c>
      <c r="CR9" s="60">
        <f t="shared" si="15"/>
        <v>3.0376292345684161E-2</v>
      </c>
      <c r="CS9" s="60">
        <f t="shared" si="15"/>
        <v>0.95901759361022243</v>
      </c>
      <c r="CT9" s="60">
        <f t="shared" si="15"/>
        <v>3.2582588147863412</v>
      </c>
      <c r="CU9" s="60">
        <f t="shared" si="15"/>
        <v>1.7464554349528165</v>
      </c>
      <c r="CV9" s="60">
        <f t="shared" si="15"/>
        <v>0</v>
      </c>
      <c r="CW9" s="60">
        <f t="shared" si="15"/>
        <v>0.64753677187113168</v>
      </c>
      <c r="CX9" s="60">
        <f t="shared" si="15"/>
        <v>0.32237659970300825</v>
      </c>
      <c r="CY9" s="60">
        <f t="shared" si="15"/>
        <v>0</v>
      </c>
      <c r="CZ9" s="60">
        <f t="shared" si="15"/>
        <v>0</v>
      </c>
      <c r="DA9" s="60">
        <f t="shared" si="15"/>
        <v>2</v>
      </c>
      <c r="DB9" s="60">
        <f>CO9*2+CP9*2+CQ9*3/2+CR9*3/2+CS9+CT9+CU9+CV9+CW9/2+CX9/2</f>
        <v>23</v>
      </c>
      <c r="DC9" s="60">
        <f>(23-DB9)*2</f>
        <v>0</v>
      </c>
      <c r="DD9" s="60" t="str">
        <f>IF(DC9&gt;BD9,"FAIL","")</f>
        <v/>
      </c>
      <c r="DE9" s="59">
        <f>CO9</f>
        <v>6.261340519712653</v>
      </c>
      <c r="DF9" s="59">
        <f>IF(DE9&lt;8,IF((8-DE9)&lt;CQ9,(8-DE9),CQ9),0)</f>
        <v>1.738659480287347</v>
      </c>
      <c r="DG9" s="59">
        <f>IF((DF9+DE9)&lt;8,IF((8-DF9-DE9)&gt;CP9,CP9,(8-(DF9+DE9))),0)</f>
        <v>0</v>
      </c>
      <c r="DH9" s="59">
        <f>SUM(DE9:DG9)</f>
        <v>8</v>
      </c>
      <c r="DI9" s="59">
        <f>IF((CQ9-DF9)&gt;0,(CQ9-DF9),0)</f>
        <v>0.58472778271460957</v>
      </c>
      <c r="DJ9" s="59">
        <f>IF(DI9+CP9&lt;5,CP9,5-DI9)</f>
        <v>0.2489925492083922</v>
      </c>
      <c r="DK9" s="59">
        <f>IF(DI9+DJ9+CR9&lt;5,CR9,5-DJ9-DI9)</f>
        <v>3.0376292345684161E-2</v>
      </c>
      <c r="DL9" s="59">
        <f>DC9</f>
        <v>0</v>
      </c>
      <c r="DM9" s="59">
        <f>IF(SUM(DI9:DL9)&lt;5,IF((SUM(DI9:DL9)+CT9)&lt;5,CT9,5-SUM(DI9:DL9)),0)</f>
        <v>3.2582588147863412</v>
      </c>
      <c r="DN9" s="59">
        <f>IF(SUM(DI9:DM9)&lt;5,IF((SUM(DI9:DM9)+CS9-DC9)&lt;5,CS9-DC9,5-SUM(DI9:DM9)),0)</f>
        <v>0.87764456094497323</v>
      </c>
      <c r="DO9" s="59">
        <f>IF(SUM(DI9:DN9)&lt;5,IF((SUM(DI9:DN9)+CV9)&lt;5,CV9,5-SUM(DI9:DN9)),0)</f>
        <v>0</v>
      </c>
      <c r="DP9" s="59">
        <f>SUM(DI9:DO9)</f>
        <v>5</v>
      </c>
      <c r="DQ9" s="59">
        <f>IF((CT9-DM9)&gt;0,(CT9-DM9),0)</f>
        <v>0</v>
      </c>
      <c r="DR9" s="59">
        <f>IF((CS9-DN9-DL9)&gt;0,(CS9-DN9-DL9),0)</f>
        <v>8.1373032665249201E-2</v>
      </c>
      <c r="DS9" s="59">
        <f>IF((CV9-DO9)&gt;0,(CV9-DO9),0)</f>
        <v>0</v>
      </c>
      <c r="DT9" s="59">
        <f>CU9</f>
        <v>1.7464554349528165</v>
      </c>
      <c r="DU9" s="59">
        <f>IF((SUM(DQ9:DT9)&lt;2),IF((2-(DQ9+DR9+DS9+DT9))&lt;CW9,(2-SUM(DQ9:DT9)),CW9),0)</f>
        <v>0.17217153238193417</v>
      </c>
      <c r="DV9" s="59">
        <f>SUM(DQ9:DU9)</f>
        <v>2</v>
      </c>
      <c r="DW9" s="59">
        <f>CW9-DU9</f>
        <v>0.47536523948919751</v>
      </c>
      <c r="DX9" s="59">
        <f>CY9</f>
        <v>0</v>
      </c>
      <c r="DY9" s="59">
        <f>SUM(DW9:DX9)</f>
        <v>0.47536523948919751</v>
      </c>
      <c r="EA9" s="60">
        <f>8/(AZ9+BB9)</f>
        <v>0.93188744040411386</v>
      </c>
      <c r="EB9" s="60">
        <f>15/SUM(AZ9:BH9)</f>
        <v>0.96928245426633397</v>
      </c>
      <c r="EC9" s="60">
        <f>13/SUM(AZ9:BG9)</f>
        <v>0.87672986158359001</v>
      </c>
      <c r="ED9" s="60">
        <f>23/(23+(0.5*BD9))</f>
        <v>0.97957756267582752</v>
      </c>
      <c r="EF9" s="60">
        <f>MAX(EA9:ED9)</f>
        <v>0.97957756267582752</v>
      </c>
      <c r="EG9" s="60">
        <f t="shared" si="17"/>
        <v>6.1334686853835194</v>
      </c>
      <c r="EH9" s="60">
        <f t="shared" si="17"/>
        <v>0.24390751447799788</v>
      </c>
      <c r="EI9" s="60">
        <f t="shared" si="17"/>
        <v>2.2759380322435185</v>
      </c>
      <c r="EJ9" s="60">
        <f t="shared" si="17"/>
        <v>2.9755934419113686E-2</v>
      </c>
      <c r="EK9" s="60">
        <f t="shared" si="17"/>
        <v>0.93943211691193895</v>
      </c>
      <c r="EL9" s="60">
        <f t="shared" si="17"/>
        <v>3.1917172283554347</v>
      </c>
      <c r="EM9" s="60">
        <f t="shared" si="17"/>
        <v>1.7107885582930322</v>
      </c>
      <c r="EN9" s="60">
        <f t="shared" si="17"/>
        <v>0</v>
      </c>
      <c r="EO9" s="60">
        <f t="shared" si="17"/>
        <v>0.63431249273249657</v>
      </c>
      <c r="EP9" s="60">
        <f t="shared" si="17"/>
        <v>0.31579288380079373</v>
      </c>
      <c r="EQ9" s="60">
        <f t="shared" si="17"/>
        <v>0</v>
      </c>
      <c r="ER9" s="60">
        <f t="shared" si="17"/>
        <v>0</v>
      </c>
      <c r="ES9" s="60">
        <f t="shared" si="17"/>
        <v>1.959155125351655</v>
      </c>
      <c r="ET9" s="60">
        <f>EG9*2+EH9*2+EI9*3/2+EJ9*3/2+EK9+EL9+EM9+EN9+EO9/2+EP9/2</f>
        <v>22.530283941544038</v>
      </c>
      <c r="EU9" s="60">
        <f>(23-ET9)*2</f>
        <v>0.93943211691192374</v>
      </c>
      <c r="EV9" s="60" t="str">
        <f>IF(EU9&gt;BD9,"FAIL","")</f>
        <v/>
      </c>
      <c r="EW9" s="62">
        <f>EG9</f>
        <v>6.1334686853835194</v>
      </c>
      <c r="EX9" s="62">
        <f>IF(EW9&lt;8,IF((8-EW9)&lt;EI9,(8-EW9),EI9),0)</f>
        <v>1.8665313146164806</v>
      </c>
      <c r="EY9" s="62">
        <f>IF((EX9+EW9)&lt;8,IF((8-EX9-EW9)&gt;EH9,EH9,(8-(EX9+EW9))),0)</f>
        <v>0</v>
      </c>
      <c r="EZ9" s="62">
        <f>SUM(EW9:EY9)</f>
        <v>8</v>
      </c>
      <c r="FA9" s="62">
        <f>IF((EI9-EX9)&gt;0,(EI9-EX9),0)</f>
        <v>0.40940671762703795</v>
      </c>
      <c r="FB9" s="62">
        <f>IF(FA9+EH9&lt;5,EH9,5-FA9)</f>
        <v>0.24390751447799788</v>
      </c>
      <c r="FC9" s="62">
        <f>IF(FA9+FB9+EJ9&lt;5,EJ9,5-FB9-FA9)</f>
        <v>2.9755934419113686E-2</v>
      </c>
      <c r="FD9" s="62">
        <f>EU9</f>
        <v>0.93943211691192374</v>
      </c>
      <c r="FE9" s="62">
        <f>IF(SUM(FA9:FD9)&lt;5,IF((SUM(FA9:FD9)+EL9)&lt;5,EL9,5-SUM(FA9:FD9)),0)</f>
        <v>3.1917172283554347</v>
      </c>
      <c r="FF9" s="62">
        <f>IF(SUM(FA9:FE9)&lt;5,IF((SUM(FA9:FE9)+(EK9-EU9))&lt;5,EK9-EU9,5-SUM(FA9:FE9)),0)</f>
        <v>1.5210055437364645E-14</v>
      </c>
      <c r="FG9" s="62">
        <f>IF(SUM(FA9:FF9)&lt;5,IF((SUM(FA9:FF9)+EN9)&lt;5,EN9,5-SUM(FA9:FF9)),0)</f>
        <v>0</v>
      </c>
      <c r="FH9" s="62">
        <f>SUM(FA9:FG9)</f>
        <v>4.8142195117915234</v>
      </c>
      <c r="FI9" s="62">
        <f>IF((EL9-FE9)&gt;0,(EL9-FE9),0)</f>
        <v>0</v>
      </c>
      <c r="FJ9" s="62">
        <f>IF((EK9-FF9-FD9)&gt;0,(EK9-FF9-FD9),0)</f>
        <v>0</v>
      </c>
      <c r="FK9" s="62">
        <f>IF((EN9-FG9)&gt;0,(EN9-FG9),0)</f>
        <v>0</v>
      </c>
      <c r="FL9" s="62">
        <f>EM9</f>
        <v>1.7107885582930322</v>
      </c>
      <c r="FM9" s="62">
        <f>IF((SUM(FI9:FL9)&lt;2),IF((2-(FI9+FJ9+FK9+FL9))&lt;EO9,(2-SUM(FI9:FL9)),EO9),0)</f>
        <v>0.28921144170696778</v>
      </c>
      <c r="FN9" s="62">
        <f>SUM(FI9:FM9)</f>
        <v>2</v>
      </c>
      <c r="FO9" s="62">
        <f>EO9-FM9</f>
        <v>0.34510105102552879</v>
      </c>
      <c r="FP9" s="62">
        <f>EP9</f>
        <v>0.31579288380079373</v>
      </c>
      <c r="FQ9" s="62">
        <f>SUM(FO9:FP9)</f>
        <v>0.66089393482632253</v>
      </c>
      <c r="FR9" s="62" t="str">
        <f>IF(OR(FD9&lt;0, FF9&lt;0, FO9&lt;0, FQ9&gt;1), "Fail", "Pass")</f>
        <v>Pass</v>
      </c>
      <c r="FS9" s="62" t="str">
        <f>IF(FL9&lt;1.5,"Low-Ca",IF(FR9="Fail","Invalid",IF(FB9&gt;0.5,"Kaersutite",IF(FQ9&lt;=0.5,IF(EW9&gt;=6.5,"Mg-Hbl","Tsch"),IF(FA9&lt;FD9,"Mg-Hst","Prg")))))</f>
        <v>Mg-Hst</v>
      </c>
      <c r="FT9" s="60">
        <f>FE9/(FE9+FF9+FJ9)</f>
        <v>0.99999999999999523</v>
      </c>
      <c r="FV9" s="60">
        <f>AVERAGE(EF9,CN9)</f>
        <v>0.98978878133791381</v>
      </c>
      <c r="FW9" s="60">
        <f t="shared" si="22"/>
        <v>6.1974046025480867</v>
      </c>
      <c r="FX9" s="60">
        <f t="shared" si="22"/>
        <v>0.24645003184319506</v>
      </c>
      <c r="FY9" s="60">
        <f t="shared" si="22"/>
        <v>2.2996626476227378</v>
      </c>
      <c r="FZ9" s="60">
        <f t="shared" si="22"/>
        <v>3.0066113382398924E-2</v>
      </c>
      <c r="GA9" s="60">
        <f t="shared" si="22"/>
        <v>0.94922485526108069</v>
      </c>
      <c r="GB9" s="60">
        <f t="shared" si="22"/>
        <v>3.2249880215708879</v>
      </c>
      <c r="GC9" s="60">
        <f t="shared" si="22"/>
        <v>1.7286219966229244</v>
      </c>
      <c r="GD9" s="60">
        <f t="shared" si="22"/>
        <v>0</v>
      </c>
      <c r="GE9" s="60">
        <f t="shared" si="22"/>
        <v>0.64092463230181418</v>
      </c>
      <c r="GF9" s="60">
        <f t="shared" si="22"/>
        <v>0.31908474175190099</v>
      </c>
      <c r="GG9" s="60">
        <f t="shared" si="22"/>
        <v>0</v>
      </c>
      <c r="GH9" s="60">
        <f t="shared" si="22"/>
        <v>0</v>
      </c>
      <c r="GI9" s="60">
        <f t="shared" si="22"/>
        <v>1.9795775626758276</v>
      </c>
      <c r="GJ9" s="60">
        <f>FW9*2+FX9*2+FY9*3/2+FZ9*3/2+GA9+GB9+GC9+GD9+GE9/2+GF9/2</f>
        <v>22.765141970772017</v>
      </c>
      <c r="GK9" s="60">
        <f>(23-GJ9)*2</f>
        <v>0.46971605845596542</v>
      </c>
      <c r="GM9" s="88">
        <f>FW9</f>
        <v>6.1974046025480867</v>
      </c>
      <c r="GN9" s="88">
        <f>IF(GM9&lt;8,IF((8-GM9)&lt;FY9,(8-GM9),FY9),0)</f>
        <v>1.8025953974519133</v>
      </c>
      <c r="GO9" s="88">
        <f>IF((GN9+GM9)&lt;8,IF((8-GN9-GM9)&gt;FX9,FX9,(8-(GN9+GM9))),0)</f>
        <v>0</v>
      </c>
      <c r="GP9" s="87">
        <f>SUM(GM9:GO9)</f>
        <v>8</v>
      </c>
      <c r="GQ9" s="88">
        <f>IF((FY9-GN9)&gt;0,(FY9-GN9),0)</f>
        <v>0.49706725017082443</v>
      </c>
      <c r="GR9" s="88">
        <f>IF(GQ9+FX9&lt;5,FX9,5-GQ9)</f>
        <v>0.24645003184319506</v>
      </c>
      <c r="GS9" s="88">
        <f>IF(GQ9+GR9+FZ9&lt;5,FZ9,5-GR9-GQ9)</f>
        <v>3.0066113382398924E-2</v>
      </c>
      <c r="GT9" s="88">
        <f>GK9</f>
        <v>0.46971605845596542</v>
      </c>
      <c r="GU9" s="88">
        <f>IF(SUM(GQ9:GT9)&lt;5,IF((SUM(GQ9:GT9)+GB9)&lt;5,GB9,5-SUM(GQ9:GT9)),0)</f>
        <v>3.2249880215708879</v>
      </c>
      <c r="GV9" s="88">
        <f>IF(SUM(GQ9:GU9)&lt;5,IF((SUM(GQ9:GU9)+(GA9-GT9))&lt;5,GA9-GT9,5-SUM(GQ9:GU9)),0)</f>
        <v>0.47950879680511527</v>
      </c>
      <c r="GW9" s="88">
        <f>IF(SUM(GQ9:GV9)&lt;5,IF((SUM(GQ9:GV9)+GD9)&lt;5,GD9,5-SUM(GQ9:GV9)),0)</f>
        <v>0</v>
      </c>
      <c r="GX9" s="87">
        <f>SUM(GQ9:GW9)</f>
        <v>4.9477962722283868</v>
      </c>
      <c r="GY9" s="88">
        <f>IF((GB9-GU9)&gt;0,(GB9-GU9),0)</f>
        <v>0</v>
      </c>
      <c r="GZ9" s="88">
        <f>IF((GA9-GV9-GT9)&gt;0,(GA9-GV9-GT9),0)</f>
        <v>0</v>
      </c>
      <c r="HA9" s="88">
        <f>IF((GD9-GW9)&gt;0,(GD9-GW9),0)</f>
        <v>0</v>
      </c>
      <c r="HB9" s="88">
        <f>GC9</f>
        <v>1.7286219966229244</v>
      </c>
      <c r="HC9" s="88">
        <f>IF((SUM(GY9:HB9)&lt;2),IF((2-(GY9+GZ9+HA9+HB9))&lt;GE9,(2-SUM(GY9:HB9)),GE9),0)</f>
        <v>0.27137800337707563</v>
      </c>
      <c r="HD9" s="87">
        <f>SUM(GY9:HC9)</f>
        <v>2</v>
      </c>
      <c r="HE9" s="88">
        <f>GE9-HC9</f>
        <v>0.36954662892473855</v>
      </c>
      <c r="HF9" s="88">
        <f>GF9</f>
        <v>0.31908474175190099</v>
      </c>
      <c r="HG9" s="88">
        <f>SUM(HE9:HF9)</f>
        <v>0.6886313706766396</v>
      </c>
      <c r="HH9" s="96" t="str">
        <f>IF(OR(GT9&lt;0, GV9&lt;0, HE9&lt;0, HG9&gt;1), "Fail", "Pass")</f>
        <v>Pass</v>
      </c>
      <c r="HI9" s="83">
        <f>(GU9+GY9)/(GY9+GU9+GV9+GZ9)</f>
        <v>0.87056034319518594</v>
      </c>
      <c r="HJ9" s="83">
        <f>HF9+HE9</f>
        <v>0.6886313706766396</v>
      </c>
      <c r="HK9" s="83">
        <f>GR9+GO9</f>
        <v>0.24645003184319506</v>
      </c>
      <c r="HL9" s="83">
        <f>GM9</f>
        <v>6.1974046025480867</v>
      </c>
      <c r="HM9" s="96" t="str">
        <f>IF(HJ9&gt;0.5,IF(HI9&gt;=0.5,IF(HK9&gt;=0.5,"Kaer",IF(HL9&gt;=6.5,"edenite",IF(HL9&gt;=5.5,IF(GQ9&gt;GT9,"Pargasite","MgHst"),"Magnesiosadanagaite"))),IF(HK9&gt;=0.5,"Ferrokaersutite",IF(HL9&gt;=6.5,"Ferro-edenite",IF(HL9&gt;=5.5,IF(GR9&gt;(GU9+GY9),"Ferropargasite","Hastingsite"),"Sadanagaite")))),IF(HI9&gt;=0.5,IF(HL9&gt;=7.5,IF(HI9&gt;=0.9,"Tremolite","Actinolite"),IF(HL9&gt;=6.5,"Mghbl","Tsch")),IF(HL9&gt;=6.5,"Ferroactinolite",IF(HL9&gt;=6.5,"Ferrohornblende","Ferrotschermakite"))))</f>
        <v>Pargasite</v>
      </c>
      <c r="HP9" s="97">
        <f>parameters!$E$5+parameters!$F$5*calcs_mymases!$Q9 +parameters!$G$5*calcs_mymases!$GM9+parameters!$H$5*LN(calcs_mymases!$GM9)+parameters!$I$5*calcs_mymases!$GQ9+parameters!$J$5*(calcs_mymases!$GU9+calcs_mymases!$GY9) + parameters!$K$5*calcs_mymases!$GT9+parameters!$L$5*(calcs_mymases!$GV9+calcs_mymases!$GZ9)+parameters!$M$5*(calcs_mymases!$GT9+calcs_mymases!$GV9+calcs_mymases!$GZ9)+parameters!$N$5*(calcs_mymases!$GO9+calcs_mymases!$GR9)+parameters!$O$5*calcs_mymases!$HB9+parameters!$P$5*calcs_mymases!$HE9</f>
        <v>54.159127979444882</v>
      </c>
      <c r="HQ9" s="97">
        <f>parameters!$E$6+parameters!$F$6*calcs_mymases!$Q9 +parameters!$G$6*calcs_mymases!$GM9+parameters!$H$6*LN(calcs_mymases!$GM9)+parameters!$I$6*calcs_mymases!$GQ9+parameters!$J$6*(calcs_mymases!$GU9+calcs_mymases!$GY9) + parameters!$K$6*calcs_mymases!$GT9+parameters!$L$6*(calcs_mymases!$GV9+calcs_mymases!$GZ9)+parameters!$M$6*(calcs_mymases!$GT9+calcs_mymases!$GV9+calcs_mymases!$GZ9)+parameters!$N$6*(calcs_mymases!$GO9+calcs_mymases!$GR9)+parameters!$O$6*calcs_mymases!$HB9+parameters!$P$6*calcs_mymases!$HE9</f>
        <v>56.99653948333237</v>
      </c>
      <c r="HR9" s="97">
        <f>parameters!$E$7+parameters!$F$7*calcs_mymases!$Q9 +parameters!$G$7*calcs_mymases!$GM9+parameters!$H$7*LN(calcs_mymases!$GM9)+parameters!$I$7*calcs_mymases!$GQ9+parameters!$J$7*(calcs_mymases!$GU9+calcs_mymases!$GY9) + parameters!$K$7*calcs_mymases!$GT9+parameters!$L$7*(calcs_mymases!$GV9+calcs_mymases!$GZ9)+parameters!$M$7*(calcs_mymases!$GT9+calcs_mymases!$GV9+calcs_mymases!$GZ9)+parameters!$N$7*(calcs_mymases!$GO9+calcs_mymases!$GR9)+parameters!$O$7*calcs_mymases!$HB9+parameters!$P$7*calcs_mymases!$HE9</f>
        <v>60.616609138441682</v>
      </c>
      <c r="HS9" s="97">
        <f>parameters!$E$8+parameters!$F$8*calcs_mymases!$Q9 +parameters!$G$8*calcs_mymases!$GM9+parameters!$H$8*LN(calcs_mymases!$GM9)+parameters!$I$8*calcs_mymases!$GQ9+parameters!$J$8*(calcs_mymases!$GU9+calcs_mymases!$GY9) + parameters!$K$8*calcs_mymases!$GT9+parameters!$L$8*(calcs_mymases!$GV9+calcs_mymases!$GZ9)+parameters!$M$8*(calcs_mymases!$GT9+calcs_mymases!$GV9+calcs_mymases!$GZ9)+parameters!$N$8*(calcs_mymases!$GO9+calcs_mymases!$GR9)+parameters!$O$8*calcs_mymases!$HB9+parameters!$P$8*calcs_mymases!$HE9</f>
        <v>59.880870083653541</v>
      </c>
      <c r="HT9" s="81"/>
      <c r="HU9" s="97">
        <f>EXP(parameters!$E$10+parameters!$F$10*calcs_mymases!$Q9 +parameters!$G$10*calcs_mymases!$GM9+parameters!$H$10*LN(calcs_mymases!$GM9)+parameters!$I$10*calcs_mymases!$GQ9+parameters!$J$10*(calcs_mymases!$GU9+calcs_mymases!$GY9) + parameters!$K$10*calcs_mymases!$GT9+parameters!$L$10*(calcs_mymases!$GV9+calcs_mymases!$GZ9)+parameters!$M$10*(calcs_mymases!$GT9+calcs_mymases!$GV9+calcs_mymases!$GZ9)+parameters!$N$10*(calcs_mymases!$GO9+calcs_mymases!$GR9)+parameters!$O$10*calcs_mymases!$HB9+parameters!$P$10*calcs_mymases!$HE9)</f>
        <v>1.102754562369157</v>
      </c>
      <c r="HV9" s="97">
        <f>EXP(parameters!$E$11+parameters!$F$11*calcs_mymases!$Q9 +parameters!$G$11*calcs_mymases!$GM9+parameters!$H$11*LN(calcs_mymases!$GM9)+parameters!$I$11*calcs_mymases!$GQ9+parameters!$J$11*(calcs_mymases!$GU9+calcs_mymases!$GY9) + parameters!$K$11*calcs_mymases!$GT9+parameters!$L$11*(calcs_mymases!$GV9+calcs_mymases!$GZ9)+parameters!$M$11*(calcs_mymases!$GT9+calcs_mymases!$GV9+calcs_mymases!$GZ9)+parameters!$N$11*(calcs_mymases!$GO9+calcs_mymases!$GR9)+parameters!$O$11*calcs_mymases!$HB9+parameters!$P$11*calcs_mymases!$HE9)</f>
        <v>1.2789585222787128</v>
      </c>
      <c r="HW9" s="73"/>
      <c r="HX9" s="97">
        <f>EXP(parameters!$E$13+parameters!$F$13*calcs_mymases!$Q9 +parameters!$G$13*calcs_mymases!$GM9+parameters!$H$13*LN(calcs_mymases!$GM9)+parameters!$I$13*calcs_mymases!$GQ9+parameters!$J$13*(calcs_mymases!$GU9+calcs_mymases!$GY9) + parameters!$K$13*calcs_mymases!$GT9+parameters!$L$13*(calcs_mymases!$GV9+calcs_mymases!$GZ9)+parameters!$M$13*(calcs_mymases!$GT9+calcs_mymases!$GV9+calcs_mymases!$GZ9)+parameters!$N$13*(calcs_mymases!$GO9+calcs_mymases!$GR9)+parameters!$O$13*calcs_mymases!$HB9+parameters!$P$13*calcs_mymases!$HE9)</f>
        <v>4.944506480151488</v>
      </c>
      <c r="HY9" s="97">
        <f>EXP(parameters!$E$14+parameters!$F$14*calcs_mymases!$Q9 +parameters!$G$14*calcs_mymases!$GM9+parameters!$H$14*LN(calcs_mymases!$GM9)+parameters!$I$14*calcs_mymases!$GQ9+parameters!$J$14*(calcs_mymases!$GU9+calcs_mymases!$GY9) + parameters!$K$14*calcs_mymases!$GT9+parameters!$L$14*(calcs_mymases!$GV9+calcs_mymases!$GZ9)+parameters!$M$14*(calcs_mymases!$GT9+calcs_mymases!$GV9+calcs_mymases!$GZ9)+parameters!$N$14*(calcs_mymases!$GO9+calcs_mymases!$GR9)+parameters!$O$14*calcs_mymases!$HB9+parameters!$P$14*calcs_mymases!$HE9)</f>
        <v>4.7947883380296243</v>
      </c>
      <c r="HZ9" s="81"/>
      <c r="IA9" s="97">
        <f>EXP(parameters!$E$16+parameters!$F$16*calcs_mymases!$Q9 +parameters!$G$16*calcs_mymases!$GM9+parameters!$H$16*LN(calcs_mymases!$GM9)+parameters!$I$16*calcs_mymases!$GQ9+parameters!$J$16*(calcs_mymases!$GU9+calcs_mymases!$GY9) + parameters!$K$16*calcs_mymases!$GT9+parameters!$L$16*(calcs_mymases!$GV9+calcs_mymases!$GZ9)+parameters!$M$16*(calcs_mymases!$GT9+calcs_mymases!$GV9+calcs_mymases!$GZ9)+parameters!$N$16*(calcs_mymases!$GO9+calcs_mymases!$GR9)+parameters!$O$16*calcs_mymases!$HB9+parameters!$P$16*calcs_mymases!$HE9)</f>
        <v>2.5532631631288636</v>
      </c>
      <c r="IB9" s="81"/>
      <c r="IC9" s="97">
        <f>(parameters!$E$18+parameters!$F$18*calcs_mymases!$Q9 +parameters!$G$18*calcs_mymases!$GM9+parameters!$H$18*LN(calcs_mymases!$GM9)+parameters!$I$18*calcs_mymases!$GQ9+parameters!$J$18*(calcs_mymases!$GU9+calcs_mymases!$GY9) + parameters!$K$18*calcs_mymases!$GT9+parameters!$L$18*(calcs_mymases!$GV9+calcs_mymases!$GZ9)+parameters!$M$18*(calcs_mymases!$GT9+calcs_mymases!$GV9+calcs_mymases!$GZ9)+parameters!$N$18*(calcs_mymases!$GO9+calcs_mymases!$GR9)+parameters!$O$18*calcs_mymases!$HB9+parameters!$P$18*calcs_mymases!$HE9)</f>
        <v>6.5639192342014567</v>
      </c>
      <c r="ID9" s="97">
        <f>EXP(parameters!$E$19+parameters!$F$19*calcs_mymases!$Q9 +parameters!$G$19*calcs_mymases!$GM9+parameters!$H$19*LN(calcs_mymases!$GM9)+parameters!$I$19*calcs_mymases!$GQ9+parameters!$J$19*(calcs_mymases!$GU9+calcs_mymases!$GY9) + parameters!$K$19*calcs_mymases!$GT9+parameters!$L$19*(calcs_mymases!$GV9+calcs_mymases!$GZ9)+parameters!$M$19*(calcs_mymases!$GT9+calcs_mymases!$GV9+calcs_mymases!$GZ9)+parameters!$N$19*(calcs_mymases!$GO9+calcs_mymases!$GR9)+parameters!$O$19*calcs_mymases!$HB9+parameters!$P$19*calcs_mymases!$HE9)</f>
        <v>7.2832186054210188</v>
      </c>
      <c r="IE9" s="73"/>
      <c r="IF9" s="97">
        <f>(parameters!$E$21+parameters!$F$21*calcs_mymases!$Q9 +parameters!$G$21*calcs_mymases!$GM9+parameters!$H$21*LN(calcs_mymases!$GM9)+parameters!$I$21*calcs_mymases!$GQ9+parameters!$J$21*(calcs_mymases!$GU9+calcs_mymases!$GY9) + parameters!$K$21*calcs_mymases!$GT9+parameters!$L$21*(calcs_mymases!$GV9+calcs_mymases!$GZ9)+parameters!$M$21*(calcs_mymases!$GT9+calcs_mymases!$GV9+calcs_mymases!$GZ9)+parameters!$N$21*(calcs_mymases!$GO9+calcs_mymases!$GR9)+parameters!$O$21*calcs_mymases!$HB9+parameters!$P$21*calcs_mymases!$HE9)</f>
        <v>2.7741879784349432</v>
      </c>
      <c r="IG9" s="97">
        <f>(parameters!$E$22+parameters!$F$22*calcs_mymases!$Q9 +parameters!$G$22*calcs_mymases!$GM9+parameters!$H$22*LN(calcs_mymases!$GM9)+parameters!$I$22*calcs_mymases!$GQ9+parameters!$J$22*(calcs_mymases!$GU9+calcs_mymases!$GY9) + parameters!$K$22*calcs_mymases!$GT9+parameters!$L$22*(calcs_mymases!$GV9+calcs_mymases!$GZ9)+parameters!$M$22*(calcs_mymases!$GT9+calcs_mymases!$GV9+calcs_mymases!$GZ9)+parameters!$N$22*(calcs_mymases!$GO9+calcs_mymases!$GR9)+parameters!$O$22*calcs_mymases!$HB9+parameters!$P$22*calcs_mymases!$HE9)</f>
        <v>1.4793845314417116</v>
      </c>
      <c r="IH9" s="81"/>
      <c r="II9" s="97">
        <f>(parameters!$E$24+parameters!$F$24*calcs_mymases!$Q9 +parameters!$G$24*calcs_mymases!$GM9+parameters!$H$24*LN(calcs_mymases!$GM9)+parameters!$I$24*calcs_mymases!$GQ9+parameters!$J$24*(calcs_mymases!$GU9+calcs_mymases!$GY9) + parameters!$K$24*calcs_mymases!$GT9+parameters!$L$24*(calcs_mymases!$GV9+calcs_mymases!$GZ9)+parameters!$M$24*(calcs_mymases!$GT9+calcs_mymases!$GV9+calcs_mymases!$GZ9)+parameters!$N$24*(calcs_mymases!$GO9+calcs_mymases!$GR9)+parameters!$O$24*calcs_mymases!$HB9+parameters!$P$24*calcs_mymases!$HE9)</f>
        <v>17.514909859866265</v>
      </c>
      <c r="IJ9" s="98"/>
    </row>
    <row r="10" spans="1:244" s="60" customFormat="1" x14ac:dyDescent="0.3">
      <c r="A10" s="89" t="s">
        <v>115</v>
      </c>
      <c r="B10" s="90" t="str">
        <f t="shared" ref="B10:B46" si="111">HM10</f>
        <v>Pargasite</v>
      </c>
      <c r="C10" s="91">
        <v>42.37</v>
      </c>
      <c r="D10" s="91">
        <v>2.2400000000000002</v>
      </c>
      <c r="E10" s="91">
        <v>13.34</v>
      </c>
      <c r="F10" s="91">
        <v>0.26</v>
      </c>
      <c r="G10" s="91">
        <v>7.76</v>
      </c>
      <c r="H10" s="91">
        <v>14.79</v>
      </c>
      <c r="I10" s="91">
        <v>11.03</v>
      </c>
      <c r="J10" s="91">
        <v>0</v>
      </c>
      <c r="K10" s="91">
        <v>2.2599999999999998</v>
      </c>
      <c r="L10" s="91">
        <v>1.71</v>
      </c>
      <c r="M10" s="91">
        <v>0</v>
      </c>
      <c r="N10" s="91">
        <v>0</v>
      </c>
      <c r="O10" s="91">
        <v>0</v>
      </c>
      <c r="P10" s="91">
        <v>95.759999999999991</v>
      </c>
      <c r="Q10" s="60">
        <v>1025</v>
      </c>
      <c r="R10" s="92">
        <f t="shared" si="0"/>
        <v>0.70517589453484519</v>
      </c>
      <c r="S10" s="93">
        <f t="shared" si="0"/>
        <v>2.8042484363811179E-2</v>
      </c>
      <c r="T10" s="93">
        <f t="shared" si="0"/>
        <v>0.13083433861966831</v>
      </c>
      <c r="U10" s="93">
        <f t="shared" si="0"/>
        <v>1.7105465722620401E-3</v>
      </c>
      <c r="V10" s="93">
        <f t="shared" si="0"/>
        <v>0.10800819526100124</v>
      </c>
      <c r="W10" s="93">
        <f t="shared" si="0"/>
        <v>0.36695745377675881</v>
      </c>
      <c r="X10" s="93">
        <f t="shared" si="0"/>
        <v>0.19669242867893305</v>
      </c>
      <c r="Y10" s="93">
        <f t="shared" si="0"/>
        <v>0</v>
      </c>
      <c r="Z10" s="93">
        <f t="shared" si="0"/>
        <v>3.6464022433441053E-2</v>
      </c>
      <c r="AA10" s="93">
        <f t="shared" si="0"/>
        <v>1.8153637097116652E-2</v>
      </c>
      <c r="AB10" s="93">
        <f t="shared" si="0"/>
        <v>0</v>
      </c>
      <c r="AC10" s="94">
        <f t="shared" si="0"/>
        <v>0</v>
      </c>
      <c r="AD10" s="92">
        <f t="shared" ref="AD10:AE46" si="112">R10*2</f>
        <v>1.4103517890696904</v>
      </c>
      <c r="AE10" s="93">
        <f t="shared" si="112"/>
        <v>5.6084968727622357E-2</v>
      </c>
      <c r="AF10" s="93">
        <f t="shared" ref="AF10:AG46" si="113">T10*3</f>
        <v>0.39250301585900493</v>
      </c>
      <c r="AG10" s="93">
        <f t="shared" si="113"/>
        <v>5.1316397167861204E-3</v>
      </c>
      <c r="AH10" s="93">
        <f t="shared" si="3"/>
        <v>0.10800819526100124</v>
      </c>
      <c r="AI10" s="93">
        <f t="shared" si="3"/>
        <v>0.36695745377675881</v>
      </c>
      <c r="AJ10" s="93">
        <f t="shared" si="3"/>
        <v>0.19669242867893305</v>
      </c>
      <c r="AK10" s="93">
        <f t="shared" si="3"/>
        <v>0</v>
      </c>
      <c r="AL10" s="93">
        <f t="shared" si="3"/>
        <v>3.6464022433441053E-2</v>
      </c>
      <c r="AM10" s="93">
        <f t="shared" si="3"/>
        <v>1.8153637097116652E-2</v>
      </c>
      <c r="AN10" s="94">
        <f t="shared" ref="AN10:AN46" si="114">SUM(AD10:AM10)</f>
        <v>2.5903471506203544</v>
      </c>
      <c r="AO10" s="92">
        <f t="shared" si="5"/>
        <v>12.522681039425306</v>
      </c>
      <c r="AP10" s="93">
        <f t="shared" si="5"/>
        <v>0.4979850984167844</v>
      </c>
      <c r="AQ10" s="93">
        <f t="shared" si="5"/>
        <v>3.4850808945029348</v>
      </c>
      <c r="AR10" s="93">
        <f t="shared" si="5"/>
        <v>4.5564438518526242E-2</v>
      </c>
      <c r="AS10" s="93">
        <f t="shared" si="5"/>
        <v>0.95901759361022243</v>
      </c>
      <c r="AT10" s="93">
        <f t="shared" si="5"/>
        <v>3.2582588147863412</v>
      </c>
      <c r="AU10" s="93">
        <f t="shared" si="5"/>
        <v>1.7464554349528165</v>
      </c>
      <c r="AV10" s="93">
        <f t="shared" si="5"/>
        <v>0</v>
      </c>
      <c r="AW10" s="93">
        <f t="shared" si="5"/>
        <v>0.32376838593556584</v>
      </c>
      <c r="AX10" s="93">
        <f t="shared" si="5"/>
        <v>0.16118829985150412</v>
      </c>
      <c r="AY10" s="94">
        <f t="shared" ref="AY10:AY46" si="115">SUM(AO10:AX10)</f>
        <v>23</v>
      </c>
      <c r="AZ10" s="92">
        <f t="shared" ref="AZ10:BA46" si="116">AO10/2</f>
        <v>6.261340519712653</v>
      </c>
      <c r="BA10" s="93">
        <f t="shared" si="116"/>
        <v>0.2489925492083922</v>
      </c>
      <c r="BB10" s="93">
        <f t="shared" ref="BB10:BC46" si="117">AQ10*2/3</f>
        <v>2.3233872630019565</v>
      </c>
      <c r="BC10" s="93">
        <f t="shared" si="117"/>
        <v>3.0376292345684161E-2</v>
      </c>
      <c r="BD10" s="93">
        <f t="shared" si="9"/>
        <v>0.95901759361022243</v>
      </c>
      <c r="BE10" s="93">
        <f t="shared" si="9"/>
        <v>3.2582588147863412</v>
      </c>
      <c r="BF10" s="93">
        <f t="shared" si="9"/>
        <v>1.7464554349528165</v>
      </c>
      <c r="BG10" s="93">
        <f t="shared" si="9"/>
        <v>0</v>
      </c>
      <c r="BH10" s="93">
        <f t="shared" ref="BH10:BI46" si="118">AW10*2</f>
        <v>0.64753677187113168</v>
      </c>
      <c r="BI10" s="93">
        <f t="shared" si="118"/>
        <v>0.32237659970300825</v>
      </c>
      <c r="BJ10" s="93">
        <f t="shared" ref="BJ10:BK46" si="119">AB10*23/$AN10</f>
        <v>0</v>
      </c>
      <c r="BK10" s="93">
        <f t="shared" si="119"/>
        <v>0</v>
      </c>
      <c r="BL10" s="93">
        <f t="shared" ref="BL10:BL46" si="120">2-BJ10-BK10</f>
        <v>2</v>
      </c>
      <c r="BM10" s="94">
        <f t="shared" ref="BM10:BM46" si="121">SUM(AZ10:BI10)</f>
        <v>15.797741839192202</v>
      </c>
      <c r="BN10" s="95">
        <f t="shared" ref="BN10:BN46" si="122">AZ10</f>
        <v>6.261340519712653</v>
      </c>
      <c r="BO10" s="66">
        <f t="shared" ref="BO10:BO46" si="123">IF(BN10&lt;8,IF((8-BN10)&lt;BB10,(8-BN10),BB10),0)</f>
        <v>1.738659480287347</v>
      </c>
      <c r="BP10" s="66">
        <f t="shared" ref="BP10:BP46" si="124">IF((BO10+BN10)&lt;8,8-(BO10+BN10),0)</f>
        <v>0</v>
      </c>
      <c r="BQ10" s="66">
        <f t="shared" ref="BQ10:BQ46" si="125">SUM(BN10:BP10)</f>
        <v>8</v>
      </c>
      <c r="BR10" s="66">
        <f t="shared" ref="BR10:BR46" si="126">IF((BB10-BO10)&gt;0,(BB10-BO10),0)</f>
        <v>0.58472778271460957</v>
      </c>
      <c r="BS10" s="66">
        <f t="shared" ref="BS10:BS46" si="127">IF(BR10+BA10&lt;5,BA10,5-BR10)</f>
        <v>0.2489925492083922</v>
      </c>
      <c r="BT10" s="66">
        <f t="shared" ref="BT10:BT46" si="128">IF(BR10+BS10+BC10&lt;5,BC10,5-BS10-BR10)</f>
        <v>3.0376292345684161E-2</v>
      </c>
      <c r="BU10" s="66"/>
      <c r="BV10" s="66">
        <f t="shared" ref="BV10:BV46" si="129">IF(SUM(BR10:BU10)&lt;5,IF((SUM(BR10:BU10)+BE10)&lt;5,BE10,5-SUM(BR10:BU10)),0)</f>
        <v>3.2582588147863412</v>
      </c>
      <c r="BW10" s="66">
        <f t="shared" ref="BW10:BW46" si="130">IF(SUM(BR10:BV10)&lt;5,IF((SUM(BR10:BV10)+BD10)&lt;5,BD10,5-SUM(BR10:BV10)),0)</f>
        <v>0.87764456094497323</v>
      </c>
      <c r="BX10" s="66">
        <f t="shared" ref="BX10:BX46" si="131">IF(SUM(BR10:BW10)&lt;5,IF((SUM(BR10:BW10)+BG10)&lt;5,BG10,5-SUM(BR10:BW10)),0)</f>
        <v>0</v>
      </c>
      <c r="BY10" s="66">
        <f t="shared" ref="BY10:BY46" si="132">SUM(BR10:BX10)</f>
        <v>5</v>
      </c>
      <c r="BZ10" s="66">
        <f t="shared" ref="BZ10:BZ46" si="133">IF((BE10-BV10)&gt;0,(BE10-BV10),0)</f>
        <v>0</v>
      </c>
      <c r="CA10" s="66">
        <f t="shared" ref="CA10:CA46" si="134">IF((BD10-BW10)&gt;0,(BD10-BW10),0)</f>
        <v>8.1373032665249201E-2</v>
      </c>
      <c r="CB10" s="66">
        <f t="shared" ref="CB10:CB46" si="135">IF((BG10-BX10)&gt;0,(BG10-BX10),0)</f>
        <v>0</v>
      </c>
      <c r="CC10" s="66">
        <f t="shared" ref="CC10:CC46" si="136">BF10</f>
        <v>1.7464554349528165</v>
      </c>
      <c r="CD10" s="56">
        <f t="shared" ref="CD10:CD46" si="137">IF((SUM(BZ10:CC10)&lt;2),IF((2-(BZ10+CA10+CB10+CC10))&lt;BF10,(2-SUM(BZ10:CC10)),BF10),0)</f>
        <v>0.17217153238193417</v>
      </c>
      <c r="CE10" s="66">
        <f t="shared" ref="CE10:CE46" si="138">SUM(BZ10:CD10)</f>
        <v>2</v>
      </c>
      <c r="CF10" s="66">
        <f t="shared" ref="CF10:CF46" si="139">BH10-CD10</f>
        <v>0.47536523948919751</v>
      </c>
      <c r="CG10" s="66">
        <f t="shared" ref="CG10:CG46" si="140">BI10</f>
        <v>0.32237659970300825</v>
      </c>
      <c r="CH10" s="67">
        <f t="shared" ref="CH10:CH46" si="141">SUM(CF10:CG10)</f>
        <v>0.79774183919220576</v>
      </c>
      <c r="CJ10" s="60">
        <f t="shared" ref="CJ10:CJ46" si="142">8/AZ10</f>
        <v>1.2776816681369596</v>
      </c>
      <c r="CK10" s="60">
        <f t="shared" ref="CK10:CK46" si="143">16/SUM(AZ10:BI10)</f>
        <v>1.0128029792401101</v>
      </c>
      <c r="CL10" s="60">
        <f t="shared" ref="CL10:CL46" si="144">15/SUM(AZ10:BG10)</f>
        <v>1.0116113787502961</v>
      </c>
      <c r="CN10" s="60">
        <f t="shared" ref="CN10:CN46" si="145">IF(MIN(CJ10:CL10)&lt;1,MIN(CJ10:CL10),1)</f>
        <v>1</v>
      </c>
      <c r="CO10" s="60">
        <f t="shared" si="15"/>
        <v>6.261340519712653</v>
      </c>
      <c r="CP10" s="60">
        <f t="shared" si="15"/>
        <v>0.2489925492083922</v>
      </c>
      <c r="CQ10" s="60">
        <f t="shared" si="15"/>
        <v>2.3233872630019565</v>
      </c>
      <c r="CR10" s="60">
        <f t="shared" si="15"/>
        <v>3.0376292345684161E-2</v>
      </c>
      <c r="CS10" s="60">
        <f t="shared" si="15"/>
        <v>0.95901759361022243</v>
      </c>
      <c r="CT10" s="60">
        <f t="shared" si="15"/>
        <v>3.2582588147863412</v>
      </c>
      <c r="CU10" s="60">
        <f t="shared" si="15"/>
        <v>1.7464554349528165</v>
      </c>
      <c r="CV10" s="60">
        <f t="shared" si="15"/>
        <v>0</v>
      </c>
      <c r="CW10" s="60">
        <f t="shared" si="15"/>
        <v>0.64753677187113168</v>
      </c>
      <c r="CX10" s="60">
        <f t="shared" si="15"/>
        <v>0.32237659970300825</v>
      </c>
      <c r="CY10" s="60">
        <f t="shared" si="15"/>
        <v>0</v>
      </c>
      <c r="CZ10" s="60">
        <f t="shared" si="15"/>
        <v>0</v>
      </c>
      <c r="DA10" s="60">
        <f t="shared" si="15"/>
        <v>2</v>
      </c>
      <c r="DB10" s="60">
        <f t="shared" ref="DB10:DB46" si="146">CO10*2+CP10*2+CQ10*3/2+CR10*3/2+CS10+CT10+CU10+CV10+CW10/2+CX10/2</f>
        <v>23</v>
      </c>
      <c r="DC10" s="60">
        <f t="shared" ref="DC10:DC46" si="147">(23-DB10)*2</f>
        <v>0</v>
      </c>
      <c r="DD10" s="60" t="str">
        <f t="shared" ref="DD10:DD46" si="148">IF(DC10&gt;BD10,"FAIL","")</f>
        <v/>
      </c>
      <c r="DE10" s="59">
        <f t="shared" ref="DE10:DE46" si="149">CO10</f>
        <v>6.261340519712653</v>
      </c>
      <c r="DF10" s="59">
        <f t="shared" ref="DF10:DF46" si="150">IF(DE10&lt;8,IF((8-DE10)&lt;CQ10,(8-DE10),CQ10),0)</f>
        <v>1.738659480287347</v>
      </c>
      <c r="DG10" s="59">
        <f t="shared" ref="DG10:DG46" si="151">IF((DF10+DE10)&lt;8,IF((8-DF10-DE10)&gt;CP10,CP10,(8-(DF10+DE10))),0)</f>
        <v>0</v>
      </c>
      <c r="DH10" s="59">
        <f t="shared" ref="DH10:DH46" si="152">SUM(DE10:DG10)</f>
        <v>8</v>
      </c>
      <c r="DI10" s="59">
        <f t="shared" ref="DI10:DI46" si="153">IF((CQ10-DF10)&gt;0,(CQ10-DF10),0)</f>
        <v>0.58472778271460957</v>
      </c>
      <c r="DJ10" s="59">
        <f t="shared" ref="DJ10:DJ46" si="154">IF(DI10+CP10&lt;5,CP10,5-DI10)</f>
        <v>0.2489925492083922</v>
      </c>
      <c r="DK10" s="59">
        <f t="shared" ref="DK10:DK46" si="155">IF(DI10+DJ10+CR10&lt;5,CR10,5-DJ10-DI10)</f>
        <v>3.0376292345684161E-2</v>
      </c>
      <c r="DL10" s="59">
        <f t="shared" ref="DL10:DL46" si="156">DC10</f>
        <v>0</v>
      </c>
      <c r="DM10" s="59">
        <f t="shared" ref="DM10:DM46" si="157">IF(SUM(DI10:DL10)&lt;5,IF((SUM(DI10:DL10)+CT10)&lt;5,CT10,5-SUM(DI10:DL10)),0)</f>
        <v>3.2582588147863412</v>
      </c>
      <c r="DN10" s="59">
        <f t="shared" ref="DN10:DN46" si="158">IF(SUM(DI10:DM10)&lt;5,IF((SUM(DI10:DM10)+CS10-DC10)&lt;5,CS10-DC10,5-SUM(DI10:DM10)),0)</f>
        <v>0.87764456094497323</v>
      </c>
      <c r="DO10" s="59">
        <f t="shared" ref="DO10:DO46" si="159">IF(SUM(DI10:DN10)&lt;5,IF((SUM(DI10:DN10)+CV10)&lt;5,CV10,5-SUM(DI10:DN10)),0)</f>
        <v>0</v>
      </c>
      <c r="DP10" s="59">
        <f t="shared" ref="DP10:DP46" si="160">SUM(DI10:DO10)</f>
        <v>5</v>
      </c>
      <c r="DQ10" s="59">
        <f t="shared" ref="DQ10:DQ46" si="161">IF((CT10-DM10)&gt;0,(CT10-DM10),0)</f>
        <v>0</v>
      </c>
      <c r="DR10" s="59">
        <f t="shared" ref="DR10:DR46" si="162">IF((CS10-DN10-DL10)&gt;0,(CS10-DN10-DL10),0)</f>
        <v>8.1373032665249201E-2</v>
      </c>
      <c r="DS10" s="59">
        <f t="shared" ref="DS10:DS46" si="163">IF((CV10-DO10)&gt;0,(CV10-DO10),0)</f>
        <v>0</v>
      </c>
      <c r="DT10" s="59">
        <f t="shared" ref="DT10:DT46" si="164">CU10</f>
        <v>1.7464554349528165</v>
      </c>
      <c r="DU10" s="59">
        <f t="shared" ref="DU10:DU46" si="165">IF((SUM(DQ10:DT10)&lt;2),IF((2-(DQ10+DR10+DS10+DT10))&lt;CW10,(2-SUM(DQ10:DT10)),CW10),0)</f>
        <v>0.17217153238193417</v>
      </c>
      <c r="DV10" s="59">
        <f t="shared" ref="DV10:DV46" si="166">SUM(DQ10:DU10)</f>
        <v>2</v>
      </c>
      <c r="DW10" s="59">
        <f t="shared" ref="DW10:DW46" si="167">CW10-DU10</f>
        <v>0.47536523948919751</v>
      </c>
      <c r="DX10" s="59">
        <f t="shared" ref="DX10:DX46" si="168">CY10</f>
        <v>0</v>
      </c>
      <c r="DY10" s="59">
        <f t="shared" ref="DY10:DY46" si="169">SUM(DW10:DX10)</f>
        <v>0.47536523948919751</v>
      </c>
      <c r="EA10" s="60">
        <f t="shared" ref="EA10:EA46" si="170">8/(AZ10+BB10)</f>
        <v>0.93188744040411386</v>
      </c>
      <c r="EB10" s="60">
        <f t="shared" ref="EB10:EB46" si="171">15/SUM(AZ10:BH10)</f>
        <v>0.96928245426633397</v>
      </c>
      <c r="EC10" s="60">
        <f t="shared" ref="EC10:EC46" si="172">13/SUM(AZ10:BG10)</f>
        <v>0.87672986158359001</v>
      </c>
      <c r="ED10" s="60">
        <f t="shared" ref="ED10:ED46" si="173">23/(23+(0.5*BD10))</f>
        <v>0.97957756267582752</v>
      </c>
      <c r="EF10" s="60">
        <f t="shared" ref="EF10:EF46" si="174">MAX(EA10:ED10)</f>
        <v>0.97957756267582752</v>
      </c>
      <c r="EG10" s="60">
        <f t="shared" si="17"/>
        <v>6.1334686853835194</v>
      </c>
      <c r="EH10" s="60">
        <f t="shared" si="17"/>
        <v>0.24390751447799788</v>
      </c>
      <c r="EI10" s="60">
        <f t="shared" si="17"/>
        <v>2.2759380322435185</v>
      </c>
      <c r="EJ10" s="60">
        <f t="shared" si="17"/>
        <v>2.9755934419113686E-2</v>
      </c>
      <c r="EK10" s="60">
        <f t="shared" si="17"/>
        <v>0.93943211691193895</v>
      </c>
      <c r="EL10" s="60">
        <f t="shared" si="17"/>
        <v>3.1917172283554347</v>
      </c>
      <c r="EM10" s="60">
        <f t="shared" si="17"/>
        <v>1.7107885582930322</v>
      </c>
      <c r="EN10" s="60">
        <f t="shared" si="17"/>
        <v>0</v>
      </c>
      <c r="EO10" s="60">
        <f t="shared" si="17"/>
        <v>0.63431249273249657</v>
      </c>
      <c r="EP10" s="60">
        <f t="shared" si="17"/>
        <v>0.31579288380079373</v>
      </c>
      <c r="EQ10" s="60">
        <f t="shared" si="17"/>
        <v>0</v>
      </c>
      <c r="ER10" s="60">
        <f t="shared" si="17"/>
        <v>0</v>
      </c>
      <c r="ES10" s="60">
        <f t="shared" si="17"/>
        <v>1.959155125351655</v>
      </c>
      <c r="ET10" s="60">
        <f t="shared" ref="ET10:ET46" si="175">EG10*2+EH10*2+EI10*3/2+EJ10*3/2+EK10+EL10+EM10+EN10+EO10/2+EP10/2</f>
        <v>22.530283941544038</v>
      </c>
      <c r="EU10" s="60">
        <f t="shared" ref="EU10:EU46" si="176">(23-ET10)*2</f>
        <v>0.93943211691192374</v>
      </c>
      <c r="EV10" s="60" t="str">
        <f t="shared" ref="EV10:EV46" si="177">IF(EU10&gt;BD10,"FAIL","")</f>
        <v/>
      </c>
      <c r="EW10" s="62">
        <f t="shared" ref="EW10:EW46" si="178">EG10</f>
        <v>6.1334686853835194</v>
      </c>
      <c r="EX10" s="62">
        <f t="shared" ref="EX10:EX46" si="179">IF(EW10&lt;8,IF((8-EW10)&lt;EI10,(8-EW10),EI10),0)</f>
        <v>1.8665313146164806</v>
      </c>
      <c r="EY10" s="62">
        <f t="shared" ref="EY10:EY46" si="180">IF((EX10+EW10)&lt;8,IF((8-EX10-EW10)&gt;EH10,EH10,(8-(EX10+EW10))),0)</f>
        <v>0</v>
      </c>
      <c r="EZ10" s="62">
        <f t="shared" ref="EZ10:EZ46" si="181">SUM(EW10:EY10)</f>
        <v>8</v>
      </c>
      <c r="FA10" s="62">
        <f t="shared" ref="FA10:FA46" si="182">IF((EI10-EX10)&gt;0,(EI10-EX10),0)</f>
        <v>0.40940671762703795</v>
      </c>
      <c r="FB10" s="62">
        <f t="shared" ref="FB10:FB46" si="183">IF(FA10+EH10&lt;5,EH10,5-FA10)</f>
        <v>0.24390751447799788</v>
      </c>
      <c r="FC10" s="62">
        <f t="shared" ref="FC10:FC46" si="184">IF(FA10+FB10+EJ10&lt;5,EJ10,5-FB10-FA10)</f>
        <v>2.9755934419113686E-2</v>
      </c>
      <c r="FD10" s="62">
        <f t="shared" ref="FD10:FD46" si="185">EU10</f>
        <v>0.93943211691192374</v>
      </c>
      <c r="FE10" s="62">
        <f t="shared" ref="FE10:FE46" si="186">IF(SUM(FA10:FD10)&lt;5,IF((SUM(FA10:FD10)+EL10)&lt;5,EL10,5-SUM(FA10:FD10)),0)</f>
        <v>3.1917172283554347</v>
      </c>
      <c r="FF10" s="62">
        <f t="shared" ref="FF10:FF46" si="187">IF(SUM(FA10:FE10)&lt;5,IF((SUM(FA10:FE10)+(EK10-EU10))&lt;5,EK10-EU10,5-SUM(FA10:FE10)),0)</f>
        <v>1.5210055437364645E-14</v>
      </c>
      <c r="FG10" s="62">
        <f t="shared" ref="FG10:FG46" si="188">IF(SUM(FA10:FF10)&lt;5,IF((SUM(FA10:FF10)+EN10)&lt;5,EN10,5-SUM(FA10:FF10)),0)</f>
        <v>0</v>
      </c>
      <c r="FH10" s="62">
        <f t="shared" ref="FH10:FH46" si="189">SUM(FA10:FG10)</f>
        <v>4.8142195117915234</v>
      </c>
      <c r="FI10" s="62">
        <f t="shared" ref="FI10:FI46" si="190">IF((EL10-FE10)&gt;0,(EL10-FE10),0)</f>
        <v>0</v>
      </c>
      <c r="FJ10" s="62">
        <f t="shared" ref="FJ10:FJ46" si="191">IF((EK10-FF10-FD10)&gt;0,(EK10-FF10-FD10),0)</f>
        <v>0</v>
      </c>
      <c r="FK10" s="62">
        <f t="shared" ref="FK10:FK46" si="192">IF((EN10-FG10)&gt;0,(EN10-FG10),0)</f>
        <v>0</v>
      </c>
      <c r="FL10" s="62">
        <f t="shared" ref="FL10:FL46" si="193">EM10</f>
        <v>1.7107885582930322</v>
      </c>
      <c r="FM10" s="62">
        <f t="shared" ref="FM10:FM46" si="194">IF((SUM(FI10:FL10)&lt;2),IF((2-(FI10+FJ10+FK10+FL10))&lt;EO10,(2-SUM(FI10:FL10)),EO10),0)</f>
        <v>0.28921144170696778</v>
      </c>
      <c r="FN10" s="62">
        <f t="shared" ref="FN10:FN46" si="195">SUM(FI10:FM10)</f>
        <v>2</v>
      </c>
      <c r="FO10" s="62">
        <f t="shared" ref="FO10:FO46" si="196">EO10-FM10</f>
        <v>0.34510105102552879</v>
      </c>
      <c r="FP10" s="62">
        <f t="shared" ref="FP10:FP46" si="197">EP10</f>
        <v>0.31579288380079373</v>
      </c>
      <c r="FQ10" s="62">
        <f t="shared" ref="FQ10:FQ46" si="198">SUM(FO10:FP10)</f>
        <v>0.66089393482632253</v>
      </c>
      <c r="FR10" s="62" t="str">
        <f t="shared" ref="FR10:FR46" si="199">IF(OR(FD10&lt;0, FF10&lt;0, FO10&lt;0, FQ10&gt;1), "Fail", "Pass")</f>
        <v>Pass</v>
      </c>
      <c r="FS10" s="62" t="str">
        <f t="shared" ref="FS10:FS46" si="200">IF(FL10&lt;1.5,"Low-Ca",IF(FR10="Fail","Invalid",IF(FB10&gt;0.5,"Kaersutite",IF(FQ10&lt;=0.5,IF(EW10&gt;=6.5,"Mg-Hbl","Tsch"),IF(FA10&lt;FD10,"Mg-Hst","Prg")))))</f>
        <v>Mg-Hst</v>
      </c>
      <c r="FT10" s="60">
        <f t="shared" ref="FT10:FT46" si="201">FE10/(FE10+FF10+FJ10)</f>
        <v>0.99999999999999523</v>
      </c>
      <c r="FV10" s="60">
        <f t="shared" ref="FV10:FV46" si="202">AVERAGE(EF10,CN10)</f>
        <v>0.98978878133791381</v>
      </c>
      <c r="FW10" s="60">
        <f t="shared" si="22"/>
        <v>6.1974046025480867</v>
      </c>
      <c r="FX10" s="60">
        <f t="shared" si="22"/>
        <v>0.24645003184319506</v>
      </c>
      <c r="FY10" s="60">
        <f t="shared" si="22"/>
        <v>2.2996626476227378</v>
      </c>
      <c r="FZ10" s="60">
        <f t="shared" si="22"/>
        <v>3.0066113382398924E-2</v>
      </c>
      <c r="GA10" s="60">
        <f t="shared" si="22"/>
        <v>0.94922485526108069</v>
      </c>
      <c r="GB10" s="60">
        <f t="shared" si="22"/>
        <v>3.2249880215708879</v>
      </c>
      <c r="GC10" s="60">
        <f t="shared" si="22"/>
        <v>1.7286219966229244</v>
      </c>
      <c r="GD10" s="60">
        <f t="shared" si="22"/>
        <v>0</v>
      </c>
      <c r="GE10" s="60">
        <f t="shared" si="22"/>
        <v>0.64092463230181418</v>
      </c>
      <c r="GF10" s="60">
        <f t="shared" si="22"/>
        <v>0.31908474175190099</v>
      </c>
      <c r="GG10" s="60">
        <f t="shared" si="22"/>
        <v>0</v>
      </c>
      <c r="GH10" s="60">
        <f t="shared" si="22"/>
        <v>0</v>
      </c>
      <c r="GI10" s="60">
        <f t="shared" si="22"/>
        <v>1.9795775626758276</v>
      </c>
      <c r="GJ10" s="60">
        <f t="shared" ref="GJ10:GJ46" si="203">FW10*2+FX10*2+FY10*3/2+FZ10*3/2+GA10+GB10+GC10+GD10+GE10/2+GF10/2</f>
        <v>22.765141970772017</v>
      </c>
      <c r="GK10" s="60">
        <f t="shared" ref="GK10:GK46" si="204">(23-GJ10)*2</f>
        <v>0.46971605845596542</v>
      </c>
      <c r="GM10" s="88">
        <f t="shared" ref="GM10:GM46" si="205">FW10</f>
        <v>6.1974046025480867</v>
      </c>
      <c r="GN10" s="88">
        <f t="shared" ref="GN10:GN46" si="206">IF(GM10&lt;8,IF((8-GM10)&lt;FY10,(8-GM10),FY10),0)</f>
        <v>1.8025953974519133</v>
      </c>
      <c r="GO10" s="88">
        <f t="shared" ref="GO10:GO46" si="207">IF((GN10+GM10)&lt;8,IF((8-GN10-GM10)&gt;FX10,FX10,(8-(GN10+GM10))),0)</f>
        <v>0</v>
      </c>
      <c r="GP10" s="87">
        <f t="shared" ref="GP10:GP46" si="208">SUM(GM10:GO10)</f>
        <v>8</v>
      </c>
      <c r="GQ10" s="88">
        <f t="shared" ref="GQ10:GQ46" si="209">IF((FY10-GN10)&gt;0,(FY10-GN10),0)</f>
        <v>0.49706725017082443</v>
      </c>
      <c r="GR10" s="88">
        <f t="shared" ref="GR10:GR46" si="210">IF(GQ10+FX10&lt;5,FX10,5-GQ10)</f>
        <v>0.24645003184319506</v>
      </c>
      <c r="GS10" s="88">
        <f t="shared" ref="GS10:GS46" si="211">IF(GQ10+GR10+FZ10&lt;5,FZ10,5-GR10-GQ10)</f>
        <v>3.0066113382398924E-2</v>
      </c>
      <c r="GT10" s="88">
        <f t="shared" ref="GT10:GT46" si="212">GK10</f>
        <v>0.46971605845596542</v>
      </c>
      <c r="GU10" s="88">
        <f t="shared" ref="GU10:GU46" si="213">IF(SUM(GQ10:GT10)&lt;5,IF((SUM(GQ10:GT10)+GB10)&lt;5,GB10,5-SUM(GQ10:GT10)),0)</f>
        <v>3.2249880215708879</v>
      </c>
      <c r="GV10" s="88">
        <f t="shared" ref="GV10:GV46" si="214">IF(SUM(GQ10:GU10)&lt;5,IF((SUM(GQ10:GU10)+(GA10-GT10))&lt;5,GA10-GT10,5-SUM(GQ10:GU10)),0)</f>
        <v>0.47950879680511527</v>
      </c>
      <c r="GW10" s="88">
        <f t="shared" ref="GW10:GW46" si="215">IF(SUM(GQ10:GV10)&lt;5,IF((SUM(GQ10:GV10)+GD10)&lt;5,GD10,5-SUM(GQ10:GV10)),0)</f>
        <v>0</v>
      </c>
      <c r="GX10" s="87">
        <f t="shared" ref="GX10:GX46" si="216">SUM(GQ10:GW10)</f>
        <v>4.9477962722283868</v>
      </c>
      <c r="GY10" s="88">
        <f t="shared" ref="GY10:GY46" si="217">IF((GB10-GU10)&gt;0,(GB10-GU10),0)</f>
        <v>0</v>
      </c>
      <c r="GZ10" s="88">
        <f t="shared" ref="GZ10:GZ46" si="218">IF((GA10-GV10-GT10)&gt;0,(GA10-GV10-GT10),0)</f>
        <v>0</v>
      </c>
      <c r="HA10" s="88">
        <f t="shared" ref="HA10:HA46" si="219">IF((GD10-GW10)&gt;0,(GD10-GW10),0)</f>
        <v>0</v>
      </c>
      <c r="HB10" s="88">
        <f t="shared" ref="HB10:HB46" si="220">GC10</f>
        <v>1.7286219966229244</v>
      </c>
      <c r="HC10" s="88">
        <f t="shared" ref="HC10:HC46" si="221">IF((SUM(GY10:HB10)&lt;2),IF((2-(GY10+GZ10+HA10+HB10))&lt;GE10,(2-SUM(GY10:HB10)),GE10),0)</f>
        <v>0.27137800337707563</v>
      </c>
      <c r="HD10" s="87">
        <f t="shared" ref="HD10:HD46" si="222">SUM(GY10:HC10)</f>
        <v>2</v>
      </c>
      <c r="HE10" s="88">
        <f t="shared" ref="HE10:HE46" si="223">GE10-HC10</f>
        <v>0.36954662892473855</v>
      </c>
      <c r="HF10" s="88">
        <f t="shared" ref="HF10:HF46" si="224">GF10</f>
        <v>0.31908474175190099</v>
      </c>
      <c r="HG10" s="88">
        <f t="shared" ref="HG10:HG46" si="225">SUM(HE10:HF10)</f>
        <v>0.6886313706766396</v>
      </c>
      <c r="HH10" s="96" t="str">
        <f t="shared" ref="HH10:HH46" si="226">IF(OR(GT10&lt;0, GV10&lt;0, HE10&lt;0, HG10&gt;1), "Fail", "Pass")</f>
        <v>Pass</v>
      </c>
      <c r="HI10" s="83">
        <f t="shared" ref="HI10:HI46" si="227">(GU10+GY10)/(GY10+GU10+GV10+GZ10)</f>
        <v>0.87056034319518594</v>
      </c>
      <c r="HJ10" s="83">
        <f t="shared" ref="HJ10:HJ46" si="228">HF10+HE10</f>
        <v>0.6886313706766396</v>
      </c>
      <c r="HK10" s="83">
        <f t="shared" ref="HK10:HK46" si="229">GR10+GO10</f>
        <v>0.24645003184319506</v>
      </c>
      <c r="HL10" s="83">
        <f t="shared" ref="HL10:HL46" si="230">GM10</f>
        <v>6.1974046025480867</v>
      </c>
      <c r="HM10" s="96" t="str">
        <f t="shared" ref="HM10:HM46" si="231">IF(HJ10&gt;0.5,IF(HI10&gt;=0.5,IF(HK10&gt;=0.5,"Kaer",IF(HL10&gt;=6.5,"edenite",IF(HL10&gt;=5.5,IF(GQ10&gt;GT10,"Pargasite","MgHst"),"Magnesiosadanagaite"))),IF(HK10&gt;=0.5,"Ferrokaersutite",IF(HL10&gt;=6.5,"Ferro-edenite",IF(HL10&gt;=5.5,IF(GR10&gt;(GU10+GY10),"Ferropargasite","Hastingsite"),"Sadanagaite")))),IF(HI10&gt;=0.5,IF(HL10&gt;=7.5,IF(HI10&gt;=0.9,"Tremolite","Actinolite"),IF(HL10&gt;=6.5,"Mghbl","Tsch")),IF(HL10&gt;=6.5,"Ferroactinolite",IF(HL10&gt;=6.5,"Ferrohornblende","Ferrotschermakite"))))</f>
        <v>Pargasite</v>
      </c>
      <c r="HP10" s="97">
        <f>parameters!$E$5+parameters!$F$5*calcs_mymases!$Q10 +parameters!$G$5*calcs_mymases!$GM10+parameters!$H$5*LN(calcs_mymases!$GM10)+parameters!$I$5*calcs_mymases!$GQ10+parameters!$J$5*(calcs_mymases!$GU10+calcs_mymases!$GY10) + parameters!$K$5*calcs_mymases!$GT10+parameters!$L$5*(calcs_mymases!$GV10+calcs_mymases!$GZ10)+parameters!$M$5*(calcs_mymases!$GT10+calcs_mymases!$GV10+calcs_mymases!$GZ10)+parameters!$N$5*(calcs_mymases!$GO10+calcs_mymases!$GR10)+parameters!$O$5*calcs_mymases!$HB10+parameters!$P$5*calcs_mymases!$HE10</f>
        <v>54.159127979444882</v>
      </c>
      <c r="HQ10" s="97">
        <f>parameters!$E$6+parameters!$F$6*calcs_mymases!$Q10 +parameters!$G$6*calcs_mymases!$GM10+parameters!$H$6*LN(calcs_mymases!$GM10)+parameters!$I$6*calcs_mymases!$GQ10+parameters!$J$6*(calcs_mymases!$GU10+calcs_mymases!$GY10) + parameters!$K$6*calcs_mymases!$GT10+parameters!$L$6*(calcs_mymases!$GV10+calcs_mymases!$GZ10)+parameters!$M$6*(calcs_mymases!$GT10+calcs_mymases!$GV10+calcs_mymases!$GZ10)+parameters!$N$6*(calcs_mymases!$GO10+calcs_mymases!$GR10)+parameters!$O$6*calcs_mymases!$HB10+parameters!$P$6*calcs_mymases!$HE10</f>
        <v>56.99653948333237</v>
      </c>
      <c r="HR10" s="97">
        <f>parameters!$E$7+parameters!$F$7*calcs_mymases!$Q10 +parameters!$G$7*calcs_mymases!$GM10+parameters!$H$7*LN(calcs_mymases!$GM10)+parameters!$I$7*calcs_mymases!$GQ10+parameters!$J$7*(calcs_mymases!$GU10+calcs_mymases!$GY10) + parameters!$K$7*calcs_mymases!$GT10+parameters!$L$7*(calcs_mymases!$GV10+calcs_mymases!$GZ10)+parameters!$M$7*(calcs_mymases!$GT10+calcs_mymases!$GV10+calcs_mymases!$GZ10)+parameters!$N$7*(calcs_mymases!$GO10+calcs_mymases!$GR10)+parameters!$O$7*calcs_mymases!$HB10+parameters!$P$7*calcs_mymases!$HE10</f>
        <v>60.616609138441682</v>
      </c>
      <c r="HS10" s="97">
        <f>parameters!$E$8+parameters!$F$8*calcs_mymases!$Q10 +parameters!$G$8*calcs_mymases!$GM10+parameters!$H$8*LN(calcs_mymases!$GM10)+parameters!$I$8*calcs_mymases!$GQ10+parameters!$J$8*(calcs_mymases!$GU10+calcs_mymases!$GY10) + parameters!$K$8*calcs_mymases!$GT10+parameters!$L$8*(calcs_mymases!$GV10+calcs_mymases!$GZ10)+parameters!$M$8*(calcs_mymases!$GT10+calcs_mymases!$GV10+calcs_mymases!$GZ10)+parameters!$N$8*(calcs_mymases!$GO10+calcs_mymases!$GR10)+parameters!$O$8*calcs_mymases!$HB10+parameters!$P$8*calcs_mymases!$HE10</f>
        <v>59.880870083653541</v>
      </c>
      <c r="HT10" s="81"/>
      <c r="HU10" s="97">
        <f>EXP(parameters!$E$10+parameters!$F$10*calcs_mymases!$Q10 +parameters!$G$10*calcs_mymases!$GM10+parameters!$H$10*LN(calcs_mymases!$GM10)+parameters!$I$10*calcs_mymases!$GQ10+parameters!$J$10*(calcs_mymases!$GU10+calcs_mymases!$GY10) + parameters!$K$10*calcs_mymases!$GT10+parameters!$L$10*(calcs_mymases!$GV10+calcs_mymases!$GZ10)+parameters!$M$10*(calcs_mymases!$GT10+calcs_mymases!$GV10+calcs_mymases!$GZ10)+parameters!$N$10*(calcs_mymases!$GO10+calcs_mymases!$GR10)+parameters!$O$10*calcs_mymases!$HB10+parameters!$P$10*calcs_mymases!$HE10)</f>
        <v>1.102754562369157</v>
      </c>
      <c r="HV10" s="97">
        <f>EXP(parameters!$E$11+parameters!$F$11*calcs_mymases!$Q10 +parameters!$G$11*calcs_mymases!$GM10+parameters!$H$11*LN(calcs_mymases!$GM10)+parameters!$I$11*calcs_mymases!$GQ10+parameters!$J$11*(calcs_mymases!$GU10+calcs_mymases!$GY10) + parameters!$K$11*calcs_mymases!$GT10+parameters!$L$11*(calcs_mymases!$GV10+calcs_mymases!$GZ10)+parameters!$M$11*(calcs_mymases!$GT10+calcs_mymases!$GV10+calcs_mymases!$GZ10)+parameters!$N$11*(calcs_mymases!$GO10+calcs_mymases!$GR10)+parameters!$O$11*calcs_mymases!$HB10+parameters!$P$11*calcs_mymases!$HE10)</f>
        <v>1.2789585222787128</v>
      </c>
      <c r="HW10" s="73"/>
      <c r="HX10" s="97">
        <f>EXP(parameters!$E$13+parameters!$F$13*calcs_mymases!$Q10 +parameters!$G$13*calcs_mymases!$GM10+parameters!$H$13*LN(calcs_mymases!$GM10)+parameters!$I$13*calcs_mymases!$GQ10+parameters!$J$13*(calcs_mymases!$GU10+calcs_mymases!$GY10) + parameters!$K$13*calcs_mymases!$GT10+parameters!$L$13*(calcs_mymases!$GV10+calcs_mymases!$GZ10)+parameters!$M$13*(calcs_mymases!$GT10+calcs_mymases!$GV10+calcs_mymases!$GZ10)+parameters!$N$13*(calcs_mymases!$GO10+calcs_mymases!$GR10)+parameters!$O$13*calcs_mymases!$HB10+parameters!$P$13*calcs_mymases!$HE10)</f>
        <v>4.944506480151488</v>
      </c>
      <c r="HY10" s="97">
        <f>EXP(parameters!$E$14+parameters!$F$14*calcs_mymases!$Q10 +parameters!$G$14*calcs_mymases!$GM10+parameters!$H$14*LN(calcs_mymases!$GM10)+parameters!$I$14*calcs_mymases!$GQ10+parameters!$J$14*(calcs_mymases!$GU10+calcs_mymases!$GY10) + parameters!$K$14*calcs_mymases!$GT10+parameters!$L$14*(calcs_mymases!$GV10+calcs_mymases!$GZ10)+parameters!$M$14*(calcs_mymases!$GT10+calcs_mymases!$GV10+calcs_mymases!$GZ10)+parameters!$N$14*(calcs_mymases!$GO10+calcs_mymases!$GR10)+parameters!$O$14*calcs_mymases!$HB10+parameters!$P$14*calcs_mymases!$HE10)</f>
        <v>4.7947883380296243</v>
      </c>
      <c r="HZ10" s="81"/>
      <c r="IA10" s="97">
        <f>EXP(parameters!$E$16+parameters!$F$16*calcs_mymases!$Q10 +parameters!$G$16*calcs_mymases!$GM10+parameters!$H$16*LN(calcs_mymases!$GM10)+parameters!$I$16*calcs_mymases!$GQ10+parameters!$J$16*(calcs_mymases!$GU10+calcs_mymases!$GY10) + parameters!$K$16*calcs_mymases!$GT10+parameters!$L$16*(calcs_mymases!$GV10+calcs_mymases!$GZ10)+parameters!$M$16*(calcs_mymases!$GT10+calcs_mymases!$GV10+calcs_mymases!$GZ10)+parameters!$N$16*(calcs_mymases!$GO10+calcs_mymases!$GR10)+parameters!$O$16*calcs_mymases!$HB10+parameters!$P$16*calcs_mymases!$HE10)</f>
        <v>2.5532631631288636</v>
      </c>
      <c r="IB10" s="81"/>
      <c r="IC10" s="97">
        <f>(parameters!$E$18+parameters!$F$18*calcs_mymases!$Q10 +parameters!$G$18*calcs_mymases!$GM10+parameters!$H$18*LN(calcs_mymases!$GM10)+parameters!$I$18*calcs_mymases!$GQ10+parameters!$J$18*(calcs_mymases!$GU10+calcs_mymases!$GY10) + parameters!$K$18*calcs_mymases!$GT10+parameters!$L$18*(calcs_mymases!$GV10+calcs_mymases!$GZ10)+parameters!$M$18*(calcs_mymases!$GT10+calcs_mymases!$GV10+calcs_mymases!$GZ10)+parameters!$N$18*(calcs_mymases!$GO10+calcs_mymases!$GR10)+parameters!$O$18*calcs_mymases!$HB10+parameters!$P$18*calcs_mymases!$HE10)</f>
        <v>6.5639192342014567</v>
      </c>
      <c r="ID10" s="97">
        <f>EXP(parameters!$E$19+parameters!$F$19*calcs_mymases!$Q10 +parameters!$G$19*calcs_mymases!$GM10+parameters!$H$19*LN(calcs_mymases!$GM10)+parameters!$I$19*calcs_mymases!$GQ10+parameters!$J$19*(calcs_mymases!$GU10+calcs_mymases!$GY10) + parameters!$K$19*calcs_mymases!$GT10+parameters!$L$19*(calcs_mymases!$GV10+calcs_mymases!$GZ10)+parameters!$M$19*(calcs_mymases!$GT10+calcs_mymases!$GV10+calcs_mymases!$GZ10)+parameters!$N$19*(calcs_mymases!$GO10+calcs_mymases!$GR10)+parameters!$O$19*calcs_mymases!$HB10+parameters!$P$19*calcs_mymases!$HE10)</f>
        <v>7.2832186054210188</v>
      </c>
      <c r="IE10" s="73"/>
      <c r="IF10" s="97">
        <f>(parameters!$E$21+parameters!$F$21*calcs_mymases!$Q10 +parameters!$G$21*calcs_mymases!$GM10+parameters!$H$21*LN(calcs_mymases!$GM10)+parameters!$I$21*calcs_mymases!$GQ10+parameters!$J$21*(calcs_mymases!$GU10+calcs_mymases!$GY10) + parameters!$K$21*calcs_mymases!$GT10+parameters!$L$21*(calcs_mymases!$GV10+calcs_mymases!$GZ10)+parameters!$M$21*(calcs_mymases!$GT10+calcs_mymases!$GV10+calcs_mymases!$GZ10)+parameters!$N$21*(calcs_mymases!$GO10+calcs_mymases!$GR10)+parameters!$O$21*calcs_mymases!$HB10+parameters!$P$21*calcs_mymases!$HE10)</f>
        <v>2.7741879784349432</v>
      </c>
      <c r="IG10" s="97">
        <f>(parameters!$E$22+parameters!$F$22*calcs_mymases!$Q10 +parameters!$G$22*calcs_mymases!$GM10+parameters!$H$22*LN(calcs_mymases!$GM10)+parameters!$I$22*calcs_mymases!$GQ10+parameters!$J$22*(calcs_mymases!$GU10+calcs_mymases!$GY10) + parameters!$K$22*calcs_mymases!$GT10+parameters!$L$22*(calcs_mymases!$GV10+calcs_mymases!$GZ10)+parameters!$M$22*(calcs_mymases!$GT10+calcs_mymases!$GV10+calcs_mymases!$GZ10)+parameters!$N$22*(calcs_mymases!$GO10+calcs_mymases!$GR10)+parameters!$O$22*calcs_mymases!$HB10+parameters!$P$22*calcs_mymases!$HE10)</f>
        <v>1.4793845314417116</v>
      </c>
      <c r="IH10" s="81"/>
      <c r="II10" s="97">
        <f>(parameters!$E$24+parameters!$F$24*calcs_mymases!$Q10 +parameters!$G$24*calcs_mymases!$GM10+parameters!$H$24*LN(calcs_mymases!$GM10)+parameters!$I$24*calcs_mymases!$GQ10+parameters!$J$24*(calcs_mymases!$GU10+calcs_mymases!$GY10) + parameters!$K$24*calcs_mymases!$GT10+parameters!$L$24*(calcs_mymases!$GV10+calcs_mymases!$GZ10)+parameters!$M$24*(calcs_mymases!$GT10+calcs_mymases!$GV10+calcs_mymases!$GZ10)+parameters!$N$24*(calcs_mymases!$GO10+calcs_mymases!$GR10)+parameters!$O$24*calcs_mymases!$HB10+parameters!$P$24*calcs_mymases!$HE10)</f>
        <v>17.514909859866265</v>
      </c>
      <c r="IJ10" s="98"/>
    </row>
    <row r="11" spans="1:244" s="60" customFormat="1" x14ac:dyDescent="0.3">
      <c r="A11" s="89" t="s">
        <v>115</v>
      </c>
      <c r="B11" s="90" t="str">
        <f t="shared" si="111"/>
        <v>Pargasite</v>
      </c>
      <c r="C11" s="91">
        <v>42.37</v>
      </c>
      <c r="D11" s="91">
        <v>2.2400000000000002</v>
      </c>
      <c r="E11" s="91">
        <v>13.34</v>
      </c>
      <c r="F11" s="91">
        <v>0.26</v>
      </c>
      <c r="G11" s="91">
        <v>7.76</v>
      </c>
      <c r="H11" s="91">
        <v>14.79</v>
      </c>
      <c r="I11" s="91">
        <v>11.03</v>
      </c>
      <c r="J11" s="91">
        <v>0</v>
      </c>
      <c r="K11" s="91">
        <v>2.2599999999999998</v>
      </c>
      <c r="L11" s="91">
        <v>1.71</v>
      </c>
      <c r="M11" s="91">
        <v>0</v>
      </c>
      <c r="N11" s="91">
        <v>0</v>
      </c>
      <c r="O11" s="91">
        <v>0</v>
      </c>
      <c r="P11" s="91">
        <v>95.759999999999991</v>
      </c>
      <c r="Q11" s="60">
        <v>1025</v>
      </c>
      <c r="R11" s="92">
        <f t="shared" si="0"/>
        <v>0.70517589453484519</v>
      </c>
      <c r="S11" s="93">
        <f t="shared" si="0"/>
        <v>2.8042484363811179E-2</v>
      </c>
      <c r="T11" s="93">
        <f t="shared" si="0"/>
        <v>0.13083433861966831</v>
      </c>
      <c r="U11" s="93">
        <f t="shared" si="0"/>
        <v>1.7105465722620401E-3</v>
      </c>
      <c r="V11" s="93">
        <f t="shared" si="0"/>
        <v>0.10800819526100124</v>
      </c>
      <c r="W11" s="93">
        <f t="shared" si="0"/>
        <v>0.36695745377675881</v>
      </c>
      <c r="X11" s="93">
        <f t="shared" si="0"/>
        <v>0.19669242867893305</v>
      </c>
      <c r="Y11" s="93">
        <f t="shared" si="0"/>
        <v>0</v>
      </c>
      <c r="Z11" s="93">
        <f t="shared" si="0"/>
        <v>3.6464022433441053E-2</v>
      </c>
      <c r="AA11" s="93">
        <f t="shared" si="0"/>
        <v>1.8153637097116652E-2</v>
      </c>
      <c r="AB11" s="93">
        <f t="shared" si="0"/>
        <v>0</v>
      </c>
      <c r="AC11" s="94">
        <f t="shared" si="0"/>
        <v>0</v>
      </c>
      <c r="AD11" s="92">
        <f t="shared" si="112"/>
        <v>1.4103517890696904</v>
      </c>
      <c r="AE11" s="93">
        <f t="shared" si="112"/>
        <v>5.6084968727622357E-2</v>
      </c>
      <c r="AF11" s="93">
        <f t="shared" si="113"/>
        <v>0.39250301585900493</v>
      </c>
      <c r="AG11" s="93">
        <f t="shared" si="113"/>
        <v>5.1316397167861204E-3</v>
      </c>
      <c r="AH11" s="93">
        <f t="shared" si="3"/>
        <v>0.10800819526100124</v>
      </c>
      <c r="AI11" s="93">
        <f t="shared" si="3"/>
        <v>0.36695745377675881</v>
      </c>
      <c r="AJ11" s="93">
        <f t="shared" si="3"/>
        <v>0.19669242867893305</v>
      </c>
      <c r="AK11" s="93">
        <f t="shared" si="3"/>
        <v>0</v>
      </c>
      <c r="AL11" s="93">
        <f t="shared" si="3"/>
        <v>3.6464022433441053E-2</v>
      </c>
      <c r="AM11" s="93">
        <f t="shared" si="3"/>
        <v>1.8153637097116652E-2</v>
      </c>
      <c r="AN11" s="94">
        <f t="shared" si="114"/>
        <v>2.5903471506203544</v>
      </c>
      <c r="AO11" s="92">
        <f t="shared" si="5"/>
        <v>12.522681039425306</v>
      </c>
      <c r="AP11" s="93">
        <f t="shared" si="5"/>
        <v>0.4979850984167844</v>
      </c>
      <c r="AQ11" s="93">
        <f t="shared" si="5"/>
        <v>3.4850808945029348</v>
      </c>
      <c r="AR11" s="93">
        <f t="shared" si="5"/>
        <v>4.5564438518526242E-2</v>
      </c>
      <c r="AS11" s="93">
        <f t="shared" si="5"/>
        <v>0.95901759361022243</v>
      </c>
      <c r="AT11" s="93">
        <f t="shared" si="5"/>
        <v>3.2582588147863412</v>
      </c>
      <c r="AU11" s="93">
        <f t="shared" si="5"/>
        <v>1.7464554349528165</v>
      </c>
      <c r="AV11" s="93">
        <f t="shared" si="5"/>
        <v>0</v>
      </c>
      <c r="AW11" s="93">
        <f t="shared" si="5"/>
        <v>0.32376838593556584</v>
      </c>
      <c r="AX11" s="93">
        <f t="shared" si="5"/>
        <v>0.16118829985150412</v>
      </c>
      <c r="AY11" s="94">
        <f t="shared" si="115"/>
        <v>23</v>
      </c>
      <c r="AZ11" s="92">
        <f t="shared" si="116"/>
        <v>6.261340519712653</v>
      </c>
      <c r="BA11" s="93">
        <f t="shared" si="116"/>
        <v>0.2489925492083922</v>
      </c>
      <c r="BB11" s="93">
        <f t="shared" si="117"/>
        <v>2.3233872630019565</v>
      </c>
      <c r="BC11" s="93">
        <f t="shared" si="117"/>
        <v>3.0376292345684161E-2</v>
      </c>
      <c r="BD11" s="93">
        <f t="shared" si="9"/>
        <v>0.95901759361022243</v>
      </c>
      <c r="BE11" s="93">
        <f t="shared" si="9"/>
        <v>3.2582588147863412</v>
      </c>
      <c r="BF11" s="93">
        <f t="shared" si="9"/>
        <v>1.7464554349528165</v>
      </c>
      <c r="BG11" s="93">
        <f t="shared" si="9"/>
        <v>0</v>
      </c>
      <c r="BH11" s="93">
        <f t="shared" si="118"/>
        <v>0.64753677187113168</v>
      </c>
      <c r="BI11" s="93">
        <f t="shared" si="118"/>
        <v>0.32237659970300825</v>
      </c>
      <c r="BJ11" s="93">
        <f t="shared" si="119"/>
        <v>0</v>
      </c>
      <c r="BK11" s="93">
        <f t="shared" si="119"/>
        <v>0</v>
      </c>
      <c r="BL11" s="93">
        <f t="shared" si="120"/>
        <v>2</v>
      </c>
      <c r="BM11" s="94">
        <f t="shared" si="121"/>
        <v>15.797741839192202</v>
      </c>
      <c r="BN11" s="95">
        <f t="shared" si="122"/>
        <v>6.261340519712653</v>
      </c>
      <c r="BO11" s="66">
        <f t="shared" si="123"/>
        <v>1.738659480287347</v>
      </c>
      <c r="BP11" s="66">
        <f t="shared" si="124"/>
        <v>0</v>
      </c>
      <c r="BQ11" s="66">
        <f t="shared" si="125"/>
        <v>8</v>
      </c>
      <c r="BR11" s="66">
        <f t="shared" si="126"/>
        <v>0.58472778271460957</v>
      </c>
      <c r="BS11" s="66">
        <f t="shared" si="127"/>
        <v>0.2489925492083922</v>
      </c>
      <c r="BT11" s="66">
        <f t="shared" si="128"/>
        <v>3.0376292345684161E-2</v>
      </c>
      <c r="BU11" s="66"/>
      <c r="BV11" s="66">
        <f t="shared" si="129"/>
        <v>3.2582588147863412</v>
      </c>
      <c r="BW11" s="66">
        <f t="shared" si="130"/>
        <v>0.87764456094497323</v>
      </c>
      <c r="BX11" s="66">
        <f t="shared" si="131"/>
        <v>0</v>
      </c>
      <c r="BY11" s="66">
        <f t="shared" si="132"/>
        <v>5</v>
      </c>
      <c r="BZ11" s="66">
        <f t="shared" si="133"/>
        <v>0</v>
      </c>
      <c r="CA11" s="66">
        <f t="shared" si="134"/>
        <v>8.1373032665249201E-2</v>
      </c>
      <c r="CB11" s="66">
        <f t="shared" si="135"/>
        <v>0</v>
      </c>
      <c r="CC11" s="66">
        <f t="shared" si="136"/>
        <v>1.7464554349528165</v>
      </c>
      <c r="CD11" s="56">
        <f t="shared" si="137"/>
        <v>0.17217153238193417</v>
      </c>
      <c r="CE11" s="66">
        <f t="shared" si="138"/>
        <v>2</v>
      </c>
      <c r="CF11" s="66">
        <f t="shared" si="139"/>
        <v>0.47536523948919751</v>
      </c>
      <c r="CG11" s="66">
        <f t="shared" si="140"/>
        <v>0.32237659970300825</v>
      </c>
      <c r="CH11" s="67">
        <f t="shared" si="141"/>
        <v>0.79774183919220576</v>
      </c>
      <c r="CJ11" s="60">
        <f t="shared" si="142"/>
        <v>1.2776816681369596</v>
      </c>
      <c r="CK11" s="60">
        <f t="shared" si="143"/>
        <v>1.0128029792401101</v>
      </c>
      <c r="CL11" s="60">
        <f t="shared" si="144"/>
        <v>1.0116113787502961</v>
      </c>
      <c r="CN11" s="60">
        <f t="shared" si="145"/>
        <v>1</v>
      </c>
      <c r="CO11" s="60">
        <f t="shared" si="15"/>
        <v>6.261340519712653</v>
      </c>
      <c r="CP11" s="60">
        <f t="shared" si="15"/>
        <v>0.2489925492083922</v>
      </c>
      <c r="CQ11" s="60">
        <f t="shared" si="15"/>
        <v>2.3233872630019565</v>
      </c>
      <c r="CR11" s="60">
        <f t="shared" si="15"/>
        <v>3.0376292345684161E-2</v>
      </c>
      <c r="CS11" s="60">
        <f t="shared" si="15"/>
        <v>0.95901759361022243</v>
      </c>
      <c r="CT11" s="60">
        <f t="shared" si="15"/>
        <v>3.2582588147863412</v>
      </c>
      <c r="CU11" s="60">
        <f t="shared" si="15"/>
        <v>1.7464554349528165</v>
      </c>
      <c r="CV11" s="60">
        <f t="shared" si="15"/>
        <v>0</v>
      </c>
      <c r="CW11" s="60">
        <f t="shared" si="15"/>
        <v>0.64753677187113168</v>
      </c>
      <c r="CX11" s="60">
        <f t="shared" si="15"/>
        <v>0.32237659970300825</v>
      </c>
      <c r="CY11" s="60">
        <f t="shared" si="15"/>
        <v>0</v>
      </c>
      <c r="CZ11" s="60">
        <f t="shared" si="15"/>
        <v>0</v>
      </c>
      <c r="DA11" s="60">
        <f t="shared" si="15"/>
        <v>2</v>
      </c>
      <c r="DB11" s="60">
        <f t="shared" si="146"/>
        <v>23</v>
      </c>
      <c r="DC11" s="60">
        <f t="shared" si="147"/>
        <v>0</v>
      </c>
      <c r="DD11" s="60" t="str">
        <f t="shared" si="148"/>
        <v/>
      </c>
      <c r="DE11" s="59">
        <f t="shared" si="149"/>
        <v>6.261340519712653</v>
      </c>
      <c r="DF11" s="59">
        <f t="shared" si="150"/>
        <v>1.738659480287347</v>
      </c>
      <c r="DG11" s="59">
        <f t="shared" si="151"/>
        <v>0</v>
      </c>
      <c r="DH11" s="59">
        <f t="shared" si="152"/>
        <v>8</v>
      </c>
      <c r="DI11" s="59">
        <f t="shared" si="153"/>
        <v>0.58472778271460957</v>
      </c>
      <c r="DJ11" s="59">
        <f t="shared" si="154"/>
        <v>0.2489925492083922</v>
      </c>
      <c r="DK11" s="59">
        <f t="shared" si="155"/>
        <v>3.0376292345684161E-2</v>
      </c>
      <c r="DL11" s="59">
        <f t="shared" si="156"/>
        <v>0</v>
      </c>
      <c r="DM11" s="59">
        <f t="shared" si="157"/>
        <v>3.2582588147863412</v>
      </c>
      <c r="DN11" s="59">
        <f t="shared" si="158"/>
        <v>0.87764456094497323</v>
      </c>
      <c r="DO11" s="59">
        <f t="shared" si="159"/>
        <v>0</v>
      </c>
      <c r="DP11" s="59">
        <f t="shared" si="160"/>
        <v>5</v>
      </c>
      <c r="DQ11" s="59">
        <f t="shared" si="161"/>
        <v>0</v>
      </c>
      <c r="DR11" s="59">
        <f t="shared" si="162"/>
        <v>8.1373032665249201E-2</v>
      </c>
      <c r="DS11" s="59">
        <f t="shared" si="163"/>
        <v>0</v>
      </c>
      <c r="DT11" s="59">
        <f t="shared" si="164"/>
        <v>1.7464554349528165</v>
      </c>
      <c r="DU11" s="59">
        <f t="shared" si="165"/>
        <v>0.17217153238193417</v>
      </c>
      <c r="DV11" s="59">
        <f t="shared" si="166"/>
        <v>2</v>
      </c>
      <c r="DW11" s="59">
        <f t="shared" si="167"/>
        <v>0.47536523948919751</v>
      </c>
      <c r="DX11" s="59">
        <f t="shared" si="168"/>
        <v>0</v>
      </c>
      <c r="DY11" s="59">
        <f t="shared" si="169"/>
        <v>0.47536523948919751</v>
      </c>
      <c r="EA11" s="60">
        <f t="shared" si="170"/>
        <v>0.93188744040411386</v>
      </c>
      <c r="EB11" s="60">
        <f t="shared" si="171"/>
        <v>0.96928245426633397</v>
      </c>
      <c r="EC11" s="60">
        <f t="shared" si="172"/>
        <v>0.87672986158359001</v>
      </c>
      <c r="ED11" s="60">
        <f t="shared" si="173"/>
        <v>0.97957756267582752</v>
      </c>
      <c r="EF11" s="60">
        <f t="shared" si="174"/>
        <v>0.97957756267582752</v>
      </c>
      <c r="EG11" s="60">
        <f t="shared" si="17"/>
        <v>6.1334686853835194</v>
      </c>
      <c r="EH11" s="60">
        <f t="shared" si="17"/>
        <v>0.24390751447799788</v>
      </c>
      <c r="EI11" s="60">
        <f t="shared" si="17"/>
        <v>2.2759380322435185</v>
      </c>
      <c r="EJ11" s="60">
        <f t="shared" si="17"/>
        <v>2.9755934419113686E-2</v>
      </c>
      <c r="EK11" s="60">
        <f t="shared" si="17"/>
        <v>0.93943211691193895</v>
      </c>
      <c r="EL11" s="60">
        <f t="shared" si="17"/>
        <v>3.1917172283554347</v>
      </c>
      <c r="EM11" s="60">
        <f t="shared" si="17"/>
        <v>1.7107885582930322</v>
      </c>
      <c r="EN11" s="60">
        <f t="shared" si="17"/>
        <v>0</v>
      </c>
      <c r="EO11" s="60">
        <f t="shared" si="17"/>
        <v>0.63431249273249657</v>
      </c>
      <c r="EP11" s="60">
        <f t="shared" si="17"/>
        <v>0.31579288380079373</v>
      </c>
      <c r="EQ11" s="60">
        <f t="shared" si="17"/>
        <v>0</v>
      </c>
      <c r="ER11" s="60">
        <f t="shared" si="17"/>
        <v>0</v>
      </c>
      <c r="ES11" s="60">
        <f t="shared" si="17"/>
        <v>1.959155125351655</v>
      </c>
      <c r="ET11" s="60">
        <f t="shared" si="175"/>
        <v>22.530283941544038</v>
      </c>
      <c r="EU11" s="60">
        <f t="shared" si="176"/>
        <v>0.93943211691192374</v>
      </c>
      <c r="EV11" s="60" t="str">
        <f t="shared" si="177"/>
        <v/>
      </c>
      <c r="EW11" s="62">
        <f t="shared" si="178"/>
        <v>6.1334686853835194</v>
      </c>
      <c r="EX11" s="62">
        <f t="shared" si="179"/>
        <v>1.8665313146164806</v>
      </c>
      <c r="EY11" s="62">
        <f t="shared" si="180"/>
        <v>0</v>
      </c>
      <c r="EZ11" s="62">
        <f t="shared" si="181"/>
        <v>8</v>
      </c>
      <c r="FA11" s="62">
        <f t="shared" si="182"/>
        <v>0.40940671762703795</v>
      </c>
      <c r="FB11" s="62">
        <f t="shared" si="183"/>
        <v>0.24390751447799788</v>
      </c>
      <c r="FC11" s="62">
        <f t="shared" si="184"/>
        <v>2.9755934419113686E-2</v>
      </c>
      <c r="FD11" s="62">
        <f t="shared" si="185"/>
        <v>0.93943211691192374</v>
      </c>
      <c r="FE11" s="62">
        <f t="shared" si="186"/>
        <v>3.1917172283554347</v>
      </c>
      <c r="FF11" s="62">
        <f t="shared" si="187"/>
        <v>1.5210055437364645E-14</v>
      </c>
      <c r="FG11" s="62">
        <f t="shared" si="188"/>
        <v>0</v>
      </c>
      <c r="FH11" s="62">
        <f t="shared" si="189"/>
        <v>4.8142195117915234</v>
      </c>
      <c r="FI11" s="62">
        <f t="shared" si="190"/>
        <v>0</v>
      </c>
      <c r="FJ11" s="62">
        <f t="shared" si="191"/>
        <v>0</v>
      </c>
      <c r="FK11" s="62">
        <f t="shared" si="192"/>
        <v>0</v>
      </c>
      <c r="FL11" s="62">
        <f t="shared" si="193"/>
        <v>1.7107885582930322</v>
      </c>
      <c r="FM11" s="62">
        <f t="shared" si="194"/>
        <v>0.28921144170696778</v>
      </c>
      <c r="FN11" s="62">
        <f t="shared" si="195"/>
        <v>2</v>
      </c>
      <c r="FO11" s="62">
        <f t="shared" si="196"/>
        <v>0.34510105102552879</v>
      </c>
      <c r="FP11" s="62">
        <f t="shared" si="197"/>
        <v>0.31579288380079373</v>
      </c>
      <c r="FQ11" s="62">
        <f t="shared" si="198"/>
        <v>0.66089393482632253</v>
      </c>
      <c r="FR11" s="62" t="str">
        <f t="shared" si="199"/>
        <v>Pass</v>
      </c>
      <c r="FS11" s="62" t="str">
        <f t="shared" si="200"/>
        <v>Mg-Hst</v>
      </c>
      <c r="FT11" s="60">
        <f t="shared" si="201"/>
        <v>0.99999999999999523</v>
      </c>
      <c r="FV11" s="60">
        <f t="shared" si="202"/>
        <v>0.98978878133791381</v>
      </c>
      <c r="FW11" s="60">
        <f t="shared" si="22"/>
        <v>6.1974046025480867</v>
      </c>
      <c r="FX11" s="60">
        <f t="shared" si="22"/>
        <v>0.24645003184319506</v>
      </c>
      <c r="FY11" s="60">
        <f t="shared" si="22"/>
        <v>2.2996626476227378</v>
      </c>
      <c r="FZ11" s="60">
        <f t="shared" si="22"/>
        <v>3.0066113382398924E-2</v>
      </c>
      <c r="GA11" s="60">
        <f t="shared" si="22"/>
        <v>0.94922485526108069</v>
      </c>
      <c r="GB11" s="60">
        <f t="shared" si="22"/>
        <v>3.2249880215708879</v>
      </c>
      <c r="GC11" s="60">
        <f t="shared" si="22"/>
        <v>1.7286219966229244</v>
      </c>
      <c r="GD11" s="60">
        <f t="shared" si="22"/>
        <v>0</v>
      </c>
      <c r="GE11" s="60">
        <f t="shared" si="22"/>
        <v>0.64092463230181418</v>
      </c>
      <c r="GF11" s="60">
        <f t="shared" si="22"/>
        <v>0.31908474175190099</v>
      </c>
      <c r="GG11" s="60">
        <f t="shared" si="22"/>
        <v>0</v>
      </c>
      <c r="GH11" s="60">
        <f t="shared" si="22"/>
        <v>0</v>
      </c>
      <c r="GI11" s="60">
        <f t="shared" si="22"/>
        <v>1.9795775626758276</v>
      </c>
      <c r="GJ11" s="60">
        <f t="shared" si="203"/>
        <v>22.765141970772017</v>
      </c>
      <c r="GK11" s="60">
        <f t="shared" si="204"/>
        <v>0.46971605845596542</v>
      </c>
      <c r="GM11" s="88">
        <f t="shared" si="205"/>
        <v>6.1974046025480867</v>
      </c>
      <c r="GN11" s="88">
        <f t="shared" si="206"/>
        <v>1.8025953974519133</v>
      </c>
      <c r="GO11" s="88">
        <f t="shared" si="207"/>
        <v>0</v>
      </c>
      <c r="GP11" s="87">
        <f t="shared" si="208"/>
        <v>8</v>
      </c>
      <c r="GQ11" s="88">
        <f t="shared" si="209"/>
        <v>0.49706725017082443</v>
      </c>
      <c r="GR11" s="88">
        <f t="shared" si="210"/>
        <v>0.24645003184319506</v>
      </c>
      <c r="GS11" s="88">
        <f t="shared" si="211"/>
        <v>3.0066113382398924E-2</v>
      </c>
      <c r="GT11" s="88">
        <f t="shared" si="212"/>
        <v>0.46971605845596542</v>
      </c>
      <c r="GU11" s="88">
        <f t="shared" si="213"/>
        <v>3.2249880215708879</v>
      </c>
      <c r="GV11" s="88">
        <f t="shared" si="214"/>
        <v>0.47950879680511527</v>
      </c>
      <c r="GW11" s="88">
        <f t="shared" si="215"/>
        <v>0</v>
      </c>
      <c r="GX11" s="87">
        <f t="shared" si="216"/>
        <v>4.9477962722283868</v>
      </c>
      <c r="GY11" s="88">
        <f t="shared" si="217"/>
        <v>0</v>
      </c>
      <c r="GZ11" s="88">
        <f t="shared" si="218"/>
        <v>0</v>
      </c>
      <c r="HA11" s="88">
        <f t="shared" si="219"/>
        <v>0</v>
      </c>
      <c r="HB11" s="88">
        <f t="shared" si="220"/>
        <v>1.7286219966229244</v>
      </c>
      <c r="HC11" s="88">
        <f t="shared" si="221"/>
        <v>0.27137800337707563</v>
      </c>
      <c r="HD11" s="87">
        <f t="shared" si="222"/>
        <v>2</v>
      </c>
      <c r="HE11" s="88">
        <f t="shared" si="223"/>
        <v>0.36954662892473855</v>
      </c>
      <c r="HF11" s="88">
        <f t="shared" si="224"/>
        <v>0.31908474175190099</v>
      </c>
      <c r="HG11" s="88">
        <f t="shared" si="225"/>
        <v>0.6886313706766396</v>
      </c>
      <c r="HH11" s="96" t="str">
        <f t="shared" si="226"/>
        <v>Pass</v>
      </c>
      <c r="HI11" s="83">
        <f t="shared" si="227"/>
        <v>0.87056034319518594</v>
      </c>
      <c r="HJ11" s="83">
        <f t="shared" si="228"/>
        <v>0.6886313706766396</v>
      </c>
      <c r="HK11" s="83">
        <f t="shared" si="229"/>
        <v>0.24645003184319506</v>
      </c>
      <c r="HL11" s="83">
        <f t="shared" si="230"/>
        <v>6.1974046025480867</v>
      </c>
      <c r="HM11" s="96" t="str">
        <f t="shared" si="231"/>
        <v>Pargasite</v>
      </c>
      <c r="HP11" s="97">
        <f>parameters!$E$5+parameters!$F$5*calcs_mymases!$Q11 +parameters!$G$5*calcs_mymases!$GM11+parameters!$H$5*LN(calcs_mymases!$GM11)+parameters!$I$5*calcs_mymases!$GQ11+parameters!$J$5*(calcs_mymases!$GU11+calcs_mymases!$GY11) + parameters!$K$5*calcs_mymases!$GT11+parameters!$L$5*(calcs_mymases!$GV11+calcs_mymases!$GZ11)+parameters!$M$5*(calcs_mymases!$GT11+calcs_mymases!$GV11+calcs_mymases!$GZ11)+parameters!$N$5*(calcs_mymases!$GO11+calcs_mymases!$GR11)+parameters!$O$5*calcs_mymases!$HB11+parameters!$P$5*calcs_mymases!$HE11</f>
        <v>54.159127979444882</v>
      </c>
      <c r="HQ11" s="97">
        <f>parameters!$E$6+parameters!$F$6*calcs_mymases!$Q11 +parameters!$G$6*calcs_mymases!$GM11+parameters!$H$6*LN(calcs_mymases!$GM11)+parameters!$I$6*calcs_mymases!$GQ11+parameters!$J$6*(calcs_mymases!$GU11+calcs_mymases!$GY11) + parameters!$K$6*calcs_mymases!$GT11+parameters!$L$6*(calcs_mymases!$GV11+calcs_mymases!$GZ11)+parameters!$M$6*(calcs_mymases!$GT11+calcs_mymases!$GV11+calcs_mymases!$GZ11)+parameters!$N$6*(calcs_mymases!$GO11+calcs_mymases!$GR11)+parameters!$O$6*calcs_mymases!$HB11+parameters!$P$6*calcs_mymases!$HE11</f>
        <v>56.99653948333237</v>
      </c>
      <c r="HR11" s="97">
        <f>parameters!$E$7+parameters!$F$7*calcs_mymases!$Q11 +parameters!$G$7*calcs_mymases!$GM11+parameters!$H$7*LN(calcs_mymases!$GM11)+parameters!$I$7*calcs_mymases!$GQ11+parameters!$J$7*(calcs_mymases!$GU11+calcs_mymases!$GY11) + parameters!$K$7*calcs_mymases!$GT11+parameters!$L$7*(calcs_mymases!$GV11+calcs_mymases!$GZ11)+parameters!$M$7*(calcs_mymases!$GT11+calcs_mymases!$GV11+calcs_mymases!$GZ11)+parameters!$N$7*(calcs_mymases!$GO11+calcs_mymases!$GR11)+parameters!$O$7*calcs_mymases!$HB11+parameters!$P$7*calcs_mymases!$HE11</f>
        <v>60.616609138441682</v>
      </c>
      <c r="HS11" s="97">
        <f>parameters!$E$8+parameters!$F$8*calcs_mymases!$Q11 +parameters!$G$8*calcs_mymases!$GM11+parameters!$H$8*LN(calcs_mymases!$GM11)+parameters!$I$8*calcs_mymases!$GQ11+parameters!$J$8*(calcs_mymases!$GU11+calcs_mymases!$GY11) + parameters!$K$8*calcs_mymases!$GT11+parameters!$L$8*(calcs_mymases!$GV11+calcs_mymases!$GZ11)+parameters!$M$8*(calcs_mymases!$GT11+calcs_mymases!$GV11+calcs_mymases!$GZ11)+parameters!$N$8*(calcs_mymases!$GO11+calcs_mymases!$GR11)+parameters!$O$8*calcs_mymases!$HB11+parameters!$P$8*calcs_mymases!$HE11</f>
        <v>59.880870083653541</v>
      </c>
      <c r="HT11" s="81"/>
      <c r="HU11" s="97">
        <f>EXP(parameters!$E$10+parameters!$F$10*calcs_mymases!$Q11 +parameters!$G$10*calcs_mymases!$GM11+parameters!$H$10*LN(calcs_mymases!$GM11)+parameters!$I$10*calcs_mymases!$GQ11+parameters!$J$10*(calcs_mymases!$GU11+calcs_mymases!$GY11) + parameters!$K$10*calcs_mymases!$GT11+parameters!$L$10*(calcs_mymases!$GV11+calcs_mymases!$GZ11)+parameters!$M$10*(calcs_mymases!$GT11+calcs_mymases!$GV11+calcs_mymases!$GZ11)+parameters!$N$10*(calcs_mymases!$GO11+calcs_mymases!$GR11)+parameters!$O$10*calcs_mymases!$HB11+parameters!$P$10*calcs_mymases!$HE11)</f>
        <v>1.102754562369157</v>
      </c>
      <c r="HV11" s="97">
        <f>EXP(parameters!$E$11+parameters!$F$11*calcs_mymases!$Q11 +parameters!$G$11*calcs_mymases!$GM11+parameters!$H$11*LN(calcs_mymases!$GM11)+parameters!$I$11*calcs_mymases!$GQ11+parameters!$J$11*(calcs_mymases!$GU11+calcs_mymases!$GY11) + parameters!$K$11*calcs_mymases!$GT11+parameters!$L$11*(calcs_mymases!$GV11+calcs_mymases!$GZ11)+parameters!$M$11*(calcs_mymases!$GT11+calcs_mymases!$GV11+calcs_mymases!$GZ11)+parameters!$N$11*(calcs_mymases!$GO11+calcs_mymases!$GR11)+parameters!$O$11*calcs_mymases!$HB11+parameters!$P$11*calcs_mymases!$HE11)</f>
        <v>1.2789585222787128</v>
      </c>
      <c r="HW11" s="73"/>
      <c r="HX11" s="97">
        <f>EXP(parameters!$E$13+parameters!$F$13*calcs_mymases!$Q11 +parameters!$G$13*calcs_mymases!$GM11+parameters!$H$13*LN(calcs_mymases!$GM11)+parameters!$I$13*calcs_mymases!$GQ11+parameters!$J$13*(calcs_mymases!$GU11+calcs_mymases!$GY11) + parameters!$K$13*calcs_mymases!$GT11+parameters!$L$13*(calcs_mymases!$GV11+calcs_mymases!$GZ11)+parameters!$M$13*(calcs_mymases!$GT11+calcs_mymases!$GV11+calcs_mymases!$GZ11)+parameters!$N$13*(calcs_mymases!$GO11+calcs_mymases!$GR11)+parameters!$O$13*calcs_mymases!$HB11+parameters!$P$13*calcs_mymases!$HE11)</f>
        <v>4.944506480151488</v>
      </c>
      <c r="HY11" s="97">
        <f>EXP(parameters!$E$14+parameters!$F$14*calcs_mymases!$Q11 +parameters!$G$14*calcs_mymases!$GM11+parameters!$H$14*LN(calcs_mymases!$GM11)+parameters!$I$14*calcs_mymases!$GQ11+parameters!$J$14*(calcs_mymases!$GU11+calcs_mymases!$GY11) + parameters!$K$14*calcs_mymases!$GT11+parameters!$L$14*(calcs_mymases!$GV11+calcs_mymases!$GZ11)+parameters!$M$14*(calcs_mymases!$GT11+calcs_mymases!$GV11+calcs_mymases!$GZ11)+parameters!$N$14*(calcs_mymases!$GO11+calcs_mymases!$GR11)+parameters!$O$14*calcs_mymases!$HB11+parameters!$P$14*calcs_mymases!$HE11)</f>
        <v>4.7947883380296243</v>
      </c>
      <c r="HZ11" s="81"/>
      <c r="IA11" s="97">
        <f>EXP(parameters!$E$16+parameters!$F$16*calcs_mymases!$Q11 +parameters!$G$16*calcs_mymases!$GM11+parameters!$H$16*LN(calcs_mymases!$GM11)+parameters!$I$16*calcs_mymases!$GQ11+parameters!$J$16*(calcs_mymases!$GU11+calcs_mymases!$GY11) + parameters!$K$16*calcs_mymases!$GT11+parameters!$L$16*(calcs_mymases!$GV11+calcs_mymases!$GZ11)+parameters!$M$16*(calcs_mymases!$GT11+calcs_mymases!$GV11+calcs_mymases!$GZ11)+parameters!$N$16*(calcs_mymases!$GO11+calcs_mymases!$GR11)+parameters!$O$16*calcs_mymases!$HB11+parameters!$P$16*calcs_mymases!$HE11)</f>
        <v>2.5532631631288636</v>
      </c>
      <c r="IB11" s="81"/>
      <c r="IC11" s="97">
        <f>(parameters!$E$18+parameters!$F$18*calcs_mymases!$Q11 +parameters!$G$18*calcs_mymases!$GM11+parameters!$H$18*LN(calcs_mymases!$GM11)+parameters!$I$18*calcs_mymases!$GQ11+parameters!$J$18*(calcs_mymases!$GU11+calcs_mymases!$GY11) + parameters!$K$18*calcs_mymases!$GT11+parameters!$L$18*(calcs_mymases!$GV11+calcs_mymases!$GZ11)+parameters!$M$18*(calcs_mymases!$GT11+calcs_mymases!$GV11+calcs_mymases!$GZ11)+parameters!$N$18*(calcs_mymases!$GO11+calcs_mymases!$GR11)+parameters!$O$18*calcs_mymases!$HB11+parameters!$P$18*calcs_mymases!$HE11)</f>
        <v>6.5639192342014567</v>
      </c>
      <c r="ID11" s="97">
        <f>EXP(parameters!$E$19+parameters!$F$19*calcs_mymases!$Q11 +parameters!$G$19*calcs_mymases!$GM11+parameters!$H$19*LN(calcs_mymases!$GM11)+parameters!$I$19*calcs_mymases!$GQ11+parameters!$J$19*(calcs_mymases!$GU11+calcs_mymases!$GY11) + parameters!$K$19*calcs_mymases!$GT11+parameters!$L$19*(calcs_mymases!$GV11+calcs_mymases!$GZ11)+parameters!$M$19*(calcs_mymases!$GT11+calcs_mymases!$GV11+calcs_mymases!$GZ11)+parameters!$N$19*(calcs_mymases!$GO11+calcs_mymases!$GR11)+parameters!$O$19*calcs_mymases!$HB11+parameters!$P$19*calcs_mymases!$HE11)</f>
        <v>7.2832186054210188</v>
      </c>
      <c r="IE11" s="73"/>
      <c r="IF11" s="97">
        <f>(parameters!$E$21+parameters!$F$21*calcs_mymases!$Q11 +parameters!$G$21*calcs_mymases!$GM11+parameters!$H$21*LN(calcs_mymases!$GM11)+parameters!$I$21*calcs_mymases!$GQ11+parameters!$J$21*(calcs_mymases!$GU11+calcs_mymases!$GY11) + parameters!$K$21*calcs_mymases!$GT11+parameters!$L$21*(calcs_mymases!$GV11+calcs_mymases!$GZ11)+parameters!$M$21*(calcs_mymases!$GT11+calcs_mymases!$GV11+calcs_mymases!$GZ11)+parameters!$N$21*(calcs_mymases!$GO11+calcs_mymases!$GR11)+parameters!$O$21*calcs_mymases!$HB11+parameters!$P$21*calcs_mymases!$HE11)</f>
        <v>2.7741879784349432</v>
      </c>
      <c r="IG11" s="97">
        <f>(parameters!$E$22+parameters!$F$22*calcs_mymases!$Q11 +parameters!$G$22*calcs_mymases!$GM11+parameters!$H$22*LN(calcs_mymases!$GM11)+parameters!$I$22*calcs_mymases!$GQ11+parameters!$J$22*(calcs_mymases!$GU11+calcs_mymases!$GY11) + parameters!$K$22*calcs_mymases!$GT11+parameters!$L$22*(calcs_mymases!$GV11+calcs_mymases!$GZ11)+parameters!$M$22*(calcs_mymases!$GT11+calcs_mymases!$GV11+calcs_mymases!$GZ11)+parameters!$N$22*(calcs_mymases!$GO11+calcs_mymases!$GR11)+parameters!$O$22*calcs_mymases!$HB11+parameters!$P$22*calcs_mymases!$HE11)</f>
        <v>1.4793845314417116</v>
      </c>
      <c r="IH11" s="81"/>
      <c r="II11" s="97">
        <f>(parameters!$E$24+parameters!$F$24*calcs_mymases!$Q11 +parameters!$G$24*calcs_mymases!$GM11+parameters!$H$24*LN(calcs_mymases!$GM11)+parameters!$I$24*calcs_mymases!$GQ11+parameters!$J$24*(calcs_mymases!$GU11+calcs_mymases!$GY11) + parameters!$K$24*calcs_mymases!$GT11+parameters!$L$24*(calcs_mymases!$GV11+calcs_mymases!$GZ11)+parameters!$M$24*(calcs_mymases!$GT11+calcs_mymases!$GV11+calcs_mymases!$GZ11)+parameters!$N$24*(calcs_mymases!$GO11+calcs_mymases!$GR11)+parameters!$O$24*calcs_mymases!$HB11+parameters!$P$24*calcs_mymases!$HE11)</f>
        <v>17.514909859866265</v>
      </c>
      <c r="IJ11" s="98"/>
    </row>
    <row r="12" spans="1:244" s="60" customFormat="1" x14ac:dyDescent="0.3">
      <c r="A12" s="89" t="s">
        <v>115</v>
      </c>
      <c r="B12" s="90" t="str">
        <f t="shared" si="111"/>
        <v>Pargasite</v>
      </c>
      <c r="C12" s="91">
        <v>42.37</v>
      </c>
      <c r="D12" s="91">
        <v>2.2400000000000002</v>
      </c>
      <c r="E12" s="91">
        <v>13.34</v>
      </c>
      <c r="F12" s="91">
        <v>0.26</v>
      </c>
      <c r="G12" s="91">
        <v>7.76</v>
      </c>
      <c r="H12" s="91">
        <v>14.79</v>
      </c>
      <c r="I12" s="91">
        <v>11.03</v>
      </c>
      <c r="J12" s="91">
        <v>0</v>
      </c>
      <c r="K12" s="91">
        <v>2.2599999999999998</v>
      </c>
      <c r="L12" s="91">
        <v>1.71</v>
      </c>
      <c r="M12" s="91">
        <v>0</v>
      </c>
      <c r="N12" s="91">
        <v>0</v>
      </c>
      <c r="O12" s="91">
        <v>0</v>
      </c>
      <c r="P12" s="91">
        <v>95.759999999999991</v>
      </c>
      <c r="Q12" s="60">
        <v>1025</v>
      </c>
      <c r="R12" s="92">
        <f t="shared" si="0"/>
        <v>0.70517589453484519</v>
      </c>
      <c r="S12" s="93">
        <f t="shared" si="0"/>
        <v>2.8042484363811179E-2</v>
      </c>
      <c r="T12" s="93">
        <f t="shared" si="0"/>
        <v>0.13083433861966831</v>
      </c>
      <c r="U12" s="93">
        <f t="shared" si="0"/>
        <v>1.7105465722620401E-3</v>
      </c>
      <c r="V12" s="93">
        <f t="shared" si="0"/>
        <v>0.10800819526100124</v>
      </c>
      <c r="W12" s="93">
        <f t="shared" si="0"/>
        <v>0.36695745377675881</v>
      </c>
      <c r="X12" s="93">
        <f t="shared" si="0"/>
        <v>0.19669242867893305</v>
      </c>
      <c r="Y12" s="93">
        <f t="shared" si="0"/>
        <v>0</v>
      </c>
      <c r="Z12" s="93">
        <f t="shared" si="0"/>
        <v>3.6464022433441053E-2</v>
      </c>
      <c r="AA12" s="93">
        <f t="shared" si="0"/>
        <v>1.8153637097116652E-2</v>
      </c>
      <c r="AB12" s="93">
        <f t="shared" si="0"/>
        <v>0</v>
      </c>
      <c r="AC12" s="94">
        <f t="shared" si="0"/>
        <v>0</v>
      </c>
      <c r="AD12" s="92">
        <f t="shared" si="112"/>
        <v>1.4103517890696904</v>
      </c>
      <c r="AE12" s="93">
        <f t="shared" si="112"/>
        <v>5.6084968727622357E-2</v>
      </c>
      <c r="AF12" s="93">
        <f t="shared" si="113"/>
        <v>0.39250301585900493</v>
      </c>
      <c r="AG12" s="93">
        <f t="shared" si="113"/>
        <v>5.1316397167861204E-3</v>
      </c>
      <c r="AH12" s="93">
        <f t="shared" si="3"/>
        <v>0.10800819526100124</v>
      </c>
      <c r="AI12" s="93">
        <f t="shared" si="3"/>
        <v>0.36695745377675881</v>
      </c>
      <c r="AJ12" s="93">
        <f t="shared" si="3"/>
        <v>0.19669242867893305</v>
      </c>
      <c r="AK12" s="93">
        <f t="shared" si="3"/>
        <v>0</v>
      </c>
      <c r="AL12" s="93">
        <f t="shared" si="3"/>
        <v>3.6464022433441053E-2</v>
      </c>
      <c r="AM12" s="93">
        <f t="shared" si="3"/>
        <v>1.8153637097116652E-2</v>
      </c>
      <c r="AN12" s="94">
        <f t="shared" si="114"/>
        <v>2.5903471506203544</v>
      </c>
      <c r="AO12" s="92">
        <f t="shared" si="5"/>
        <v>12.522681039425306</v>
      </c>
      <c r="AP12" s="93">
        <f t="shared" si="5"/>
        <v>0.4979850984167844</v>
      </c>
      <c r="AQ12" s="93">
        <f t="shared" si="5"/>
        <v>3.4850808945029348</v>
      </c>
      <c r="AR12" s="93">
        <f t="shared" si="5"/>
        <v>4.5564438518526242E-2</v>
      </c>
      <c r="AS12" s="93">
        <f t="shared" si="5"/>
        <v>0.95901759361022243</v>
      </c>
      <c r="AT12" s="93">
        <f t="shared" si="5"/>
        <v>3.2582588147863412</v>
      </c>
      <c r="AU12" s="93">
        <f t="shared" si="5"/>
        <v>1.7464554349528165</v>
      </c>
      <c r="AV12" s="93">
        <f t="shared" si="5"/>
        <v>0</v>
      </c>
      <c r="AW12" s="93">
        <f t="shared" si="5"/>
        <v>0.32376838593556584</v>
      </c>
      <c r="AX12" s="93">
        <f t="shared" si="5"/>
        <v>0.16118829985150412</v>
      </c>
      <c r="AY12" s="94">
        <f t="shared" si="115"/>
        <v>23</v>
      </c>
      <c r="AZ12" s="92">
        <f t="shared" si="116"/>
        <v>6.261340519712653</v>
      </c>
      <c r="BA12" s="93">
        <f t="shared" si="116"/>
        <v>0.2489925492083922</v>
      </c>
      <c r="BB12" s="93">
        <f t="shared" si="117"/>
        <v>2.3233872630019565</v>
      </c>
      <c r="BC12" s="93">
        <f t="shared" si="117"/>
        <v>3.0376292345684161E-2</v>
      </c>
      <c r="BD12" s="93">
        <f t="shared" si="9"/>
        <v>0.95901759361022243</v>
      </c>
      <c r="BE12" s="93">
        <f t="shared" si="9"/>
        <v>3.2582588147863412</v>
      </c>
      <c r="BF12" s="93">
        <f t="shared" si="9"/>
        <v>1.7464554349528165</v>
      </c>
      <c r="BG12" s="93">
        <f t="shared" si="9"/>
        <v>0</v>
      </c>
      <c r="BH12" s="93">
        <f t="shared" si="118"/>
        <v>0.64753677187113168</v>
      </c>
      <c r="BI12" s="93">
        <f t="shared" si="118"/>
        <v>0.32237659970300825</v>
      </c>
      <c r="BJ12" s="93">
        <f t="shared" si="119"/>
        <v>0</v>
      </c>
      <c r="BK12" s="93">
        <f t="shared" si="119"/>
        <v>0</v>
      </c>
      <c r="BL12" s="93">
        <f t="shared" si="120"/>
        <v>2</v>
      </c>
      <c r="BM12" s="94">
        <f t="shared" si="121"/>
        <v>15.797741839192202</v>
      </c>
      <c r="BN12" s="95">
        <f t="shared" si="122"/>
        <v>6.261340519712653</v>
      </c>
      <c r="BO12" s="66">
        <f t="shared" si="123"/>
        <v>1.738659480287347</v>
      </c>
      <c r="BP12" s="66">
        <f t="shared" si="124"/>
        <v>0</v>
      </c>
      <c r="BQ12" s="66">
        <f t="shared" si="125"/>
        <v>8</v>
      </c>
      <c r="BR12" s="66">
        <f t="shared" si="126"/>
        <v>0.58472778271460957</v>
      </c>
      <c r="BS12" s="66">
        <f t="shared" si="127"/>
        <v>0.2489925492083922</v>
      </c>
      <c r="BT12" s="66">
        <f t="shared" si="128"/>
        <v>3.0376292345684161E-2</v>
      </c>
      <c r="BU12" s="66"/>
      <c r="BV12" s="66">
        <f t="shared" si="129"/>
        <v>3.2582588147863412</v>
      </c>
      <c r="BW12" s="66">
        <f t="shared" si="130"/>
        <v>0.87764456094497323</v>
      </c>
      <c r="BX12" s="66">
        <f t="shared" si="131"/>
        <v>0</v>
      </c>
      <c r="BY12" s="66">
        <f t="shared" si="132"/>
        <v>5</v>
      </c>
      <c r="BZ12" s="66">
        <f t="shared" si="133"/>
        <v>0</v>
      </c>
      <c r="CA12" s="66">
        <f t="shared" si="134"/>
        <v>8.1373032665249201E-2</v>
      </c>
      <c r="CB12" s="66">
        <f t="shared" si="135"/>
        <v>0</v>
      </c>
      <c r="CC12" s="66">
        <f t="shared" si="136"/>
        <v>1.7464554349528165</v>
      </c>
      <c r="CD12" s="56">
        <f t="shared" si="137"/>
        <v>0.17217153238193417</v>
      </c>
      <c r="CE12" s="66">
        <f t="shared" si="138"/>
        <v>2</v>
      </c>
      <c r="CF12" s="66">
        <f t="shared" si="139"/>
        <v>0.47536523948919751</v>
      </c>
      <c r="CG12" s="66">
        <f t="shared" si="140"/>
        <v>0.32237659970300825</v>
      </c>
      <c r="CH12" s="67">
        <f t="shared" si="141"/>
        <v>0.79774183919220576</v>
      </c>
      <c r="CJ12" s="60">
        <f t="shared" si="142"/>
        <v>1.2776816681369596</v>
      </c>
      <c r="CK12" s="60">
        <f t="shared" si="143"/>
        <v>1.0128029792401101</v>
      </c>
      <c r="CL12" s="60">
        <f t="shared" si="144"/>
        <v>1.0116113787502961</v>
      </c>
      <c r="CN12" s="60">
        <f t="shared" si="145"/>
        <v>1</v>
      </c>
      <c r="CO12" s="60">
        <f t="shared" si="15"/>
        <v>6.261340519712653</v>
      </c>
      <c r="CP12" s="60">
        <f t="shared" si="15"/>
        <v>0.2489925492083922</v>
      </c>
      <c r="CQ12" s="60">
        <f t="shared" si="15"/>
        <v>2.3233872630019565</v>
      </c>
      <c r="CR12" s="60">
        <f t="shared" si="15"/>
        <v>3.0376292345684161E-2</v>
      </c>
      <c r="CS12" s="60">
        <f t="shared" si="15"/>
        <v>0.95901759361022243</v>
      </c>
      <c r="CT12" s="60">
        <f t="shared" si="15"/>
        <v>3.2582588147863412</v>
      </c>
      <c r="CU12" s="60">
        <f t="shared" si="15"/>
        <v>1.7464554349528165</v>
      </c>
      <c r="CV12" s="60">
        <f t="shared" si="15"/>
        <v>0</v>
      </c>
      <c r="CW12" s="60">
        <f t="shared" si="15"/>
        <v>0.64753677187113168</v>
      </c>
      <c r="CX12" s="60">
        <f t="shared" si="15"/>
        <v>0.32237659970300825</v>
      </c>
      <c r="CY12" s="60">
        <f t="shared" si="15"/>
        <v>0</v>
      </c>
      <c r="CZ12" s="60">
        <f t="shared" si="15"/>
        <v>0</v>
      </c>
      <c r="DA12" s="60">
        <f t="shared" si="15"/>
        <v>2</v>
      </c>
      <c r="DB12" s="60">
        <f t="shared" si="146"/>
        <v>23</v>
      </c>
      <c r="DC12" s="60">
        <f t="shared" si="147"/>
        <v>0</v>
      </c>
      <c r="DD12" s="60" t="str">
        <f t="shared" si="148"/>
        <v/>
      </c>
      <c r="DE12" s="59">
        <f t="shared" si="149"/>
        <v>6.261340519712653</v>
      </c>
      <c r="DF12" s="59">
        <f t="shared" si="150"/>
        <v>1.738659480287347</v>
      </c>
      <c r="DG12" s="59">
        <f t="shared" si="151"/>
        <v>0</v>
      </c>
      <c r="DH12" s="59">
        <f t="shared" si="152"/>
        <v>8</v>
      </c>
      <c r="DI12" s="59">
        <f t="shared" si="153"/>
        <v>0.58472778271460957</v>
      </c>
      <c r="DJ12" s="59">
        <f t="shared" si="154"/>
        <v>0.2489925492083922</v>
      </c>
      <c r="DK12" s="59">
        <f t="shared" si="155"/>
        <v>3.0376292345684161E-2</v>
      </c>
      <c r="DL12" s="59">
        <f t="shared" si="156"/>
        <v>0</v>
      </c>
      <c r="DM12" s="59">
        <f t="shared" si="157"/>
        <v>3.2582588147863412</v>
      </c>
      <c r="DN12" s="59">
        <f t="shared" si="158"/>
        <v>0.87764456094497323</v>
      </c>
      <c r="DO12" s="59">
        <f t="shared" si="159"/>
        <v>0</v>
      </c>
      <c r="DP12" s="59">
        <f t="shared" si="160"/>
        <v>5</v>
      </c>
      <c r="DQ12" s="59">
        <f t="shared" si="161"/>
        <v>0</v>
      </c>
      <c r="DR12" s="59">
        <f t="shared" si="162"/>
        <v>8.1373032665249201E-2</v>
      </c>
      <c r="DS12" s="59">
        <f t="shared" si="163"/>
        <v>0</v>
      </c>
      <c r="DT12" s="59">
        <f t="shared" si="164"/>
        <v>1.7464554349528165</v>
      </c>
      <c r="DU12" s="59">
        <f t="shared" si="165"/>
        <v>0.17217153238193417</v>
      </c>
      <c r="DV12" s="59">
        <f t="shared" si="166"/>
        <v>2</v>
      </c>
      <c r="DW12" s="59">
        <f t="shared" si="167"/>
        <v>0.47536523948919751</v>
      </c>
      <c r="DX12" s="59">
        <f t="shared" si="168"/>
        <v>0</v>
      </c>
      <c r="DY12" s="59">
        <f t="shared" si="169"/>
        <v>0.47536523948919751</v>
      </c>
      <c r="EA12" s="60">
        <f t="shared" si="170"/>
        <v>0.93188744040411386</v>
      </c>
      <c r="EB12" s="60">
        <f t="shared" si="171"/>
        <v>0.96928245426633397</v>
      </c>
      <c r="EC12" s="60">
        <f t="shared" si="172"/>
        <v>0.87672986158359001</v>
      </c>
      <c r="ED12" s="60">
        <f t="shared" si="173"/>
        <v>0.97957756267582752</v>
      </c>
      <c r="EF12" s="60">
        <f t="shared" si="174"/>
        <v>0.97957756267582752</v>
      </c>
      <c r="EG12" s="60">
        <f t="shared" si="17"/>
        <v>6.1334686853835194</v>
      </c>
      <c r="EH12" s="60">
        <f t="shared" si="17"/>
        <v>0.24390751447799788</v>
      </c>
      <c r="EI12" s="60">
        <f t="shared" si="17"/>
        <v>2.2759380322435185</v>
      </c>
      <c r="EJ12" s="60">
        <f t="shared" si="17"/>
        <v>2.9755934419113686E-2</v>
      </c>
      <c r="EK12" s="60">
        <f t="shared" si="17"/>
        <v>0.93943211691193895</v>
      </c>
      <c r="EL12" s="60">
        <f t="shared" si="17"/>
        <v>3.1917172283554347</v>
      </c>
      <c r="EM12" s="60">
        <f t="shared" si="17"/>
        <v>1.7107885582930322</v>
      </c>
      <c r="EN12" s="60">
        <f t="shared" si="17"/>
        <v>0</v>
      </c>
      <c r="EO12" s="60">
        <f t="shared" si="17"/>
        <v>0.63431249273249657</v>
      </c>
      <c r="EP12" s="60">
        <f t="shared" si="17"/>
        <v>0.31579288380079373</v>
      </c>
      <c r="EQ12" s="60">
        <f t="shared" si="17"/>
        <v>0</v>
      </c>
      <c r="ER12" s="60">
        <f t="shared" si="17"/>
        <v>0</v>
      </c>
      <c r="ES12" s="60">
        <f t="shared" si="17"/>
        <v>1.959155125351655</v>
      </c>
      <c r="ET12" s="60">
        <f t="shared" si="175"/>
        <v>22.530283941544038</v>
      </c>
      <c r="EU12" s="60">
        <f t="shared" si="176"/>
        <v>0.93943211691192374</v>
      </c>
      <c r="EV12" s="60" t="str">
        <f t="shared" si="177"/>
        <v/>
      </c>
      <c r="EW12" s="62">
        <f t="shared" si="178"/>
        <v>6.1334686853835194</v>
      </c>
      <c r="EX12" s="62">
        <f t="shared" si="179"/>
        <v>1.8665313146164806</v>
      </c>
      <c r="EY12" s="62">
        <f t="shared" si="180"/>
        <v>0</v>
      </c>
      <c r="EZ12" s="62">
        <f t="shared" si="181"/>
        <v>8</v>
      </c>
      <c r="FA12" s="62">
        <f t="shared" si="182"/>
        <v>0.40940671762703795</v>
      </c>
      <c r="FB12" s="62">
        <f t="shared" si="183"/>
        <v>0.24390751447799788</v>
      </c>
      <c r="FC12" s="62">
        <f t="shared" si="184"/>
        <v>2.9755934419113686E-2</v>
      </c>
      <c r="FD12" s="62">
        <f t="shared" si="185"/>
        <v>0.93943211691192374</v>
      </c>
      <c r="FE12" s="62">
        <f t="shared" si="186"/>
        <v>3.1917172283554347</v>
      </c>
      <c r="FF12" s="62">
        <f t="shared" si="187"/>
        <v>1.5210055437364645E-14</v>
      </c>
      <c r="FG12" s="62">
        <f t="shared" si="188"/>
        <v>0</v>
      </c>
      <c r="FH12" s="62">
        <f t="shared" si="189"/>
        <v>4.8142195117915234</v>
      </c>
      <c r="FI12" s="62">
        <f t="shared" si="190"/>
        <v>0</v>
      </c>
      <c r="FJ12" s="62">
        <f t="shared" si="191"/>
        <v>0</v>
      </c>
      <c r="FK12" s="62">
        <f t="shared" si="192"/>
        <v>0</v>
      </c>
      <c r="FL12" s="62">
        <f t="shared" si="193"/>
        <v>1.7107885582930322</v>
      </c>
      <c r="FM12" s="62">
        <f t="shared" si="194"/>
        <v>0.28921144170696778</v>
      </c>
      <c r="FN12" s="62">
        <f t="shared" si="195"/>
        <v>2</v>
      </c>
      <c r="FO12" s="62">
        <f t="shared" si="196"/>
        <v>0.34510105102552879</v>
      </c>
      <c r="FP12" s="62">
        <f t="shared" si="197"/>
        <v>0.31579288380079373</v>
      </c>
      <c r="FQ12" s="62">
        <f t="shared" si="198"/>
        <v>0.66089393482632253</v>
      </c>
      <c r="FR12" s="62" t="str">
        <f t="shared" si="199"/>
        <v>Pass</v>
      </c>
      <c r="FS12" s="62" t="str">
        <f t="shared" si="200"/>
        <v>Mg-Hst</v>
      </c>
      <c r="FT12" s="60">
        <f t="shared" si="201"/>
        <v>0.99999999999999523</v>
      </c>
      <c r="FV12" s="60">
        <f t="shared" si="202"/>
        <v>0.98978878133791381</v>
      </c>
      <c r="FW12" s="60">
        <f t="shared" si="22"/>
        <v>6.1974046025480867</v>
      </c>
      <c r="FX12" s="60">
        <f t="shared" si="22"/>
        <v>0.24645003184319506</v>
      </c>
      <c r="FY12" s="60">
        <f t="shared" si="22"/>
        <v>2.2996626476227378</v>
      </c>
      <c r="FZ12" s="60">
        <f t="shared" si="22"/>
        <v>3.0066113382398924E-2</v>
      </c>
      <c r="GA12" s="60">
        <f t="shared" si="22"/>
        <v>0.94922485526108069</v>
      </c>
      <c r="GB12" s="60">
        <f t="shared" si="22"/>
        <v>3.2249880215708879</v>
      </c>
      <c r="GC12" s="60">
        <f t="shared" si="22"/>
        <v>1.7286219966229244</v>
      </c>
      <c r="GD12" s="60">
        <f t="shared" si="22"/>
        <v>0</v>
      </c>
      <c r="GE12" s="60">
        <f t="shared" si="22"/>
        <v>0.64092463230181418</v>
      </c>
      <c r="GF12" s="60">
        <f t="shared" si="22"/>
        <v>0.31908474175190099</v>
      </c>
      <c r="GG12" s="60">
        <f t="shared" si="22"/>
        <v>0</v>
      </c>
      <c r="GH12" s="60">
        <f t="shared" si="22"/>
        <v>0</v>
      </c>
      <c r="GI12" s="60">
        <f t="shared" si="22"/>
        <v>1.9795775626758276</v>
      </c>
      <c r="GJ12" s="60">
        <f t="shared" si="203"/>
        <v>22.765141970772017</v>
      </c>
      <c r="GK12" s="60">
        <f t="shared" si="204"/>
        <v>0.46971605845596542</v>
      </c>
      <c r="GM12" s="88">
        <f t="shared" si="205"/>
        <v>6.1974046025480867</v>
      </c>
      <c r="GN12" s="88">
        <f t="shared" si="206"/>
        <v>1.8025953974519133</v>
      </c>
      <c r="GO12" s="88">
        <f t="shared" si="207"/>
        <v>0</v>
      </c>
      <c r="GP12" s="87">
        <f t="shared" si="208"/>
        <v>8</v>
      </c>
      <c r="GQ12" s="88">
        <f t="shared" si="209"/>
        <v>0.49706725017082443</v>
      </c>
      <c r="GR12" s="88">
        <f t="shared" si="210"/>
        <v>0.24645003184319506</v>
      </c>
      <c r="GS12" s="88">
        <f t="shared" si="211"/>
        <v>3.0066113382398924E-2</v>
      </c>
      <c r="GT12" s="88">
        <f t="shared" si="212"/>
        <v>0.46971605845596542</v>
      </c>
      <c r="GU12" s="88">
        <f t="shared" si="213"/>
        <v>3.2249880215708879</v>
      </c>
      <c r="GV12" s="88">
        <f t="shared" si="214"/>
        <v>0.47950879680511527</v>
      </c>
      <c r="GW12" s="88">
        <f t="shared" si="215"/>
        <v>0</v>
      </c>
      <c r="GX12" s="87">
        <f t="shared" si="216"/>
        <v>4.9477962722283868</v>
      </c>
      <c r="GY12" s="88">
        <f t="shared" si="217"/>
        <v>0</v>
      </c>
      <c r="GZ12" s="88">
        <f t="shared" si="218"/>
        <v>0</v>
      </c>
      <c r="HA12" s="88">
        <f t="shared" si="219"/>
        <v>0</v>
      </c>
      <c r="HB12" s="88">
        <f t="shared" si="220"/>
        <v>1.7286219966229244</v>
      </c>
      <c r="HC12" s="88">
        <f t="shared" si="221"/>
        <v>0.27137800337707563</v>
      </c>
      <c r="HD12" s="87">
        <f t="shared" si="222"/>
        <v>2</v>
      </c>
      <c r="HE12" s="88">
        <f t="shared" si="223"/>
        <v>0.36954662892473855</v>
      </c>
      <c r="HF12" s="88">
        <f t="shared" si="224"/>
        <v>0.31908474175190099</v>
      </c>
      <c r="HG12" s="88">
        <f t="shared" si="225"/>
        <v>0.6886313706766396</v>
      </c>
      <c r="HH12" s="96" t="str">
        <f t="shared" si="226"/>
        <v>Pass</v>
      </c>
      <c r="HI12" s="83">
        <f t="shared" si="227"/>
        <v>0.87056034319518594</v>
      </c>
      <c r="HJ12" s="83">
        <f t="shared" si="228"/>
        <v>0.6886313706766396</v>
      </c>
      <c r="HK12" s="83">
        <f t="shared" si="229"/>
        <v>0.24645003184319506</v>
      </c>
      <c r="HL12" s="83">
        <f t="shared" si="230"/>
        <v>6.1974046025480867</v>
      </c>
      <c r="HM12" s="96" t="str">
        <f t="shared" si="231"/>
        <v>Pargasite</v>
      </c>
      <c r="HP12" s="97">
        <f>parameters!$E$5+parameters!$F$5*calcs_mymases!$Q12 +parameters!$G$5*calcs_mymases!$GM12+parameters!$H$5*LN(calcs_mymases!$GM12)+parameters!$I$5*calcs_mymases!$GQ12+parameters!$J$5*(calcs_mymases!$GU12+calcs_mymases!$GY12) + parameters!$K$5*calcs_mymases!$GT12+parameters!$L$5*(calcs_mymases!$GV12+calcs_mymases!$GZ12)+parameters!$M$5*(calcs_mymases!$GT12+calcs_mymases!$GV12+calcs_mymases!$GZ12)+parameters!$N$5*(calcs_mymases!$GO12+calcs_mymases!$GR12)+parameters!$O$5*calcs_mymases!$HB12+parameters!$P$5*calcs_mymases!$HE12</f>
        <v>54.159127979444882</v>
      </c>
      <c r="HQ12" s="97">
        <f>parameters!$E$6+parameters!$F$6*calcs_mymases!$Q12 +parameters!$G$6*calcs_mymases!$GM12+parameters!$H$6*LN(calcs_mymases!$GM12)+parameters!$I$6*calcs_mymases!$GQ12+parameters!$J$6*(calcs_mymases!$GU12+calcs_mymases!$GY12) + parameters!$K$6*calcs_mymases!$GT12+parameters!$L$6*(calcs_mymases!$GV12+calcs_mymases!$GZ12)+parameters!$M$6*(calcs_mymases!$GT12+calcs_mymases!$GV12+calcs_mymases!$GZ12)+parameters!$N$6*(calcs_mymases!$GO12+calcs_mymases!$GR12)+parameters!$O$6*calcs_mymases!$HB12+parameters!$P$6*calcs_mymases!$HE12</f>
        <v>56.99653948333237</v>
      </c>
      <c r="HR12" s="97">
        <f>parameters!$E$7+parameters!$F$7*calcs_mymases!$Q12 +parameters!$G$7*calcs_mymases!$GM12+parameters!$H$7*LN(calcs_mymases!$GM12)+parameters!$I$7*calcs_mymases!$GQ12+parameters!$J$7*(calcs_mymases!$GU12+calcs_mymases!$GY12) + parameters!$K$7*calcs_mymases!$GT12+parameters!$L$7*(calcs_mymases!$GV12+calcs_mymases!$GZ12)+parameters!$M$7*(calcs_mymases!$GT12+calcs_mymases!$GV12+calcs_mymases!$GZ12)+parameters!$N$7*(calcs_mymases!$GO12+calcs_mymases!$GR12)+parameters!$O$7*calcs_mymases!$HB12+parameters!$P$7*calcs_mymases!$HE12</f>
        <v>60.616609138441682</v>
      </c>
      <c r="HS12" s="97">
        <f>parameters!$E$8+parameters!$F$8*calcs_mymases!$Q12 +parameters!$G$8*calcs_mymases!$GM12+parameters!$H$8*LN(calcs_mymases!$GM12)+parameters!$I$8*calcs_mymases!$GQ12+parameters!$J$8*(calcs_mymases!$GU12+calcs_mymases!$GY12) + parameters!$K$8*calcs_mymases!$GT12+parameters!$L$8*(calcs_mymases!$GV12+calcs_mymases!$GZ12)+parameters!$M$8*(calcs_mymases!$GT12+calcs_mymases!$GV12+calcs_mymases!$GZ12)+parameters!$N$8*(calcs_mymases!$GO12+calcs_mymases!$GR12)+parameters!$O$8*calcs_mymases!$HB12+parameters!$P$8*calcs_mymases!$HE12</f>
        <v>59.880870083653541</v>
      </c>
      <c r="HT12" s="81"/>
      <c r="HU12" s="97">
        <f>EXP(parameters!$E$10+parameters!$F$10*calcs_mymases!$Q12 +parameters!$G$10*calcs_mymases!$GM12+parameters!$H$10*LN(calcs_mymases!$GM12)+parameters!$I$10*calcs_mymases!$GQ12+parameters!$J$10*(calcs_mymases!$GU12+calcs_mymases!$GY12) + parameters!$K$10*calcs_mymases!$GT12+parameters!$L$10*(calcs_mymases!$GV12+calcs_mymases!$GZ12)+parameters!$M$10*(calcs_mymases!$GT12+calcs_mymases!$GV12+calcs_mymases!$GZ12)+parameters!$N$10*(calcs_mymases!$GO12+calcs_mymases!$GR12)+parameters!$O$10*calcs_mymases!$HB12+parameters!$P$10*calcs_mymases!$HE12)</f>
        <v>1.102754562369157</v>
      </c>
      <c r="HV12" s="97">
        <f>EXP(parameters!$E$11+parameters!$F$11*calcs_mymases!$Q12 +parameters!$G$11*calcs_mymases!$GM12+parameters!$H$11*LN(calcs_mymases!$GM12)+parameters!$I$11*calcs_mymases!$GQ12+parameters!$J$11*(calcs_mymases!$GU12+calcs_mymases!$GY12) + parameters!$K$11*calcs_mymases!$GT12+parameters!$L$11*(calcs_mymases!$GV12+calcs_mymases!$GZ12)+parameters!$M$11*(calcs_mymases!$GT12+calcs_mymases!$GV12+calcs_mymases!$GZ12)+parameters!$N$11*(calcs_mymases!$GO12+calcs_mymases!$GR12)+parameters!$O$11*calcs_mymases!$HB12+parameters!$P$11*calcs_mymases!$HE12)</f>
        <v>1.2789585222787128</v>
      </c>
      <c r="HW12" s="73"/>
      <c r="HX12" s="97">
        <f>EXP(parameters!$E$13+parameters!$F$13*calcs_mymases!$Q12 +parameters!$G$13*calcs_mymases!$GM12+parameters!$H$13*LN(calcs_mymases!$GM12)+parameters!$I$13*calcs_mymases!$GQ12+parameters!$J$13*(calcs_mymases!$GU12+calcs_mymases!$GY12) + parameters!$K$13*calcs_mymases!$GT12+parameters!$L$13*(calcs_mymases!$GV12+calcs_mymases!$GZ12)+parameters!$M$13*(calcs_mymases!$GT12+calcs_mymases!$GV12+calcs_mymases!$GZ12)+parameters!$N$13*(calcs_mymases!$GO12+calcs_mymases!$GR12)+parameters!$O$13*calcs_mymases!$HB12+parameters!$P$13*calcs_mymases!$HE12)</f>
        <v>4.944506480151488</v>
      </c>
      <c r="HY12" s="97">
        <f>EXP(parameters!$E$14+parameters!$F$14*calcs_mymases!$Q12 +parameters!$G$14*calcs_mymases!$GM12+parameters!$H$14*LN(calcs_mymases!$GM12)+parameters!$I$14*calcs_mymases!$GQ12+parameters!$J$14*(calcs_mymases!$GU12+calcs_mymases!$GY12) + parameters!$K$14*calcs_mymases!$GT12+parameters!$L$14*(calcs_mymases!$GV12+calcs_mymases!$GZ12)+parameters!$M$14*(calcs_mymases!$GT12+calcs_mymases!$GV12+calcs_mymases!$GZ12)+parameters!$N$14*(calcs_mymases!$GO12+calcs_mymases!$GR12)+parameters!$O$14*calcs_mymases!$HB12+parameters!$P$14*calcs_mymases!$HE12)</f>
        <v>4.7947883380296243</v>
      </c>
      <c r="HZ12" s="81"/>
      <c r="IA12" s="97">
        <f>EXP(parameters!$E$16+parameters!$F$16*calcs_mymases!$Q12 +parameters!$G$16*calcs_mymases!$GM12+parameters!$H$16*LN(calcs_mymases!$GM12)+parameters!$I$16*calcs_mymases!$GQ12+parameters!$J$16*(calcs_mymases!$GU12+calcs_mymases!$GY12) + parameters!$K$16*calcs_mymases!$GT12+parameters!$L$16*(calcs_mymases!$GV12+calcs_mymases!$GZ12)+parameters!$M$16*(calcs_mymases!$GT12+calcs_mymases!$GV12+calcs_mymases!$GZ12)+parameters!$N$16*(calcs_mymases!$GO12+calcs_mymases!$GR12)+parameters!$O$16*calcs_mymases!$HB12+parameters!$P$16*calcs_mymases!$HE12)</f>
        <v>2.5532631631288636</v>
      </c>
      <c r="IB12" s="81"/>
      <c r="IC12" s="97">
        <f>(parameters!$E$18+parameters!$F$18*calcs_mymases!$Q12 +parameters!$G$18*calcs_mymases!$GM12+parameters!$H$18*LN(calcs_mymases!$GM12)+parameters!$I$18*calcs_mymases!$GQ12+parameters!$J$18*(calcs_mymases!$GU12+calcs_mymases!$GY12) + parameters!$K$18*calcs_mymases!$GT12+parameters!$L$18*(calcs_mymases!$GV12+calcs_mymases!$GZ12)+parameters!$M$18*(calcs_mymases!$GT12+calcs_mymases!$GV12+calcs_mymases!$GZ12)+parameters!$N$18*(calcs_mymases!$GO12+calcs_mymases!$GR12)+parameters!$O$18*calcs_mymases!$HB12+parameters!$P$18*calcs_mymases!$HE12)</f>
        <v>6.5639192342014567</v>
      </c>
      <c r="ID12" s="97">
        <f>EXP(parameters!$E$19+parameters!$F$19*calcs_mymases!$Q12 +parameters!$G$19*calcs_mymases!$GM12+parameters!$H$19*LN(calcs_mymases!$GM12)+parameters!$I$19*calcs_mymases!$GQ12+parameters!$J$19*(calcs_mymases!$GU12+calcs_mymases!$GY12) + parameters!$K$19*calcs_mymases!$GT12+parameters!$L$19*(calcs_mymases!$GV12+calcs_mymases!$GZ12)+parameters!$M$19*(calcs_mymases!$GT12+calcs_mymases!$GV12+calcs_mymases!$GZ12)+parameters!$N$19*(calcs_mymases!$GO12+calcs_mymases!$GR12)+parameters!$O$19*calcs_mymases!$HB12+parameters!$P$19*calcs_mymases!$HE12)</f>
        <v>7.2832186054210188</v>
      </c>
      <c r="IE12" s="73"/>
      <c r="IF12" s="97">
        <f>(parameters!$E$21+parameters!$F$21*calcs_mymases!$Q12 +parameters!$G$21*calcs_mymases!$GM12+parameters!$H$21*LN(calcs_mymases!$GM12)+parameters!$I$21*calcs_mymases!$GQ12+parameters!$J$21*(calcs_mymases!$GU12+calcs_mymases!$GY12) + parameters!$K$21*calcs_mymases!$GT12+parameters!$L$21*(calcs_mymases!$GV12+calcs_mymases!$GZ12)+parameters!$M$21*(calcs_mymases!$GT12+calcs_mymases!$GV12+calcs_mymases!$GZ12)+parameters!$N$21*(calcs_mymases!$GO12+calcs_mymases!$GR12)+parameters!$O$21*calcs_mymases!$HB12+parameters!$P$21*calcs_mymases!$HE12)</f>
        <v>2.7741879784349432</v>
      </c>
      <c r="IG12" s="97">
        <f>(parameters!$E$22+parameters!$F$22*calcs_mymases!$Q12 +parameters!$G$22*calcs_mymases!$GM12+parameters!$H$22*LN(calcs_mymases!$GM12)+parameters!$I$22*calcs_mymases!$GQ12+parameters!$J$22*(calcs_mymases!$GU12+calcs_mymases!$GY12) + parameters!$K$22*calcs_mymases!$GT12+parameters!$L$22*(calcs_mymases!$GV12+calcs_mymases!$GZ12)+parameters!$M$22*(calcs_mymases!$GT12+calcs_mymases!$GV12+calcs_mymases!$GZ12)+parameters!$N$22*(calcs_mymases!$GO12+calcs_mymases!$GR12)+parameters!$O$22*calcs_mymases!$HB12+parameters!$P$22*calcs_mymases!$HE12)</f>
        <v>1.4793845314417116</v>
      </c>
      <c r="IH12" s="81"/>
      <c r="II12" s="97">
        <f>(parameters!$E$24+parameters!$F$24*calcs_mymases!$Q12 +parameters!$G$24*calcs_mymases!$GM12+parameters!$H$24*LN(calcs_mymases!$GM12)+parameters!$I$24*calcs_mymases!$GQ12+parameters!$J$24*(calcs_mymases!$GU12+calcs_mymases!$GY12) + parameters!$K$24*calcs_mymases!$GT12+parameters!$L$24*(calcs_mymases!$GV12+calcs_mymases!$GZ12)+parameters!$M$24*(calcs_mymases!$GT12+calcs_mymases!$GV12+calcs_mymases!$GZ12)+parameters!$N$24*(calcs_mymases!$GO12+calcs_mymases!$GR12)+parameters!$O$24*calcs_mymases!$HB12+parameters!$P$24*calcs_mymases!$HE12)</f>
        <v>17.514909859866265</v>
      </c>
      <c r="IJ12" s="98"/>
    </row>
    <row r="13" spans="1:244" s="60" customFormat="1" x14ac:dyDescent="0.3">
      <c r="A13" s="89" t="s">
        <v>115</v>
      </c>
      <c r="B13" s="90" t="str">
        <f t="shared" si="111"/>
        <v>Pargasite</v>
      </c>
      <c r="C13" s="91">
        <v>42.37</v>
      </c>
      <c r="D13" s="91">
        <v>2.2400000000000002</v>
      </c>
      <c r="E13" s="91">
        <v>13.34</v>
      </c>
      <c r="F13" s="91">
        <v>0.26</v>
      </c>
      <c r="G13" s="91">
        <v>7.76</v>
      </c>
      <c r="H13" s="91">
        <v>14.79</v>
      </c>
      <c r="I13" s="91">
        <v>11.03</v>
      </c>
      <c r="J13" s="91">
        <v>0</v>
      </c>
      <c r="K13" s="91">
        <v>2.2599999999999998</v>
      </c>
      <c r="L13" s="91">
        <v>1.71</v>
      </c>
      <c r="M13" s="91">
        <v>0</v>
      </c>
      <c r="N13" s="91">
        <v>0</v>
      </c>
      <c r="O13" s="91">
        <v>0</v>
      </c>
      <c r="P13" s="91">
        <v>95.759999999999991</v>
      </c>
      <c r="Q13" s="60">
        <v>1025</v>
      </c>
      <c r="R13" s="92">
        <f t="shared" si="0"/>
        <v>0.70517589453484519</v>
      </c>
      <c r="S13" s="93">
        <f t="shared" si="0"/>
        <v>2.8042484363811179E-2</v>
      </c>
      <c r="T13" s="93">
        <f t="shared" si="0"/>
        <v>0.13083433861966831</v>
      </c>
      <c r="U13" s="93">
        <f t="shared" si="0"/>
        <v>1.7105465722620401E-3</v>
      </c>
      <c r="V13" s="93">
        <f t="shared" si="0"/>
        <v>0.10800819526100124</v>
      </c>
      <c r="W13" s="93">
        <f t="shared" si="0"/>
        <v>0.36695745377675881</v>
      </c>
      <c r="X13" s="93">
        <f t="shared" si="0"/>
        <v>0.19669242867893305</v>
      </c>
      <c r="Y13" s="93">
        <f t="shared" si="0"/>
        <v>0</v>
      </c>
      <c r="Z13" s="93">
        <f t="shared" si="0"/>
        <v>3.6464022433441053E-2</v>
      </c>
      <c r="AA13" s="93">
        <f t="shared" si="0"/>
        <v>1.8153637097116652E-2</v>
      </c>
      <c r="AB13" s="93">
        <f t="shared" si="0"/>
        <v>0</v>
      </c>
      <c r="AC13" s="94">
        <f t="shared" si="0"/>
        <v>0</v>
      </c>
      <c r="AD13" s="92">
        <f t="shared" si="112"/>
        <v>1.4103517890696904</v>
      </c>
      <c r="AE13" s="93">
        <f t="shared" si="112"/>
        <v>5.6084968727622357E-2</v>
      </c>
      <c r="AF13" s="93">
        <f t="shared" si="113"/>
        <v>0.39250301585900493</v>
      </c>
      <c r="AG13" s="93">
        <f t="shared" si="113"/>
        <v>5.1316397167861204E-3</v>
      </c>
      <c r="AH13" s="93">
        <f t="shared" si="3"/>
        <v>0.10800819526100124</v>
      </c>
      <c r="AI13" s="93">
        <f t="shared" si="3"/>
        <v>0.36695745377675881</v>
      </c>
      <c r="AJ13" s="93">
        <f t="shared" si="3"/>
        <v>0.19669242867893305</v>
      </c>
      <c r="AK13" s="93">
        <f t="shared" si="3"/>
        <v>0</v>
      </c>
      <c r="AL13" s="93">
        <f t="shared" si="3"/>
        <v>3.6464022433441053E-2</v>
      </c>
      <c r="AM13" s="93">
        <f t="shared" si="3"/>
        <v>1.8153637097116652E-2</v>
      </c>
      <c r="AN13" s="94">
        <f t="shared" si="114"/>
        <v>2.5903471506203544</v>
      </c>
      <c r="AO13" s="92">
        <f t="shared" si="5"/>
        <v>12.522681039425306</v>
      </c>
      <c r="AP13" s="93">
        <f t="shared" si="5"/>
        <v>0.4979850984167844</v>
      </c>
      <c r="AQ13" s="93">
        <f t="shared" si="5"/>
        <v>3.4850808945029348</v>
      </c>
      <c r="AR13" s="93">
        <f t="shared" si="5"/>
        <v>4.5564438518526242E-2</v>
      </c>
      <c r="AS13" s="93">
        <f t="shared" si="5"/>
        <v>0.95901759361022243</v>
      </c>
      <c r="AT13" s="93">
        <f t="shared" si="5"/>
        <v>3.2582588147863412</v>
      </c>
      <c r="AU13" s="93">
        <f t="shared" si="5"/>
        <v>1.7464554349528165</v>
      </c>
      <c r="AV13" s="93">
        <f t="shared" si="5"/>
        <v>0</v>
      </c>
      <c r="AW13" s="93">
        <f t="shared" si="5"/>
        <v>0.32376838593556584</v>
      </c>
      <c r="AX13" s="93">
        <f t="shared" si="5"/>
        <v>0.16118829985150412</v>
      </c>
      <c r="AY13" s="94">
        <f t="shared" si="115"/>
        <v>23</v>
      </c>
      <c r="AZ13" s="92">
        <f t="shared" si="116"/>
        <v>6.261340519712653</v>
      </c>
      <c r="BA13" s="93">
        <f t="shared" si="116"/>
        <v>0.2489925492083922</v>
      </c>
      <c r="BB13" s="93">
        <f t="shared" si="117"/>
        <v>2.3233872630019565</v>
      </c>
      <c r="BC13" s="93">
        <f t="shared" si="117"/>
        <v>3.0376292345684161E-2</v>
      </c>
      <c r="BD13" s="93">
        <f t="shared" si="9"/>
        <v>0.95901759361022243</v>
      </c>
      <c r="BE13" s="93">
        <f t="shared" si="9"/>
        <v>3.2582588147863412</v>
      </c>
      <c r="BF13" s="93">
        <f t="shared" si="9"/>
        <v>1.7464554349528165</v>
      </c>
      <c r="BG13" s="93">
        <f t="shared" si="9"/>
        <v>0</v>
      </c>
      <c r="BH13" s="93">
        <f t="shared" si="118"/>
        <v>0.64753677187113168</v>
      </c>
      <c r="BI13" s="93">
        <f t="shared" si="118"/>
        <v>0.32237659970300825</v>
      </c>
      <c r="BJ13" s="93">
        <f t="shared" si="119"/>
        <v>0</v>
      </c>
      <c r="BK13" s="93">
        <f t="shared" si="119"/>
        <v>0</v>
      </c>
      <c r="BL13" s="93">
        <f t="shared" si="120"/>
        <v>2</v>
      </c>
      <c r="BM13" s="94">
        <f t="shared" si="121"/>
        <v>15.797741839192202</v>
      </c>
      <c r="BN13" s="95">
        <f t="shared" si="122"/>
        <v>6.261340519712653</v>
      </c>
      <c r="BO13" s="66">
        <f t="shared" si="123"/>
        <v>1.738659480287347</v>
      </c>
      <c r="BP13" s="66">
        <f t="shared" si="124"/>
        <v>0</v>
      </c>
      <c r="BQ13" s="66">
        <f t="shared" si="125"/>
        <v>8</v>
      </c>
      <c r="BR13" s="66">
        <f t="shared" si="126"/>
        <v>0.58472778271460957</v>
      </c>
      <c r="BS13" s="66">
        <f t="shared" si="127"/>
        <v>0.2489925492083922</v>
      </c>
      <c r="BT13" s="66">
        <f t="shared" si="128"/>
        <v>3.0376292345684161E-2</v>
      </c>
      <c r="BU13" s="66"/>
      <c r="BV13" s="66">
        <f t="shared" si="129"/>
        <v>3.2582588147863412</v>
      </c>
      <c r="BW13" s="66">
        <f t="shared" si="130"/>
        <v>0.87764456094497323</v>
      </c>
      <c r="BX13" s="66">
        <f t="shared" si="131"/>
        <v>0</v>
      </c>
      <c r="BY13" s="66">
        <f t="shared" si="132"/>
        <v>5</v>
      </c>
      <c r="BZ13" s="66">
        <f t="shared" si="133"/>
        <v>0</v>
      </c>
      <c r="CA13" s="66">
        <f t="shared" si="134"/>
        <v>8.1373032665249201E-2</v>
      </c>
      <c r="CB13" s="66">
        <f t="shared" si="135"/>
        <v>0</v>
      </c>
      <c r="CC13" s="66">
        <f t="shared" si="136"/>
        <v>1.7464554349528165</v>
      </c>
      <c r="CD13" s="56">
        <f t="shared" si="137"/>
        <v>0.17217153238193417</v>
      </c>
      <c r="CE13" s="66">
        <f t="shared" si="138"/>
        <v>2</v>
      </c>
      <c r="CF13" s="66">
        <f t="shared" si="139"/>
        <v>0.47536523948919751</v>
      </c>
      <c r="CG13" s="66">
        <f t="shared" si="140"/>
        <v>0.32237659970300825</v>
      </c>
      <c r="CH13" s="67">
        <f t="shared" si="141"/>
        <v>0.79774183919220576</v>
      </c>
      <c r="CJ13" s="60">
        <f t="shared" si="142"/>
        <v>1.2776816681369596</v>
      </c>
      <c r="CK13" s="60">
        <f t="shared" si="143"/>
        <v>1.0128029792401101</v>
      </c>
      <c r="CL13" s="60">
        <f t="shared" si="144"/>
        <v>1.0116113787502961</v>
      </c>
      <c r="CN13" s="60">
        <f t="shared" si="145"/>
        <v>1</v>
      </c>
      <c r="CO13" s="60">
        <f t="shared" si="15"/>
        <v>6.261340519712653</v>
      </c>
      <c r="CP13" s="60">
        <f t="shared" si="15"/>
        <v>0.2489925492083922</v>
      </c>
      <c r="CQ13" s="60">
        <f t="shared" si="15"/>
        <v>2.3233872630019565</v>
      </c>
      <c r="CR13" s="60">
        <f t="shared" si="15"/>
        <v>3.0376292345684161E-2</v>
      </c>
      <c r="CS13" s="60">
        <f t="shared" si="15"/>
        <v>0.95901759361022243</v>
      </c>
      <c r="CT13" s="60">
        <f t="shared" si="15"/>
        <v>3.2582588147863412</v>
      </c>
      <c r="CU13" s="60">
        <f t="shared" si="15"/>
        <v>1.7464554349528165</v>
      </c>
      <c r="CV13" s="60">
        <f t="shared" si="15"/>
        <v>0</v>
      </c>
      <c r="CW13" s="60">
        <f t="shared" si="15"/>
        <v>0.64753677187113168</v>
      </c>
      <c r="CX13" s="60">
        <f t="shared" si="15"/>
        <v>0.32237659970300825</v>
      </c>
      <c r="CY13" s="60">
        <f t="shared" si="15"/>
        <v>0</v>
      </c>
      <c r="CZ13" s="60">
        <f t="shared" si="15"/>
        <v>0</v>
      </c>
      <c r="DA13" s="60">
        <f t="shared" si="15"/>
        <v>2</v>
      </c>
      <c r="DB13" s="60">
        <f t="shared" si="146"/>
        <v>23</v>
      </c>
      <c r="DC13" s="60">
        <f t="shared" si="147"/>
        <v>0</v>
      </c>
      <c r="DD13" s="60" t="str">
        <f t="shared" si="148"/>
        <v/>
      </c>
      <c r="DE13" s="59">
        <f t="shared" si="149"/>
        <v>6.261340519712653</v>
      </c>
      <c r="DF13" s="59">
        <f t="shared" si="150"/>
        <v>1.738659480287347</v>
      </c>
      <c r="DG13" s="59">
        <f t="shared" si="151"/>
        <v>0</v>
      </c>
      <c r="DH13" s="59">
        <f t="shared" si="152"/>
        <v>8</v>
      </c>
      <c r="DI13" s="59">
        <f t="shared" si="153"/>
        <v>0.58472778271460957</v>
      </c>
      <c r="DJ13" s="59">
        <f t="shared" si="154"/>
        <v>0.2489925492083922</v>
      </c>
      <c r="DK13" s="59">
        <f t="shared" si="155"/>
        <v>3.0376292345684161E-2</v>
      </c>
      <c r="DL13" s="59">
        <f t="shared" si="156"/>
        <v>0</v>
      </c>
      <c r="DM13" s="59">
        <f t="shared" si="157"/>
        <v>3.2582588147863412</v>
      </c>
      <c r="DN13" s="59">
        <f t="shared" si="158"/>
        <v>0.87764456094497323</v>
      </c>
      <c r="DO13" s="59">
        <f t="shared" si="159"/>
        <v>0</v>
      </c>
      <c r="DP13" s="59">
        <f t="shared" si="160"/>
        <v>5</v>
      </c>
      <c r="DQ13" s="59">
        <f t="shared" si="161"/>
        <v>0</v>
      </c>
      <c r="DR13" s="59">
        <f t="shared" si="162"/>
        <v>8.1373032665249201E-2</v>
      </c>
      <c r="DS13" s="59">
        <f t="shared" si="163"/>
        <v>0</v>
      </c>
      <c r="DT13" s="59">
        <f t="shared" si="164"/>
        <v>1.7464554349528165</v>
      </c>
      <c r="DU13" s="59">
        <f t="shared" si="165"/>
        <v>0.17217153238193417</v>
      </c>
      <c r="DV13" s="59">
        <f t="shared" si="166"/>
        <v>2</v>
      </c>
      <c r="DW13" s="59">
        <f t="shared" si="167"/>
        <v>0.47536523948919751</v>
      </c>
      <c r="DX13" s="59">
        <f t="shared" si="168"/>
        <v>0</v>
      </c>
      <c r="DY13" s="59">
        <f t="shared" si="169"/>
        <v>0.47536523948919751</v>
      </c>
      <c r="EA13" s="60">
        <f t="shared" si="170"/>
        <v>0.93188744040411386</v>
      </c>
      <c r="EB13" s="60">
        <f t="shared" si="171"/>
        <v>0.96928245426633397</v>
      </c>
      <c r="EC13" s="60">
        <f t="shared" si="172"/>
        <v>0.87672986158359001</v>
      </c>
      <c r="ED13" s="60">
        <f t="shared" si="173"/>
        <v>0.97957756267582752</v>
      </c>
      <c r="EF13" s="60">
        <f t="shared" si="174"/>
        <v>0.97957756267582752</v>
      </c>
      <c r="EG13" s="60">
        <f t="shared" si="17"/>
        <v>6.1334686853835194</v>
      </c>
      <c r="EH13" s="60">
        <f t="shared" si="17"/>
        <v>0.24390751447799788</v>
      </c>
      <c r="EI13" s="60">
        <f t="shared" si="17"/>
        <v>2.2759380322435185</v>
      </c>
      <c r="EJ13" s="60">
        <f t="shared" si="17"/>
        <v>2.9755934419113686E-2</v>
      </c>
      <c r="EK13" s="60">
        <f t="shared" si="17"/>
        <v>0.93943211691193895</v>
      </c>
      <c r="EL13" s="60">
        <f t="shared" si="17"/>
        <v>3.1917172283554347</v>
      </c>
      <c r="EM13" s="60">
        <f t="shared" si="17"/>
        <v>1.7107885582930322</v>
      </c>
      <c r="EN13" s="60">
        <f t="shared" si="17"/>
        <v>0</v>
      </c>
      <c r="EO13" s="60">
        <f t="shared" si="17"/>
        <v>0.63431249273249657</v>
      </c>
      <c r="EP13" s="60">
        <f t="shared" si="17"/>
        <v>0.31579288380079373</v>
      </c>
      <c r="EQ13" s="60">
        <f t="shared" si="17"/>
        <v>0</v>
      </c>
      <c r="ER13" s="60">
        <f t="shared" si="17"/>
        <v>0</v>
      </c>
      <c r="ES13" s="60">
        <f t="shared" si="17"/>
        <v>1.959155125351655</v>
      </c>
      <c r="ET13" s="60">
        <f t="shared" si="175"/>
        <v>22.530283941544038</v>
      </c>
      <c r="EU13" s="60">
        <f t="shared" si="176"/>
        <v>0.93943211691192374</v>
      </c>
      <c r="EV13" s="60" t="str">
        <f t="shared" si="177"/>
        <v/>
      </c>
      <c r="EW13" s="62">
        <f t="shared" si="178"/>
        <v>6.1334686853835194</v>
      </c>
      <c r="EX13" s="62">
        <f t="shared" si="179"/>
        <v>1.8665313146164806</v>
      </c>
      <c r="EY13" s="62">
        <f t="shared" si="180"/>
        <v>0</v>
      </c>
      <c r="EZ13" s="62">
        <f t="shared" si="181"/>
        <v>8</v>
      </c>
      <c r="FA13" s="62">
        <f t="shared" si="182"/>
        <v>0.40940671762703795</v>
      </c>
      <c r="FB13" s="62">
        <f t="shared" si="183"/>
        <v>0.24390751447799788</v>
      </c>
      <c r="FC13" s="62">
        <f t="shared" si="184"/>
        <v>2.9755934419113686E-2</v>
      </c>
      <c r="FD13" s="62">
        <f t="shared" si="185"/>
        <v>0.93943211691192374</v>
      </c>
      <c r="FE13" s="62">
        <f t="shared" si="186"/>
        <v>3.1917172283554347</v>
      </c>
      <c r="FF13" s="62">
        <f t="shared" si="187"/>
        <v>1.5210055437364645E-14</v>
      </c>
      <c r="FG13" s="62">
        <f t="shared" si="188"/>
        <v>0</v>
      </c>
      <c r="FH13" s="62">
        <f t="shared" si="189"/>
        <v>4.8142195117915234</v>
      </c>
      <c r="FI13" s="62">
        <f t="shared" si="190"/>
        <v>0</v>
      </c>
      <c r="FJ13" s="62">
        <f t="shared" si="191"/>
        <v>0</v>
      </c>
      <c r="FK13" s="62">
        <f t="shared" si="192"/>
        <v>0</v>
      </c>
      <c r="FL13" s="62">
        <f t="shared" si="193"/>
        <v>1.7107885582930322</v>
      </c>
      <c r="FM13" s="62">
        <f t="shared" si="194"/>
        <v>0.28921144170696778</v>
      </c>
      <c r="FN13" s="62">
        <f t="shared" si="195"/>
        <v>2</v>
      </c>
      <c r="FO13" s="62">
        <f t="shared" si="196"/>
        <v>0.34510105102552879</v>
      </c>
      <c r="FP13" s="62">
        <f t="shared" si="197"/>
        <v>0.31579288380079373</v>
      </c>
      <c r="FQ13" s="62">
        <f t="shared" si="198"/>
        <v>0.66089393482632253</v>
      </c>
      <c r="FR13" s="62" t="str">
        <f t="shared" si="199"/>
        <v>Pass</v>
      </c>
      <c r="FS13" s="62" t="str">
        <f t="shared" si="200"/>
        <v>Mg-Hst</v>
      </c>
      <c r="FT13" s="60">
        <f t="shared" si="201"/>
        <v>0.99999999999999523</v>
      </c>
      <c r="FV13" s="60">
        <f t="shared" si="202"/>
        <v>0.98978878133791381</v>
      </c>
      <c r="FW13" s="60">
        <f t="shared" si="22"/>
        <v>6.1974046025480867</v>
      </c>
      <c r="FX13" s="60">
        <f t="shared" si="22"/>
        <v>0.24645003184319506</v>
      </c>
      <c r="FY13" s="60">
        <f t="shared" si="22"/>
        <v>2.2996626476227378</v>
      </c>
      <c r="FZ13" s="60">
        <f t="shared" si="22"/>
        <v>3.0066113382398924E-2</v>
      </c>
      <c r="GA13" s="60">
        <f t="shared" si="22"/>
        <v>0.94922485526108069</v>
      </c>
      <c r="GB13" s="60">
        <f t="shared" si="22"/>
        <v>3.2249880215708879</v>
      </c>
      <c r="GC13" s="60">
        <f t="shared" si="22"/>
        <v>1.7286219966229244</v>
      </c>
      <c r="GD13" s="60">
        <f t="shared" si="22"/>
        <v>0</v>
      </c>
      <c r="GE13" s="60">
        <f t="shared" si="22"/>
        <v>0.64092463230181418</v>
      </c>
      <c r="GF13" s="60">
        <f t="shared" si="22"/>
        <v>0.31908474175190099</v>
      </c>
      <c r="GG13" s="60">
        <f t="shared" si="22"/>
        <v>0</v>
      </c>
      <c r="GH13" s="60">
        <f t="shared" si="22"/>
        <v>0</v>
      </c>
      <c r="GI13" s="60">
        <f t="shared" si="22"/>
        <v>1.9795775626758276</v>
      </c>
      <c r="GJ13" s="60">
        <f t="shared" si="203"/>
        <v>22.765141970772017</v>
      </c>
      <c r="GK13" s="60">
        <f t="shared" si="204"/>
        <v>0.46971605845596542</v>
      </c>
      <c r="GM13" s="88">
        <f t="shared" si="205"/>
        <v>6.1974046025480867</v>
      </c>
      <c r="GN13" s="88">
        <f t="shared" si="206"/>
        <v>1.8025953974519133</v>
      </c>
      <c r="GO13" s="88">
        <f t="shared" si="207"/>
        <v>0</v>
      </c>
      <c r="GP13" s="87">
        <f t="shared" si="208"/>
        <v>8</v>
      </c>
      <c r="GQ13" s="88">
        <f t="shared" si="209"/>
        <v>0.49706725017082443</v>
      </c>
      <c r="GR13" s="88">
        <f t="shared" si="210"/>
        <v>0.24645003184319506</v>
      </c>
      <c r="GS13" s="88">
        <f t="shared" si="211"/>
        <v>3.0066113382398924E-2</v>
      </c>
      <c r="GT13" s="88">
        <f t="shared" si="212"/>
        <v>0.46971605845596542</v>
      </c>
      <c r="GU13" s="88">
        <f t="shared" si="213"/>
        <v>3.2249880215708879</v>
      </c>
      <c r="GV13" s="88">
        <f t="shared" si="214"/>
        <v>0.47950879680511527</v>
      </c>
      <c r="GW13" s="88">
        <f t="shared" si="215"/>
        <v>0</v>
      </c>
      <c r="GX13" s="87">
        <f t="shared" si="216"/>
        <v>4.9477962722283868</v>
      </c>
      <c r="GY13" s="88">
        <f t="shared" si="217"/>
        <v>0</v>
      </c>
      <c r="GZ13" s="88">
        <f t="shared" si="218"/>
        <v>0</v>
      </c>
      <c r="HA13" s="88">
        <f t="shared" si="219"/>
        <v>0</v>
      </c>
      <c r="HB13" s="88">
        <f t="shared" si="220"/>
        <v>1.7286219966229244</v>
      </c>
      <c r="HC13" s="88">
        <f t="shared" si="221"/>
        <v>0.27137800337707563</v>
      </c>
      <c r="HD13" s="87">
        <f t="shared" si="222"/>
        <v>2</v>
      </c>
      <c r="HE13" s="88">
        <f t="shared" si="223"/>
        <v>0.36954662892473855</v>
      </c>
      <c r="HF13" s="88">
        <f t="shared" si="224"/>
        <v>0.31908474175190099</v>
      </c>
      <c r="HG13" s="88">
        <f t="shared" si="225"/>
        <v>0.6886313706766396</v>
      </c>
      <c r="HH13" s="96" t="str">
        <f t="shared" si="226"/>
        <v>Pass</v>
      </c>
      <c r="HI13" s="83">
        <f t="shared" si="227"/>
        <v>0.87056034319518594</v>
      </c>
      <c r="HJ13" s="83">
        <f t="shared" si="228"/>
        <v>0.6886313706766396</v>
      </c>
      <c r="HK13" s="83">
        <f t="shared" si="229"/>
        <v>0.24645003184319506</v>
      </c>
      <c r="HL13" s="83">
        <f t="shared" si="230"/>
        <v>6.1974046025480867</v>
      </c>
      <c r="HM13" s="96" t="str">
        <f t="shared" si="231"/>
        <v>Pargasite</v>
      </c>
      <c r="HP13" s="97">
        <f>parameters!$E$5+parameters!$F$5*calcs_mymases!$Q13 +parameters!$G$5*calcs_mymases!$GM13+parameters!$H$5*LN(calcs_mymases!$GM13)+parameters!$I$5*calcs_mymases!$GQ13+parameters!$J$5*(calcs_mymases!$GU13+calcs_mymases!$GY13) + parameters!$K$5*calcs_mymases!$GT13+parameters!$L$5*(calcs_mymases!$GV13+calcs_mymases!$GZ13)+parameters!$M$5*(calcs_mymases!$GT13+calcs_mymases!$GV13+calcs_mymases!$GZ13)+parameters!$N$5*(calcs_mymases!$GO13+calcs_mymases!$GR13)+parameters!$O$5*calcs_mymases!$HB13+parameters!$P$5*calcs_mymases!$HE13</f>
        <v>54.159127979444882</v>
      </c>
      <c r="HQ13" s="97">
        <f>parameters!$E$6+parameters!$F$6*calcs_mymases!$Q13 +parameters!$G$6*calcs_mymases!$GM13+parameters!$H$6*LN(calcs_mymases!$GM13)+parameters!$I$6*calcs_mymases!$GQ13+parameters!$J$6*(calcs_mymases!$GU13+calcs_mymases!$GY13) + parameters!$K$6*calcs_mymases!$GT13+parameters!$L$6*(calcs_mymases!$GV13+calcs_mymases!$GZ13)+parameters!$M$6*(calcs_mymases!$GT13+calcs_mymases!$GV13+calcs_mymases!$GZ13)+parameters!$N$6*(calcs_mymases!$GO13+calcs_mymases!$GR13)+parameters!$O$6*calcs_mymases!$HB13+parameters!$P$6*calcs_mymases!$HE13</f>
        <v>56.99653948333237</v>
      </c>
      <c r="HR13" s="97">
        <f>parameters!$E$7+parameters!$F$7*calcs_mymases!$Q13 +parameters!$G$7*calcs_mymases!$GM13+parameters!$H$7*LN(calcs_mymases!$GM13)+parameters!$I$7*calcs_mymases!$GQ13+parameters!$J$7*(calcs_mymases!$GU13+calcs_mymases!$GY13) + parameters!$K$7*calcs_mymases!$GT13+parameters!$L$7*(calcs_mymases!$GV13+calcs_mymases!$GZ13)+parameters!$M$7*(calcs_mymases!$GT13+calcs_mymases!$GV13+calcs_mymases!$GZ13)+parameters!$N$7*(calcs_mymases!$GO13+calcs_mymases!$GR13)+parameters!$O$7*calcs_mymases!$HB13+parameters!$P$7*calcs_mymases!$HE13</f>
        <v>60.616609138441682</v>
      </c>
      <c r="HS13" s="97">
        <f>parameters!$E$8+parameters!$F$8*calcs_mymases!$Q13 +parameters!$G$8*calcs_mymases!$GM13+parameters!$H$8*LN(calcs_mymases!$GM13)+parameters!$I$8*calcs_mymases!$GQ13+parameters!$J$8*(calcs_mymases!$GU13+calcs_mymases!$GY13) + parameters!$K$8*calcs_mymases!$GT13+parameters!$L$8*(calcs_mymases!$GV13+calcs_mymases!$GZ13)+parameters!$M$8*(calcs_mymases!$GT13+calcs_mymases!$GV13+calcs_mymases!$GZ13)+parameters!$N$8*(calcs_mymases!$GO13+calcs_mymases!$GR13)+parameters!$O$8*calcs_mymases!$HB13+parameters!$P$8*calcs_mymases!$HE13</f>
        <v>59.880870083653541</v>
      </c>
      <c r="HT13" s="81"/>
      <c r="HU13" s="97">
        <f>EXP(parameters!$E$10+parameters!$F$10*calcs_mymases!$Q13 +parameters!$G$10*calcs_mymases!$GM13+parameters!$H$10*LN(calcs_mymases!$GM13)+parameters!$I$10*calcs_mymases!$GQ13+parameters!$J$10*(calcs_mymases!$GU13+calcs_mymases!$GY13) + parameters!$K$10*calcs_mymases!$GT13+parameters!$L$10*(calcs_mymases!$GV13+calcs_mymases!$GZ13)+parameters!$M$10*(calcs_mymases!$GT13+calcs_mymases!$GV13+calcs_mymases!$GZ13)+parameters!$N$10*(calcs_mymases!$GO13+calcs_mymases!$GR13)+parameters!$O$10*calcs_mymases!$HB13+parameters!$P$10*calcs_mymases!$HE13)</f>
        <v>1.102754562369157</v>
      </c>
      <c r="HV13" s="97">
        <f>EXP(parameters!$E$11+parameters!$F$11*calcs_mymases!$Q13 +parameters!$G$11*calcs_mymases!$GM13+parameters!$H$11*LN(calcs_mymases!$GM13)+parameters!$I$11*calcs_mymases!$GQ13+parameters!$J$11*(calcs_mymases!$GU13+calcs_mymases!$GY13) + parameters!$K$11*calcs_mymases!$GT13+parameters!$L$11*(calcs_mymases!$GV13+calcs_mymases!$GZ13)+parameters!$M$11*(calcs_mymases!$GT13+calcs_mymases!$GV13+calcs_mymases!$GZ13)+parameters!$N$11*(calcs_mymases!$GO13+calcs_mymases!$GR13)+parameters!$O$11*calcs_mymases!$HB13+parameters!$P$11*calcs_mymases!$HE13)</f>
        <v>1.2789585222787128</v>
      </c>
      <c r="HW13" s="73"/>
      <c r="HX13" s="97">
        <f>EXP(parameters!$E$13+parameters!$F$13*calcs_mymases!$Q13 +parameters!$G$13*calcs_mymases!$GM13+parameters!$H$13*LN(calcs_mymases!$GM13)+parameters!$I$13*calcs_mymases!$GQ13+parameters!$J$13*(calcs_mymases!$GU13+calcs_mymases!$GY13) + parameters!$K$13*calcs_mymases!$GT13+parameters!$L$13*(calcs_mymases!$GV13+calcs_mymases!$GZ13)+parameters!$M$13*(calcs_mymases!$GT13+calcs_mymases!$GV13+calcs_mymases!$GZ13)+parameters!$N$13*(calcs_mymases!$GO13+calcs_mymases!$GR13)+parameters!$O$13*calcs_mymases!$HB13+parameters!$P$13*calcs_mymases!$HE13)</f>
        <v>4.944506480151488</v>
      </c>
      <c r="HY13" s="97">
        <f>EXP(parameters!$E$14+parameters!$F$14*calcs_mymases!$Q13 +parameters!$G$14*calcs_mymases!$GM13+parameters!$H$14*LN(calcs_mymases!$GM13)+parameters!$I$14*calcs_mymases!$GQ13+parameters!$J$14*(calcs_mymases!$GU13+calcs_mymases!$GY13) + parameters!$K$14*calcs_mymases!$GT13+parameters!$L$14*(calcs_mymases!$GV13+calcs_mymases!$GZ13)+parameters!$M$14*(calcs_mymases!$GT13+calcs_mymases!$GV13+calcs_mymases!$GZ13)+parameters!$N$14*(calcs_mymases!$GO13+calcs_mymases!$GR13)+parameters!$O$14*calcs_mymases!$HB13+parameters!$P$14*calcs_mymases!$HE13)</f>
        <v>4.7947883380296243</v>
      </c>
      <c r="HZ13" s="81"/>
      <c r="IA13" s="97">
        <f>EXP(parameters!$E$16+parameters!$F$16*calcs_mymases!$Q13 +parameters!$G$16*calcs_mymases!$GM13+parameters!$H$16*LN(calcs_mymases!$GM13)+parameters!$I$16*calcs_mymases!$GQ13+parameters!$J$16*(calcs_mymases!$GU13+calcs_mymases!$GY13) + parameters!$K$16*calcs_mymases!$GT13+parameters!$L$16*(calcs_mymases!$GV13+calcs_mymases!$GZ13)+parameters!$M$16*(calcs_mymases!$GT13+calcs_mymases!$GV13+calcs_mymases!$GZ13)+parameters!$N$16*(calcs_mymases!$GO13+calcs_mymases!$GR13)+parameters!$O$16*calcs_mymases!$HB13+parameters!$P$16*calcs_mymases!$HE13)</f>
        <v>2.5532631631288636</v>
      </c>
      <c r="IB13" s="81"/>
      <c r="IC13" s="97">
        <f>(parameters!$E$18+parameters!$F$18*calcs_mymases!$Q13 +parameters!$G$18*calcs_mymases!$GM13+parameters!$H$18*LN(calcs_mymases!$GM13)+parameters!$I$18*calcs_mymases!$GQ13+parameters!$J$18*(calcs_mymases!$GU13+calcs_mymases!$GY13) + parameters!$K$18*calcs_mymases!$GT13+parameters!$L$18*(calcs_mymases!$GV13+calcs_mymases!$GZ13)+parameters!$M$18*(calcs_mymases!$GT13+calcs_mymases!$GV13+calcs_mymases!$GZ13)+parameters!$N$18*(calcs_mymases!$GO13+calcs_mymases!$GR13)+parameters!$O$18*calcs_mymases!$HB13+parameters!$P$18*calcs_mymases!$HE13)</f>
        <v>6.5639192342014567</v>
      </c>
      <c r="ID13" s="97">
        <f>EXP(parameters!$E$19+parameters!$F$19*calcs_mymases!$Q13 +parameters!$G$19*calcs_mymases!$GM13+parameters!$H$19*LN(calcs_mymases!$GM13)+parameters!$I$19*calcs_mymases!$GQ13+parameters!$J$19*(calcs_mymases!$GU13+calcs_mymases!$GY13) + parameters!$K$19*calcs_mymases!$GT13+parameters!$L$19*(calcs_mymases!$GV13+calcs_mymases!$GZ13)+parameters!$M$19*(calcs_mymases!$GT13+calcs_mymases!$GV13+calcs_mymases!$GZ13)+parameters!$N$19*(calcs_mymases!$GO13+calcs_mymases!$GR13)+parameters!$O$19*calcs_mymases!$HB13+parameters!$P$19*calcs_mymases!$HE13)</f>
        <v>7.2832186054210188</v>
      </c>
      <c r="IE13" s="73"/>
      <c r="IF13" s="97">
        <f>(parameters!$E$21+parameters!$F$21*calcs_mymases!$Q13 +parameters!$G$21*calcs_mymases!$GM13+parameters!$H$21*LN(calcs_mymases!$GM13)+parameters!$I$21*calcs_mymases!$GQ13+parameters!$J$21*(calcs_mymases!$GU13+calcs_mymases!$GY13) + parameters!$K$21*calcs_mymases!$GT13+parameters!$L$21*(calcs_mymases!$GV13+calcs_mymases!$GZ13)+parameters!$M$21*(calcs_mymases!$GT13+calcs_mymases!$GV13+calcs_mymases!$GZ13)+parameters!$N$21*(calcs_mymases!$GO13+calcs_mymases!$GR13)+parameters!$O$21*calcs_mymases!$HB13+parameters!$P$21*calcs_mymases!$HE13)</f>
        <v>2.7741879784349432</v>
      </c>
      <c r="IG13" s="97">
        <f>(parameters!$E$22+parameters!$F$22*calcs_mymases!$Q13 +parameters!$G$22*calcs_mymases!$GM13+parameters!$H$22*LN(calcs_mymases!$GM13)+parameters!$I$22*calcs_mymases!$GQ13+parameters!$J$22*(calcs_mymases!$GU13+calcs_mymases!$GY13) + parameters!$K$22*calcs_mymases!$GT13+parameters!$L$22*(calcs_mymases!$GV13+calcs_mymases!$GZ13)+parameters!$M$22*(calcs_mymases!$GT13+calcs_mymases!$GV13+calcs_mymases!$GZ13)+parameters!$N$22*(calcs_mymases!$GO13+calcs_mymases!$GR13)+parameters!$O$22*calcs_mymases!$HB13+parameters!$P$22*calcs_mymases!$HE13)</f>
        <v>1.4793845314417116</v>
      </c>
      <c r="IH13" s="81"/>
      <c r="II13" s="97">
        <f>(parameters!$E$24+parameters!$F$24*calcs_mymases!$Q13 +parameters!$G$24*calcs_mymases!$GM13+parameters!$H$24*LN(calcs_mymases!$GM13)+parameters!$I$24*calcs_mymases!$GQ13+parameters!$J$24*(calcs_mymases!$GU13+calcs_mymases!$GY13) + parameters!$K$24*calcs_mymases!$GT13+parameters!$L$24*(calcs_mymases!$GV13+calcs_mymases!$GZ13)+parameters!$M$24*(calcs_mymases!$GT13+calcs_mymases!$GV13+calcs_mymases!$GZ13)+parameters!$N$24*(calcs_mymases!$GO13+calcs_mymases!$GR13)+parameters!$O$24*calcs_mymases!$HB13+parameters!$P$24*calcs_mymases!$HE13)</f>
        <v>17.514909859866265</v>
      </c>
      <c r="IJ13" s="98"/>
    </row>
    <row r="14" spans="1:244" s="60" customFormat="1" x14ac:dyDescent="0.3">
      <c r="A14" s="89" t="s">
        <v>115</v>
      </c>
      <c r="B14" s="90" t="str">
        <f t="shared" si="111"/>
        <v>Pargasite</v>
      </c>
      <c r="C14" s="91">
        <v>42.37</v>
      </c>
      <c r="D14" s="91">
        <v>2.2400000000000002</v>
      </c>
      <c r="E14" s="91">
        <v>13.34</v>
      </c>
      <c r="F14" s="91">
        <v>0.26</v>
      </c>
      <c r="G14" s="91">
        <v>7.76</v>
      </c>
      <c r="H14" s="91">
        <v>14.79</v>
      </c>
      <c r="I14" s="91">
        <v>11.03</v>
      </c>
      <c r="J14" s="91">
        <v>0</v>
      </c>
      <c r="K14" s="91">
        <v>2.2599999999999998</v>
      </c>
      <c r="L14" s="91">
        <v>1.71</v>
      </c>
      <c r="M14" s="91">
        <v>0</v>
      </c>
      <c r="N14" s="91">
        <v>0</v>
      </c>
      <c r="O14" s="91">
        <v>0</v>
      </c>
      <c r="P14" s="91">
        <v>95.759999999999991</v>
      </c>
      <c r="Q14" s="60">
        <v>1025</v>
      </c>
      <c r="R14" s="92">
        <f t="shared" si="0"/>
        <v>0.70517589453484519</v>
      </c>
      <c r="S14" s="93">
        <f t="shared" si="0"/>
        <v>2.8042484363811179E-2</v>
      </c>
      <c r="T14" s="93">
        <f t="shared" si="0"/>
        <v>0.13083433861966831</v>
      </c>
      <c r="U14" s="93">
        <f t="shared" si="0"/>
        <v>1.7105465722620401E-3</v>
      </c>
      <c r="V14" s="93">
        <f t="shared" si="0"/>
        <v>0.10800819526100124</v>
      </c>
      <c r="W14" s="93">
        <f t="shared" si="0"/>
        <v>0.36695745377675881</v>
      </c>
      <c r="X14" s="93">
        <f t="shared" si="0"/>
        <v>0.19669242867893305</v>
      </c>
      <c r="Y14" s="93">
        <f t="shared" si="0"/>
        <v>0</v>
      </c>
      <c r="Z14" s="93">
        <f t="shared" si="0"/>
        <v>3.6464022433441053E-2</v>
      </c>
      <c r="AA14" s="93">
        <f t="shared" si="0"/>
        <v>1.8153637097116652E-2</v>
      </c>
      <c r="AB14" s="93">
        <f t="shared" si="0"/>
        <v>0</v>
      </c>
      <c r="AC14" s="94">
        <f t="shared" si="0"/>
        <v>0</v>
      </c>
      <c r="AD14" s="92">
        <f t="shared" si="112"/>
        <v>1.4103517890696904</v>
      </c>
      <c r="AE14" s="93">
        <f t="shared" si="112"/>
        <v>5.6084968727622357E-2</v>
      </c>
      <c r="AF14" s="93">
        <f t="shared" si="113"/>
        <v>0.39250301585900493</v>
      </c>
      <c r="AG14" s="93">
        <f t="shared" si="113"/>
        <v>5.1316397167861204E-3</v>
      </c>
      <c r="AH14" s="93">
        <f t="shared" si="3"/>
        <v>0.10800819526100124</v>
      </c>
      <c r="AI14" s="93">
        <f t="shared" si="3"/>
        <v>0.36695745377675881</v>
      </c>
      <c r="AJ14" s="93">
        <f t="shared" si="3"/>
        <v>0.19669242867893305</v>
      </c>
      <c r="AK14" s="93">
        <f t="shared" si="3"/>
        <v>0</v>
      </c>
      <c r="AL14" s="93">
        <f t="shared" si="3"/>
        <v>3.6464022433441053E-2</v>
      </c>
      <c r="AM14" s="93">
        <f t="shared" si="3"/>
        <v>1.8153637097116652E-2</v>
      </c>
      <c r="AN14" s="94">
        <f t="shared" si="114"/>
        <v>2.5903471506203544</v>
      </c>
      <c r="AO14" s="92">
        <f t="shared" si="5"/>
        <v>12.522681039425306</v>
      </c>
      <c r="AP14" s="93">
        <f t="shared" si="5"/>
        <v>0.4979850984167844</v>
      </c>
      <c r="AQ14" s="93">
        <f t="shared" si="5"/>
        <v>3.4850808945029348</v>
      </c>
      <c r="AR14" s="93">
        <f t="shared" si="5"/>
        <v>4.5564438518526242E-2</v>
      </c>
      <c r="AS14" s="93">
        <f t="shared" si="5"/>
        <v>0.95901759361022243</v>
      </c>
      <c r="AT14" s="93">
        <f t="shared" si="5"/>
        <v>3.2582588147863412</v>
      </c>
      <c r="AU14" s="93">
        <f t="shared" si="5"/>
        <v>1.7464554349528165</v>
      </c>
      <c r="AV14" s="93">
        <f t="shared" si="5"/>
        <v>0</v>
      </c>
      <c r="AW14" s="93">
        <f t="shared" si="5"/>
        <v>0.32376838593556584</v>
      </c>
      <c r="AX14" s="93">
        <f t="shared" si="5"/>
        <v>0.16118829985150412</v>
      </c>
      <c r="AY14" s="94">
        <f t="shared" si="115"/>
        <v>23</v>
      </c>
      <c r="AZ14" s="92">
        <f t="shared" si="116"/>
        <v>6.261340519712653</v>
      </c>
      <c r="BA14" s="93">
        <f t="shared" si="116"/>
        <v>0.2489925492083922</v>
      </c>
      <c r="BB14" s="93">
        <f t="shared" si="117"/>
        <v>2.3233872630019565</v>
      </c>
      <c r="BC14" s="93">
        <f t="shared" si="117"/>
        <v>3.0376292345684161E-2</v>
      </c>
      <c r="BD14" s="93">
        <f t="shared" si="9"/>
        <v>0.95901759361022243</v>
      </c>
      <c r="BE14" s="93">
        <f t="shared" si="9"/>
        <v>3.2582588147863412</v>
      </c>
      <c r="BF14" s="93">
        <f t="shared" si="9"/>
        <v>1.7464554349528165</v>
      </c>
      <c r="BG14" s="93">
        <f t="shared" si="9"/>
        <v>0</v>
      </c>
      <c r="BH14" s="93">
        <f t="shared" si="118"/>
        <v>0.64753677187113168</v>
      </c>
      <c r="BI14" s="93">
        <f t="shared" si="118"/>
        <v>0.32237659970300825</v>
      </c>
      <c r="BJ14" s="93">
        <f t="shared" si="119"/>
        <v>0</v>
      </c>
      <c r="BK14" s="93">
        <f t="shared" si="119"/>
        <v>0</v>
      </c>
      <c r="BL14" s="93">
        <f t="shared" si="120"/>
        <v>2</v>
      </c>
      <c r="BM14" s="94">
        <f t="shared" si="121"/>
        <v>15.797741839192202</v>
      </c>
      <c r="BN14" s="95">
        <f t="shared" si="122"/>
        <v>6.261340519712653</v>
      </c>
      <c r="BO14" s="66">
        <f t="shared" si="123"/>
        <v>1.738659480287347</v>
      </c>
      <c r="BP14" s="66">
        <f t="shared" si="124"/>
        <v>0</v>
      </c>
      <c r="BQ14" s="66">
        <f t="shared" si="125"/>
        <v>8</v>
      </c>
      <c r="BR14" s="66">
        <f t="shared" si="126"/>
        <v>0.58472778271460957</v>
      </c>
      <c r="BS14" s="66">
        <f t="shared" si="127"/>
        <v>0.2489925492083922</v>
      </c>
      <c r="BT14" s="66">
        <f t="shared" si="128"/>
        <v>3.0376292345684161E-2</v>
      </c>
      <c r="BU14" s="66"/>
      <c r="BV14" s="66">
        <f t="shared" si="129"/>
        <v>3.2582588147863412</v>
      </c>
      <c r="BW14" s="66">
        <f t="shared" si="130"/>
        <v>0.87764456094497323</v>
      </c>
      <c r="BX14" s="66">
        <f t="shared" si="131"/>
        <v>0</v>
      </c>
      <c r="BY14" s="66">
        <f t="shared" si="132"/>
        <v>5</v>
      </c>
      <c r="BZ14" s="66">
        <f t="shared" si="133"/>
        <v>0</v>
      </c>
      <c r="CA14" s="66">
        <f t="shared" si="134"/>
        <v>8.1373032665249201E-2</v>
      </c>
      <c r="CB14" s="66">
        <f t="shared" si="135"/>
        <v>0</v>
      </c>
      <c r="CC14" s="66">
        <f t="shared" si="136"/>
        <v>1.7464554349528165</v>
      </c>
      <c r="CD14" s="56">
        <f t="shared" si="137"/>
        <v>0.17217153238193417</v>
      </c>
      <c r="CE14" s="66">
        <f t="shared" si="138"/>
        <v>2</v>
      </c>
      <c r="CF14" s="66">
        <f t="shared" si="139"/>
        <v>0.47536523948919751</v>
      </c>
      <c r="CG14" s="66">
        <f t="shared" si="140"/>
        <v>0.32237659970300825</v>
      </c>
      <c r="CH14" s="67">
        <f t="shared" si="141"/>
        <v>0.79774183919220576</v>
      </c>
      <c r="CJ14" s="60">
        <f t="shared" si="142"/>
        <v>1.2776816681369596</v>
      </c>
      <c r="CK14" s="60">
        <f t="shared" si="143"/>
        <v>1.0128029792401101</v>
      </c>
      <c r="CL14" s="60">
        <f t="shared" si="144"/>
        <v>1.0116113787502961</v>
      </c>
      <c r="CN14" s="60">
        <f t="shared" si="145"/>
        <v>1</v>
      </c>
      <c r="CO14" s="60">
        <f t="shared" si="15"/>
        <v>6.261340519712653</v>
      </c>
      <c r="CP14" s="60">
        <f t="shared" si="15"/>
        <v>0.2489925492083922</v>
      </c>
      <c r="CQ14" s="60">
        <f t="shared" si="15"/>
        <v>2.3233872630019565</v>
      </c>
      <c r="CR14" s="60">
        <f t="shared" si="15"/>
        <v>3.0376292345684161E-2</v>
      </c>
      <c r="CS14" s="60">
        <f t="shared" si="15"/>
        <v>0.95901759361022243</v>
      </c>
      <c r="CT14" s="60">
        <f t="shared" si="15"/>
        <v>3.2582588147863412</v>
      </c>
      <c r="CU14" s="60">
        <f t="shared" si="15"/>
        <v>1.7464554349528165</v>
      </c>
      <c r="CV14" s="60">
        <f t="shared" si="15"/>
        <v>0</v>
      </c>
      <c r="CW14" s="60">
        <f t="shared" si="15"/>
        <v>0.64753677187113168</v>
      </c>
      <c r="CX14" s="60">
        <f t="shared" si="15"/>
        <v>0.32237659970300825</v>
      </c>
      <c r="CY14" s="60">
        <f t="shared" si="15"/>
        <v>0</v>
      </c>
      <c r="CZ14" s="60">
        <f t="shared" si="15"/>
        <v>0</v>
      </c>
      <c r="DA14" s="60">
        <f t="shared" si="15"/>
        <v>2</v>
      </c>
      <c r="DB14" s="60">
        <f t="shared" si="146"/>
        <v>23</v>
      </c>
      <c r="DC14" s="60">
        <f t="shared" si="147"/>
        <v>0</v>
      </c>
      <c r="DD14" s="60" t="str">
        <f t="shared" si="148"/>
        <v/>
      </c>
      <c r="DE14" s="59">
        <f t="shared" si="149"/>
        <v>6.261340519712653</v>
      </c>
      <c r="DF14" s="59">
        <f t="shared" si="150"/>
        <v>1.738659480287347</v>
      </c>
      <c r="DG14" s="59">
        <f t="shared" si="151"/>
        <v>0</v>
      </c>
      <c r="DH14" s="59">
        <f t="shared" si="152"/>
        <v>8</v>
      </c>
      <c r="DI14" s="59">
        <f t="shared" si="153"/>
        <v>0.58472778271460957</v>
      </c>
      <c r="DJ14" s="59">
        <f t="shared" si="154"/>
        <v>0.2489925492083922</v>
      </c>
      <c r="DK14" s="59">
        <f t="shared" si="155"/>
        <v>3.0376292345684161E-2</v>
      </c>
      <c r="DL14" s="59">
        <f t="shared" si="156"/>
        <v>0</v>
      </c>
      <c r="DM14" s="59">
        <f t="shared" si="157"/>
        <v>3.2582588147863412</v>
      </c>
      <c r="DN14" s="59">
        <f t="shared" si="158"/>
        <v>0.87764456094497323</v>
      </c>
      <c r="DO14" s="59">
        <f t="shared" si="159"/>
        <v>0</v>
      </c>
      <c r="DP14" s="59">
        <f t="shared" si="160"/>
        <v>5</v>
      </c>
      <c r="DQ14" s="59">
        <f t="shared" si="161"/>
        <v>0</v>
      </c>
      <c r="DR14" s="59">
        <f t="shared" si="162"/>
        <v>8.1373032665249201E-2</v>
      </c>
      <c r="DS14" s="59">
        <f t="shared" si="163"/>
        <v>0</v>
      </c>
      <c r="DT14" s="59">
        <f t="shared" si="164"/>
        <v>1.7464554349528165</v>
      </c>
      <c r="DU14" s="59">
        <f t="shared" si="165"/>
        <v>0.17217153238193417</v>
      </c>
      <c r="DV14" s="59">
        <f t="shared" si="166"/>
        <v>2</v>
      </c>
      <c r="DW14" s="59">
        <f t="shared" si="167"/>
        <v>0.47536523948919751</v>
      </c>
      <c r="DX14" s="59">
        <f t="shared" si="168"/>
        <v>0</v>
      </c>
      <c r="DY14" s="59">
        <f t="shared" si="169"/>
        <v>0.47536523948919751</v>
      </c>
      <c r="EA14" s="60">
        <f t="shared" si="170"/>
        <v>0.93188744040411386</v>
      </c>
      <c r="EB14" s="60">
        <f t="shared" si="171"/>
        <v>0.96928245426633397</v>
      </c>
      <c r="EC14" s="60">
        <f t="shared" si="172"/>
        <v>0.87672986158359001</v>
      </c>
      <c r="ED14" s="60">
        <f t="shared" si="173"/>
        <v>0.97957756267582752</v>
      </c>
      <c r="EF14" s="60">
        <f t="shared" si="174"/>
        <v>0.97957756267582752</v>
      </c>
      <c r="EG14" s="60">
        <f t="shared" si="17"/>
        <v>6.1334686853835194</v>
      </c>
      <c r="EH14" s="60">
        <f t="shared" si="17"/>
        <v>0.24390751447799788</v>
      </c>
      <c r="EI14" s="60">
        <f t="shared" si="17"/>
        <v>2.2759380322435185</v>
      </c>
      <c r="EJ14" s="60">
        <f t="shared" si="17"/>
        <v>2.9755934419113686E-2</v>
      </c>
      <c r="EK14" s="60">
        <f t="shared" si="17"/>
        <v>0.93943211691193895</v>
      </c>
      <c r="EL14" s="60">
        <f t="shared" si="17"/>
        <v>3.1917172283554347</v>
      </c>
      <c r="EM14" s="60">
        <f t="shared" si="17"/>
        <v>1.7107885582930322</v>
      </c>
      <c r="EN14" s="60">
        <f t="shared" si="17"/>
        <v>0</v>
      </c>
      <c r="EO14" s="60">
        <f t="shared" si="17"/>
        <v>0.63431249273249657</v>
      </c>
      <c r="EP14" s="60">
        <f t="shared" si="17"/>
        <v>0.31579288380079373</v>
      </c>
      <c r="EQ14" s="60">
        <f t="shared" si="17"/>
        <v>0</v>
      </c>
      <c r="ER14" s="60">
        <f t="shared" si="17"/>
        <v>0</v>
      </c>
      <c r="ES14" s="60">
        <f t="shared" si="17"/>
        <v>1.959155125351655</v>
      </c>
      <c r="ET14" s="60">
        <f t="shared" si="175"/>
        <v>22.530283941544038</v>
      </c>
      <c r="EU14" s="60">
        <f t="shared" si="176"/>
        <v>0.93943211691192374</v>
      </c>
      <c r="EV14" s="60" t="str">
        <f t="shared" si="177"/>
        <v/>
      </c>
      <c r="EW14" s="62">
        <f t="shared" si="178"/>
        <v>6.1334686853835194</v>
      </c>
      <c r="EX14" s="62">
        <f t="shared" si="179"/>
        <v>1.8665313146164806</v>
      </c>
      <c r="EY14" s="62">
        <f t="shared" si="180"/>
        <v>0</v>
      </c>
      <c r="EZ14" s="62">
        <f t="shared" si="181"/>
        <v>8</v>
      </c>
      <c r="FA14" s="62">
        <f t="shared" si="182"/>
        <v>0.40940671762703795</v>
      </c>
      <c r="FB14" s="62">
        <f t="shared" si="183"/>
        <v>0.24390751447799788</v>
      </c>
      <c r="FC14" s="62">
        <f t="shared" si="184"/>
        <v>2.9755934419113686E-2</v>
      </c>
      <c r="FD14" s="62">
        <f t="shared" si="185"/>
        <v>0.93943211691192374</v>
      </c>
      <c r="FE14" s="62">
        <f t="shared" si="186"/>
        <v>3.1917172283554347</v>
      </c>
      <c r="FF14" s="62">
        <f t="shared" si="187"/>
        <v>1.5210055437364645E-14</v>
      </c>
      <c r="FG14" s="62">
        <f t="shared" si="188"/>
        <v>0</v>
      </c>
      <c r="FH14" s="62">
        <f t="shared" si="189"/>
        <v>4.8142195117915234</v>
      </c>
      <c r="FI14" s="62">
        <f t="shared" si="190"/>
        <v>0</v>
      </c>
      <c r="FJ14" s="62">
        <f t="shared" si="191"/>
        <v>0</v>
      </c>
      <c r="FK14" s="62">
        <f t="shared" si="192"/>
        <v>0</v>
      </c>
      <c r="FL14" s="62">
        <f t="shared" si="193"/>
        <v>1.7107885582930322</v>
      </c>
      <c r="FM14" s="62">
        <f t="shared" si="194"/>
        <v>0.28921144170696778</v>
      </c>
      <c r="FN14" s="62">
        <f t="shared" si="195"/>
        <v>2</v>
      </c>
      <c r="FO14" s="62">
        <f t="shared" si="196"/>
        <v>0.34510105102552879</v>
      </c>
      <c r="FP14" s="62">
        <f t="shared" si="197"/>
        <v>0.31579288380079373</v>
      </c>
      <c r="FQ14" s="62">
        <f t="shared" si="198"/>
        <v>0.66089393482632253</v>
      </c>
      <c r="FR14" s="62" t="str">
        <f t="shared" si="199"/>
        <v>Pass</v>
      </c>
      <c r="FS14" s="62" t="str">
        <f t="shared" si="200"/>
        <v>Mg-Hst</v>
      </c>
      <c r="FT14" s="60">
        <f t="shared" si="201"/>
        <v>0.99999999999999523</v>
      </c>
      <c r="FV14" s="60">
        <f t="shared" si="202"/>
        <v>0.98978878133791381</v>
      </c>
      <c r="FW14" s="60">
        <f t="shared" si="22"/>
        <v>6.1974046025480867</v>
      </c>
      <c r="FX14" s="60">
        <f t="shared" si="22"/>
        <v>0.24645003184319506</v>
      </c>
      <c r="FY14" s="60">
        <f t="shared" si="22"/>
        <v>2.2996626476227378</v>
      </c>
      <c r="FZ14" s="60">
        <f t="shared" si="22"/>
        <v>3.0066113382398924E-2</v>
      </c>
      <c r="GA14" s="60">
        <f t="shared" si="22"/>
        <v>0.94922485526108069</v>
      </c>
      <c r="GB14" s="60">
        <f t="shared" si="22"/>
        <v>3.2249880215708879</v>
      </c>
      <c r="GC14" s="60">
        <f t="shared" si="22"/>
        <v>1.7286219966229244</v>
      </c>
      <c r="GD14" s="60">
        <f t="shared" si="22"/>
        <v>0</v>
      </c>
      <c r="GE14" s="60">
        <f t="shared" si="22"/>
        <v>0.64092463230181418</v>
      </c>
      <c r="GF14" s="60">
        <f t="shared" si="22"/>
        <v>0.31908474175190099</v>
      </c>
      <c r="GG14" s="60">
        <f t="shared" si="22"/>
        <v>0</v>
      </c>
      <c r="GH14" s="60">
        <f t="shared" si="22"/>
        <v>0</v>
      </c>
      <c r="GI14" s="60">
        <f t="shared" si="22"/>
        <v>1.9795775626758276</v>
      </c>
      <c r="GJ14" s="60">
        <f t="shared" si="203"/>
        <v>22.765141970772017</v>
      </c>
      <c r="GK14" s="60">
        <f t="shared" si="204"/>
        <v>0.46971605845596542</v>
      </c>
      <c r="GM14" s="88">
        <f t="shared" si="205"/>
        <v>6.1974046025480867</v>
      </c>
      <c r="GN14" s="88">
        <f t="shared" si="206"/>
        <v>1.8025953974519133</v>
      </c>
      <c r="GO14" s="88">
        <f t="shared" si="207"/>
        <v>0</v>
      </c>
      <c r="GP14" s="87">
        <f t="shared" si="208"/>
        <v>8</v>
      </c>
      <c r="GQ14" s="88">
        <f t="shared" si="209"/>
        <v>0.49706725017082443</v>
      </c>
      <c r="GR14" s="88">
        <f t="shared" si="210"/>
        <v>0.24645003184319506</v>
      </c>
      <c r="GS14" s="88">
        <f t="shared" si="211"/>
        <v>3.0066113382398924E-2</v>
      </c>
      <c r="GT14" s="88">
        <f t="shared" si="212"/>
        <v>0.46971605845596542</v>
      </c>
      <c r="GU14" s="88">
        <f t="shared" si="213"/>
        <v>3.2249880215708879</v>
      </c>
      <c r="GV14" s="88">
        <f t="shared" si="214"/>
        <v>0.47950879680511527</v>
      </c>
      <c r="GW14" s="88">
        <f t="shared" si="215"/>
        <v>0</v>
      </c>
      <c r="GX14" s="87">
        <f t="shared" si="216"/>
        <v>4.9477962722283868</v>
      </c>
      <c r="GY14" s="88">
        <f t="shared" si="217"/>
        <v>0</v>
      </c>
      <c r="GZ14" s="88">
        <f t="shared" si="218"/>
        <v>0</v>
      </c>
      <c r="HA14" s="88">
        <f t="shared" si="219"/>
        <v>0</v>
      </c>
      <c r="HB14" s="88">
        <f t="shared" si="220"/>
        <v>1.7286219966229244</v>
      </c>
      <c r="HC14" s="88">
        <f t="shared" si="221"/>
        <v>0.27137800337707563</v>
      </c>
      <c r="HD14" s="87">
        <f t="shared" si="222"/>
        <v>2</v>
      </c>
      <c r="HE14" s="88">
        <f t="shared" si="223"/>
        <v>0.36954662892473855</v>
      </c>
      <c r="HF14" s="88">
        <f t="shared" si="224"/>
        <v>0.31908474175190099</v>
      </c>
      <c r="HG14" s="88">
        <f t="shared" si="225"/>
        <v>0.6886313706766396</v>
      </c>
      <c r="HH14" s="96" t="str">
        <f t="shared" si="226"/>
        <v>Pass</v>
      </c>
      <c r="HI14" s="83">
        <f t="shared" si="227"/>
        <v>0.87056034319518594</v>
      </c>
      <c r="HJ14" s="83">
        <f t="shared" si="228"/>
        <v>0.6886313706766396</v>
      </c>
      <c r="HK14" s="83">
        <f t="shared" si="229"/>
        <v>0.24645003184319506</v>
      </c>
      <c r="HL14" s="83">
        <f t="shared" si="230"/>
        <v>6.1974046025480867</v>
      </c>
      <c r="HM14" s="96" t="str">
        <f t="shared" si="231"/>
        <v>Pargasite</v>
      </c>
      <c r="HP14" s="97">
        <f>parameters!$E$5+parameters!$F$5*calcs_mymases!$Q14 +parameters!$G$5*calcs_mymases!$GM14+parameters!$H$5*LN(calcs_mymases!$GM14)+parameters!$I$5*calcs_mymases!$GQ14+parameters!$J$5*(calcs_mymases!$GU14+calcs_mymases!$GY14) + parameters!$K$5*calcs_mymases!$GT14+parameters!$L$5*(calcs_mymases!$GV14+calcs_mymases!$GZ14)+parameters!$M$5*(calcs_mymases!$GT14+calcs_mymases!$GV14+calcs_mymases!$GZ14)+parameters!$N$5*(calcs_mymases!$GO14+calcs_mymases!$GR14)+parameters!$O$5*calcs_mymases!$HB14+parameters!$P$5*calcs_mymases!$HE14</f>
        <v>54.159127979444882</v>
      </c>
      <c r="HQ14" s="97">
        <f>parameters!$E$6+parameters!$F$6*calcs_mymases!$Q14 +parameters!$G$6*calcs_mymases!$GM14+parameters!$H$6*LN(calcs_mymases!$GM14)+parameters!$I$6*calcs_mymases!$GQ14+parameters!$J$6*(calcs_mymases!$GU14+calcs_mymases!$GY14) + parameters!$K$6*calcs_mymases!$GT14+parameters!$L$6*(calcs_mymases!$GV14+calcs_mymases!$GZ14)+parameters!$M$6*(calcs_mymases!$GT14+calcs_mymases!$GV14+calcs_mymases!$GZ14)+parameters!$N$6*(calcs_mymases!$GO14+calcs_mymases!$GR14)+parameters!$O$6*calcs_mymases!$HB14+parameters!$P$6*calcs_mymases!$HE14</f>
        <v>56.99653948333237</v>
      </c>
      <c r="HR14" s="97">
        <f>parameters!$E$7+parameters!$F$7*calcs_mymases!$Q14 +parameters!$G$7*calcs_mymases!$GM14+parameters!$H$7*LN(calcs_mymases!$GM14)+parameters!$I$7*calcs_mymases!$GQ14+parameters!$J$7*(calcs_mymases!$GU14+calcs_mymases!$GY14) + parameters!$K$7*calcs_mymases!$GT14+parameters!$L$7*(calcs_mymases!$GV14+calcs_mymases!$GZ14)+parameters!$M$7*(calcs_mymases!$GT14+calcs_mymases!$GV14+calcs_mymases!$GZ14)+parameters!$N$7*(calcs_mymases!$GO14+calcs_mymases!$GR14)+parameters!$O$7*calcs_mymases!$HB14+parameters!$P$7*calcs_mymases!$HE14</f>
        <v>60.616609138441682</v>
      </c>
      <c r="HS14" s="97">
        <f>parameters!$E$8+parameters!$F$8*calcs_mymases!$Q14 +parameters!$G$8*calcs_mymases!$GM14+parameters!$H$8*LN(calcs_mymases!$GM14)+parameters!$I$8*calcs_mymases!$GQ14+parameters!$J$8*(calcs_mymases!$GU14+calcs_mymases!$GY14) + parameters!$K$8*calcs_mymases!$GT14+parameters!$L$8*(calcs_mymases!$GV14+calcs_mymases!$GZ14)+parameters!$M$8*(calcs_mymases!$GT14+calcs_mymases!$GV14+calcs_mymases!$GZ14)+parameters!$N$8*(calcs_mymases!$GO14+calcs_mymases!$GR14)+parameters!$O$8*calcs_mymases!$HB14+parameters!$P$8*calcs_mymases!$HE14</f>
        <v>59.880870083653541</v>
      </c>
      <c r="HT14" s="81"/>
      <c r="HU14" s="97">
        <f>EXP(parameters!$E$10+parameters!$F$10*calcs_mymases!$Q14 +parameters!$G$10*calcs_mymases!$GM14+parameters!$H$10*LN(calcs_mymases!$GM14)+parameters!$I$10*calcs_mymases!$GQ14+parameters!$J$10*(calcs_mymases!$GU14+calcs_mymases!$GY14) + parameters!$K$10*calcs_mymases!$GT14+parameters!$L$10*(calcs_mymases!$GV14+calcs_mymases!$GZ14)+parameters!$M$10*(calcs_mymases!$GT14+calcs_mymases!$GV14+calcs_mymases!$GZ14)+parameters!$N$10*(calcs_mymases!$GO14+calcs_mymases!$GR14)+parameters!$O$10*calcs_mymases!$HB14+parameters!$P$10*calcs_mymases!$HE14)</f>
        <v>1.102754562369157</v>
      </c>
      <c r="HV14" s="97">
        <f>EXP(parameters!$E$11+parameters!$F$11*calcs_mymases!$Q14 +parameters!$G$11*calcs_mymases!$GM14+parameters!$H$11*LN(calcs_mymases!$GM14)+parameters!$I$11*calcs_mymases!$GQ14+parameters!$J$11*(calcs_mymases!$GU14+calcs_mymases!$GY14) + parameters!$K$11*calcs_mymases!$GT14+parameters!$L$11*(calcs_mymases!$GV14+calcs_mymases!$GZ14)+parameters!$M$11*(calcs_mymases!$GT14+calcs_mymases!$GV14+calcs_mymases!$GZ14)+parameters!$N$11*(calcs_mymases!$GO14+calcs_mymases!$GR14)+parameters!$O$11*calcs_mymases!$HB14+parameters!$P$11*calcs_mymases!$HE14)</f>
        <v>1.2789585222787128</v>
      </c>
      <c r="HW14" s="73"/>
      <c r="HX14" s="97">
        <f>EXP(parameters!$E$13+parameters!$F$13*calcs_mymases!$Q14 +parameters!$G$13*calcs_mymases!$GM14+parameters!$H$13*LN(calcs_mymases!$GM14)+parameters!$I$13*calcs_mymases!$GQ14+parameters!$J$13*(calcs_mymases!$GU14+calcs_mymases!$GY14) + parameters!$K$13*calcs_mymases!$GT14+parameters!$L$13*(calcs_mymases!$GV14+calcs_mymases!$GZ14)+parameters!$M$13*(calcs_mymases!$GT14+calcs_mymases!$GV14+calcs_mymases!$GZ14)+parameters!$N$13*(calcs_mymases!$GO14+calcs_mymases!$GR14)+parameters!$O$13*calcs_mymases!$HB14+parameters!$P$13*calcs_mymases!$HE14)</f>
        <v>4.944506480151488</v>
      </c>
      <c r="HY14" s="97">
        <f>EXP(parameters!$E$14+parameters!$F$14*calcs_mymases!$Q14 +parameters!$G$14*calcs_mymases!$GM14+parameters!$H$14*LN(calcs_mymases!$GM14)+parameters!$I$14*calcs_mymases!$GQ14+parameters!$J$14*(calcs_mymases!$GU14+calcs_mymases!$GY14) + parameters!$K$14*calcs_mymases!$GT14+parameters!$L$14*(calcs_mymases!$GV14+calcs_mymases!$GZ14)+parameters!$M$14*(calcs_mymases!$GT14+calcs_mymases!$GV14+calcs_mymases!$GZ14)+parameters!$N$14*(calcs_mymases!$GO14+calcs_mymases!$GR14)+parameters!$O$14*calcs_mymases!$HB14+parameters!$P$14*calcs_mymases!$HE14)</f>
        <v>4.7947883380296243</v>
      </c>
      <c r="HZ14" s="81"/>
      <c r="IA14" s="97">
        <f>EXP(parameters!$E$16+parameters!$F$16*calcs_mymases!$Q14 +parameters!$G$16*calcs_mymases!$GM14+parameters!$H$16*LN(calcs_mymases!$GM14)+parameters!$I$16*calcs_mymases!$GQ14+parameters!$J$16*(calcs_mymases!$GU14+calcs_mymases!$GY14) + parameters!$K$16*calcs_mymases!$GT14+parameters!$L$16*(calcs_mymases!$GV14+calcs_mymases!$GZ14)+parameters!$M$16*(calcs_mymases!$GT14+calcs_mymases!$GV14+calcs_mymases!$GZ14)+parameters!$N$16*(calcs_mymases!$GO14+calcs_mymases!$GR14)+parameters!$O$16*calcs_mymases!$HB14+parameters!$P$16*calcs_mymases!$HE14)</f>
        <v>2.5532631631288636</v>
      </c>
      <c r="IB14" s="81"/>
      <c r="IC14" s="97">
        <f>(parameters!$E$18+parameters!$F$18*calcs_mymases!$Q14 +parameters!$G$18*calcs_mymases!$GM14+parameters!$H$18*LN(calcs_mymases!$GM14)+parameters!$I$18*calcs_mymases!$GQ14+parameters!$J$18*(calcs_mymases!$GU14+calcs_mymases!$GY14) + parameters!$K$18*calcs_mymases!$GT14+parameters!$L$18*(calcs_mymases!$GV14+calcs_mymases!$GZ14)+parameters!$M$18*(calcs_mymases!$GT14+calcs_mymases!$GV14+calcs_mymases!$GZ14)+parameters!$N$18*(calcs_mymases!$GO14+calcs_mymases!$GR14)+parameters!$O$18*calcs_mymases!$HB14+parameters!$P$18*calcs_mymases!$HE14)</f>
        <v>6.5639192342014567</v>
      </c>
      <c r="ID14" s="97">
        <f>EXP(parameters!$E$19+parameters!$F$19*calcs_mymases!$Q14 +parameters!$G$19*calcs_mymases!$GM14+parameters!$H$19*LN(calcs_mymases!$GM14)+parameters!$I$19*calcs_mymases!$GQ14+parameters!$J$19*(calcs_mymases!$GU14+calcs_mymases!$GY14) + parameters!$K$19*calcs_mymases!$GT14+parameters!$L$19*(calcs_mymases!$GV14+calcs_mymases!$GZ14)+parameters!$M$19*(calcs_mymases!$GT14+calcs_mymases!$GV14+calcs_mymases!$GZ14)+parameters!$N$19*(calcs_mymases!$GO14+calcs_mymases!$GR14)+parameters!$O$19*calcs_mymases!$HB14+parameters!$P$19*calcs_mymases!$HE14)</f>
        <v>7.2832186054210188</v>
      </c>
      <c r="IE14" s="73"/>
      <c r="IF14" s="97">
        <f>(parameters!$E$21+parameters!$F$21*calcs_mymases!$Q14 +parameters!$G$21*calcs_mymases!$GM14+parameters!$H$21*LN(calcs_mymases!$GM14)+parameters!$I$21*calcs_mymases!$GQ14+parameters!$J$21*(calcs_mymases!$GU14+calcs_mymases!$GY14) + parameters!$K$21*calcs_mymases!$GT14+parameters!$L$21*(calcs_mymases!$GV14+calcs_mymases!$GZ14)+parameters!$M$21*(calcs_mymases!$GT14+calcs_mymases!$GV14+calcs_mymases!$GZ14)+parameters!$N$21*(calcs_mymases!$GO14+calcs_mymases!$GR14)+parameters!$O$21*calcs_mymases!$HB14+parameters!$P$21*calcs_mymases!$HE14)</f>
        <v>2.7741879784349432</v>
      </c>
      <c r="IG14" s="97">
        <f>(parameters!$E$22+parameters!$F$22*calcs_mymases!$Q14 +parameters!$G$22*calcs_mymases!$GM14+parameters!$H$22*LN(calcs_mymases!$GM14)+parameters!$I$22*calcs_mymases!$GQ14+parameters!$J$22*(calcs_mymases!$GU14+calcs_mymases!$GY14) + parameters!$K$22*calcs_mymases!$GT14+parameters!$L$22*(calcs_mymases!$GV14+calcs_mymases!$GZ14)+parameters!$M$22*(calcs_mymases!$GT14+calcs_mymases!$GV14+calcs_mymases!$GZ14)+parameters!$N$22*(calcs_mymases!$GO14+calcs_mymases!$GR14)+parameters!$O$22*calcs_mymases!$HB14+parameters!$P$22*calcs_mymases!$HE14)</f>
        <v>1.4793845314417116</v>
      </c>
      <c r="IH14" s="81"/>
      <c r="II14" s="97">
        <f>(parameters!$E$24+parameters!$F$24*calcs_mymases!$Q14 +parameters!$G$24*calcs_mymases!$GM14+parameters!$H$24*LN(calcs_mymases!$GM14)+parameters!$I$24*calcs_mymases!$GQ14+parameters!$J$24*(calcs_mymases!$GU14+calcs_mymases!$GY14) + parameters!$K$24*calcs_mymases!$GT14+parameters!$L$24*(calcs_mymases!$GV14+calcs_mymases!$GZ14)+parameters!$M$24*(calcs_mymases!$GT14+calcs_mymases!$GV14+calcs_mymases!$GZ14)+parameters!$N$24*(calcs_mymases!$GO14+calcs_mymases!$GR14)+parameters!$O$24*calcs_mymases!$HB14+parameters!$P$24*calcs_mymases!$HE14)</f>
        <v>17.514909859866265</v>
      </c>
      <c r="IJ14" s="98"/>
    </row>
    <row r="15" spans="1:244" s="60" customFormat="1" x14ac:dyDescent="0.3">
      <c r="A15" s="89" t="s">
        <v>115</v>
      </c>
      <c r="B15" s="90" t="str">
        <f t="shared" si="111"/>
        <v>Pargasite</v>
      </c>
      <c r="C15" s="91">
        <v>42.37</v>
      </c>
      <c r="D15" s="91">
        <v>2.2400000000000002</v>
      </c>
      <c r="E15" s="91">
        <v>13.34</v>
      </c>
      <c r="F15" s="91">
        <v>0.26</v>
      </c>
      <c r="G15" s="91">
        <v>7.76</v>
      </c>
      <c r="H15" s="91">
        <v>14.79</v>
      </c>
      <c r="I15" s="91">
        <v>11.03</v>
      </c>
      <c r="J15" s="91">
        <v>0</v>
      </c>
      <c r="K15" s="91">
        <v>2.2599999999999998</v>
      </c>
      <c r="L15" s="91">
        <v>1.71</v>
      </c>
      <c r="M15" s="91">
        <v>0</v>
      </c>
      <c r="N15" s="91">
        <v>0</v>
      </c>
      <c r="O15" s="91">
        <v>0</v>
      </c>
      <c r="P15" s="91">
        <v>95.759999999999991</v>
      </c>
      <c r="Q15" s="60">
        <v>1025</v>
      </c>
      <c r="R15" s="92">
        <f t="shared" si="0"/>
        <v>0.70517589453484519</v>
      </c>
      <c r="S15" s="93">
        <f t="shared" si="0"/>
        <v>2.8042484363811179E-2</v>
      </c>
      <c r="T15" s="93">
        <f t="shared" si="0"/>
        <v>0.13083433861966831</v>
      </c>
      <c r="U15" s="93">
        <f t="shared" si="0"/>
        <v>1.7105465722620401E-3</v>
      </c>
      <c r="V15" s="93">
        <f t="shared" si="0"/>
        <v>0.10800819526100124</v>
      </c>
      <c r="W15" s="93">
        <f t="shared" si="0"/>
        <v>0.36695745377675881</v>
      </c>
      <c r="X15" s="93">
        <f t="shared" si="0"/>
        <v>0.19669242867893305</v>
      </c>
      <c r="Y15" s="93">
        <f t="shared" si="0"/>
        <v>0</v>
      </c>
      <c r="Z15" s="93">
        <f t="shared" si="0"/>
        <v>3.6464022433441053E-2</v>
      </c>
      <c r="AA15" s="93">
        <f t="shared" si="0"/>
        <v>1.8153637097116652E-2</v>
      </c>
      <c r="AB15" s="93">
        <f t="shared" si="0"/>
        <v>0</v>
      </c>
      <c r="AC15" s="94">
        <f t="shared" si="0"/>
        <v>0</v>
      </c>
      <c r="AD15" s="92">
        <f t="shared" si="112"/>
        <v>1.4103517890696904</v>
      </c>
      <c r="AE15" s="93">
        <f t="shared" si="112"/>
        <v>5.6084968727622357E-2</v>
      </c>
      <c r="AF15" s="93">
        <f t="shared" si="113"/>
        <v>0.39250301585900493</v>
      </c>
      <c r="AG15" s="93">
        <f t="shared" si="113"/>
        <v>5.1316397167861204E-3</v>
      </c>
      <c r="AH15" s="93">
        <f t="shared" si="3"/>
        <v>0.10800819526100124</v>
      </c>
      <c r="AI15" s="93">
        <f t="shared" si="3"/>
        <v>0.36695745377675881</v>
      </c>
      <c r="AJ15" s="93">
        <f t="shared" si="3"/>
        <v>0.19669242867893305</v>
      </c>
      <c r="AK15" s="93">
        <f t="shared" si="3"/>
        <v>0</v>
      </c>
      <c r="AL15" s="93">
        <f t="shared" si="3"/>
        <v>3.6464022433441053E-2</v>
      </c>
      <c r="AM15" s="93">
        <f t="shared" si="3"/>
        <v>1.8153637097116652E-2</v>
      </c>
      <c r="AN15" s="94">
        <f t="shared" si="114"/>
        <v>2.5903471506203544</v>
      </c>
      <c r="AO15" s="92">
        <f t="shared" si="5"/>
        <v>12.522681039425306</v>
      </c>
      <c r="AP15" s="93">
        <f t="shared" si="5"/>
        <v>0.4979850984167844</v>
      </c>
      <c r="AQ15" s="93">
        <f t="shared" si="5"/>
        <v>3.4850808945029348</v>
      </c>
      <c r="AR15" s="93">
        <f t="shared" si="5"/>
        <v>4.5564438518526242E-2</v>
      </c>
      <c r="AS15" s="93">
        <f t="shared" si="5"/>
        <v>0.95901759361022243</v>
      </c>
      <c r="AT15" s="93">
        <f t="shared" si="5"/>
        <v>3.2582588147863412</v>
      </c>
      <c r="AU15" s="93">
        <f t="shared" si="5"/>
        <v>1.7464554349528165</v>
      </c>
      <c r="AV15" s="93">
        <f t="shared" si="5"/>
        <v>0</v>
      </c>
      <c r="AW15" s="93">
        <f t="shared" si="5"/>
        <v>0.32376838593556584</v>
      </c>
      <c r="AX15" s="93">
        <f t="shared" si="5"/>
        <v>0.16118829985150412</v>
      </c>
      <c r="AY15" s="94">
        <f t="shared" si="115"/>
        <v>23</v>
      </c>
      <c r="AZ15" s="92">
        <f t="shared" si="116"/>
        <v>6.261340519712653</v>
      </c>
      <c r="BA15" s="93">
        <f t="shared" si="116"/>
        <v>0.2489925492083922</v>
      </c>
      <c r="BB15" s="93">
        <f t="shared" si="117"/>
        <v>2.3233872630019565</v>
      </c>
      <c r="BC15" s="93">
        <f t="shared" si="117"/>
        <v>3.0376292345684161E-2</v>
      </c>
      <c r="BD15" s="93">
        <f t="shared" si="9"/>
        <v>0.95901759361022243</v>
      </c>
      <c r="BE15" s="93">
        <f t="shared" si="9"/>
        <v>3.2582588147863412</v>
      </c>
      <c r="BF15" s="93">
        <f t="shared" si="9"/>
        <v>1.7464554349528165</v>
      </c>
      <c r="BG15" s="93">
        <f t="shared" si="9"/>
        <v>0</v>
      </c>
      <c r="BH15" s="93">
        <f t="shared" si="118"/>
        <v>0.64753677187113168</v>
      </c>
      <c r="BI15" s="93">
        <f t="shared" si="118"/>
        <v>0.32237659970300825</v>
      </c>
      <c r="BJ15" s="93">
        <f t="shared" si="119"/>
        <v>0</v>
      </c>
      <c r="BK15" s="93">
        <f t="shared" si="119"/>
        <v>0</v>
      </c>
      <c r="BL15" s="93">
        <f t="shared" si="120"/>
        <v>2</v>
      </c>
      <c r="BM15" s="94">
        <f t="shared" si="121"/>
        <v>15.797741839192202</v>
      </c>
      <c r="BN15" s="95">
        <f t="shared" si="122"/>
        <v>6.261340519712653</v>
      </c>
      <c r="BO15" s="66">
        <f t="shared" si="123"/>
        <v>1.738659480287347</v>
      </c>
      <c r="BP15" s="66">
        <f t="shared" si="124"/>
        <v>0</v>
      </c>
      <c r="BQ15" s="66">
        <f t="shared" si="125"/>
        <v>8</v>
      </c>
      <c r="BR15" s="66">
        <f t="shared" si="126"/>
        <v>0.58472778271460957</v>
      </c>
      <c r="BS15" s="66">
        <f t="shared" si="127"/>
        <v>0.2489925492083922</v>
      </c>
      <c r="BT15" s="66">
        <f t="shared" si="128"/>
        <v>3.0376292345684161E-2</v>
      </c>
      <c r="BU15" s="66"/>
      <c r="BV15" s="66">
        <f t="shared" si="129"/>
        <v>3.2582588147863412</v>
      </c>
      <c r="BW15" s="66">
        <f t="shared" si="130"/>
        <v>0.87764456094497323</v>
      </c>
      <c r="BX15" s="66">
        <f t="shared" si="131"/>
        <v>0</v>
      </c>
      <c r="BY15" s="66">
        <f t="shared" si="132"/>
        <v>5</v>
      </c>
      <c r="BZ15" s="66">
        <f t="shared" si="133"/>
        <v>0</v>
      </c>
      <c r="CA15" s="66">
        <f t="shared" si="134"/>
        <v>8.1373032665249201E-2</v>
      </c>
      <c r="CB15" s="66">
        <f t="shared" si="135"/>
        <v>0</v>
      </c>
      <c r="CC15" s="66">
        <f t="shared" si="136"/>
        <v>1.7464554349528165</v>
      </c>
      <c r="CD15" s="56">
        <f t="shared" si="137"/>
        <v>0.17217153238193417</v>
      </c>
      <c r="CE15" s="66">
        <f t="shared" si="138"/>
        <v>2</v>
      </c>
      <c r="CF15" s="66">
        <f t="shared" si="139"/>
        <v>0.47536523948919751</v>
      </c>
      <c r="CG15" s="66">
        <f t="shared" si="140"/>
        <v>0.32237659970300825</v>
      </c>
      <c r="CH15" s="67">
        <f t="shared" si="141"/>
        <v>0.79774183919220576</v>
      </c>
      <c r="CJ15" s="60">
        <f t="shared" si="142"/>
        <v>1.2776816681369596</v>
      </c>
      <c r="CK15" s="60">
        <f t="shared" si="143"/>
        <v>1.0128029792401101</v>
      </c>
      <c r="CL15" s="60">
        <f t="shared" si="144"/>
        <v>1.0116113787502961</v>
      </c>
      <c r="CN15" s="60">
        <f t="shared" si="145"/>
        <v>1</v>
      </c>
      <c r="CO15" s="60">
        <f t="shared" si="15"/>
        <v>6.261340519712653</v>
      </c>
      <c r="CP15" s="60">
        <f t="shared" si="15"/>
        <v>0.2489925492083922</v>
      </c>
      <c r="CQ15" s="60">
        <f t="shared" si="15"/>
        <v>2.3233872630019565</v>
      </c>
      <c r="CR15" s="60">
        <f t="shared" si="15"/>
        <v>3.0376292345684161E-2</v>
      </c>
      <c r="CS15" s="60">
        <f t="shared" si="15"/>
        <v>0.95901759361022243</v>
      </c>
      <c r="CT15" s="60">
        <f t="shared" si="15"/>
        <v>3.2582588147863412</v>
      </c>
      <c r="CU15" s="60">
        <f t="shared" si="15"/>
        <v>1.7464554349528165</v>
      </c>
      <c r="CV15" s="60">
        <f t="shared" si="15"/>
        <v>0</v>
      </c>
      <c r="CW15" s="60">
        <f t="shared" si="15"/>
        <v>0.64753677187113168</v>
      </c>
      <c r="CX15" s="60">
        <f t="shared" si="15"/>
        <v>0.32237659970300825</v>
      </c>
      <c r="CY15" s="60">
        <f t="shared" si="15"/>
        <v>0</v>
      </c>
      <c r="CZ15" s="60">
        <f t="shared" si="15"/>
        <v>0</v>
      </c>
      <c r="DA15" s="60">
        <f t="shared" si="15"/>
        <v>2</v>
      </c>
      <c r="DB15" s="60">
        <f t="shared" si="146"/>
        <v>23</v>
      </c>
      <c r="DC15" s="60">
        <f t="shared" si="147"/>
        <v>0</v>
      </c>
      <c r="DD15" s="60" t="str">
        <f t="shared" si="148"/>
        <v/>
      </c>
      <c r="DE15" s="59">
        <f t="shared" si="149"/>
        <v>6.261340519712653</v>
      </c>
      <c r="DF15" s="59">
        <f t="shared" si="150"/>
        <v>1.738659480287347</v>
      </c>
      <c r="DG15" s="59">
        <f t="shared" si="151"/>
        <v>0</v>
      </c>
      <c r="DH15" s="59">
        <f t="shared" si="152"/>
        <v>8</v>
      </c>
      <c r="DI15" s="59">
        <f t="shared" si="153"/>
        <v>0.58472778271460957</v>
      </c>
      <c r="DJ15" s="59">
        <f t="shared" si="154"/>
        <v>0.2489925492083922</v>
      </c>
      <c r="DK15" s="59">
        <f t="shared" si="155"/>
        <v>3.0376292345684161E-2</v>
      </c>
      <c r="DL15" s="59">
        <f t="shared" si="156"/>
        <v>0</v>
      </c>
      <c r="DM15" s="59">
        <f t="shared" si="157"/>
        <v>3.2582588147863412</v>
      </c>
      <c r="DN15" s="59">
        <f t="shared" si="158"/>
        <v>0.87764456094497323</v>
      </c>
      <c r="DO15" s="59">
        <f t="shared" si="159"/>
        <v>0</v>
      </c>
      <c r="DP15" s="59">
        <f t="shared" si="160"/>
        <v>5</v>
      </c>
      <c r="DQ15" s="59">
        <f t="shared" si="161"/>
        <v>0</v>
      </c>
      <c r="DR15" s="59">
        <f t="shared" si="162"/>
        <v>8.1373032665249201E-2</v>
      </c>
      <c r="DS15" s="59">
        <f t="shared" si="163"/>
        <v>0</v>
      </c>
      <c r="DT15" s="59">
        <f t="shared" si="164"/>
        <v>1.7464554349528165</v>
      </c>
      <c r="DU15" s="59">
        <f t="shared" si="165"/>
        <v>0.17217153238193417</v>
      </c>
      <c r="DV15" s="59">
        <f t="shared" si="166"/>
        <v>2</v>
      </c>
      <c r="DW15" s="59">
        <f t="shared" si="167"/>
        <v>0.47536523948919751</v>
      </c>
      <c r="DX15" s="59">
        <f t="shared" si="168"/>
        <v>0</v>
      </c>
      <c r="DY15" s="59">
        <f t="shared" si="169"/>
        <v>0.47536523948919751</v>
      </c>
      <c r="EA15" s="60">
        <f t="shared" si="170"/>
        <v>0.93188744040411386</v>
      </c>
      <c r="EB15" s="60">
        <f t="shared" si="171"/>
        <v>0.96928245426633397</v>
      </c>
      <c r="EC15" s="60">
        <f t="shared" si="172"/>
        <v>0.87672986158359001</v>
      </c>
      <c r="ED15" s="60">
        <f t="shared" si="173"/>
        <v>0.97957756267582752</v>
      </c>
      <c r="EF15" s="60">
        <f t="shared" si="174"/>
        <v>0.97957756267582752</v>
      </c>
      <c r="EG15" s="60">
        <f t="shared" si="17"/>
        <v>6.1334686853835194</v>
      </c>
      <c r="EH15" s="60">
        <f t="shared" si="17"/>
        <v>0.24390751447799788</v>
      </c>
      <c r="EI15" s="60">
        <f t="shared" si="17"/>
        <v>2.2759380322435185</v>
      </c>
      <c r="EJ15" s="60">
        <f t="shared" si="17"/>
        <v>2.9755934419113686E-2</v>
      </c>
      <c r="EK15" s="60">
        <f t="shared" si="17"/>
        <v>0.93943211691193895</v>
      </c>
      <c r="EL15" s="60">
        <f t="shared" si="17"/>
        <v>3.1917172283554347</v>
      </c>
      <c r="EM15" s="60">
        <f t="shared" si="17"/>
        <v>1.7107885582930322</v>
      </c>
      <c r="EN15" s="60">
        <f t="shared" si="17"/>
        <v>0</v>
      </c>
      <c r="EO15" s="60">
        <f t="shared" si="17"/>
        <v>0.63431249273249657</v>
      </c>
      <c r="EP15" s="60">
        <f t="shared" si="17"/>
        <v>0.31579288380079373</v>
      </c>
      <c r="EQ15" s="60">
        <f t="shared" si="17"/>
        <v>0</v>
      </c>
      <c r="ER15" s="60">
        <f t="shared" si="17"/>
        <v>0</v>
      </c>
      <c r="ES15" s="60">
        <f t="shared" si="17"/>
        <v>1.959155125351655</v>
      </c>
      <c r="ET15" s="60">
        <f t="shared" si="175"/>
        <v>22.530283941544038</v>
      </c>
      <c r="EU15" s="60">
        <f t="shared" si="176"/>
        <v>0.93943211691192374</v>
      </c>
      <c r="EV15" s="60" t="str">
        <f t="shared" si="177"/>
        <v/>
      </c>
      <c r="EW15" s="62">
        <f t="shared" si="178"/>
        <v>6.1334686853835194</v>
      </c>
      <c r="EX15" s="62">
        <f t="shared" si="179"/>
        <v>1.8665313146164806</v>
      </c>
      <c r="EY15" s="62">
        <f t="shared" si="180"/>
        <v>0</v>
      </c>
      <c r="EZ15" s="62">
        <f t="shared" si="181"/>
        <v>8</v>
      </c>
      <c r="FA15" s="62">
        <f t="shared" si="182"/>
        <v>0.40940671762703795</v>
      </c>
      <c r="FB15" s="62">
        <f t="shared" si="183"/>
        <v>0.24390751447799788</v>
      </c>
      <c r="FC15" s="62">
        <f t="shared" si="184"/>
        <v>2.9755934419113686E-2</v>
      </c>
      <c r="FD15" s="62">
        <f t="shared" si="185"/>
        <v>0.93943211691192374</v>
      </c>
      <c r="FE15" s="62">
        <f t="shared" si="186"/>
        <v>3.1917172283554347</v>
      </c>
      <c r="FF15" s="62">
        <f t="shared" si="187"/>
        <v>1.5210055437364645E-14</v>
      </c>
      <c r="FG15" s="62">
        <f t="shared" si="188"/>
        <v>0</v>
      </c>
      <c r="FH15" s="62">
        <f t="shared" si="189"/>
        <v>4.8142195117915234</v>
      </c>
      <c r="FI15" s="62">
        <f t="shared" si="190"/>
        <v>0</v>
      </c>
      <c r="FJ15" s="62">
        <f t="shared" si="191"/>
        <v>0</v>
      </c>
      <c r="FK15" s="62">
        <f t="shared" si="192"/>
        <v>0</v>
      </c>
      <c r="FL15" s="62">
        <f t="shared" si="193"/>
        <v>1.7107885582930322</v>
      </c>
      <c r="FM15" s="62">
        <f t="shared" si="194"/>
        <v>0.28921144170696778</v>
      </c>
      <c r="FN15" s="62">
        <f t="shared" si="195"/>
        <v>2</v>
      </c>
      <c r="FO15" s="62">
        <f t="shared" si="196"/>
        <v>0.34510105102552879</v>
      </c>
      <c r="FP15" s="62">
        <f t="shared" si="197"/>
        <v>0.31579288380079373</v>
      </c>
      <c r="FQ15" s="62">
        <f t="shared" si="198"/>
        <v>0.66089393482632253</v>
      </c>
      <c r="FR15" s="62" t="str">
        <f t="shared" si="199"/>
        <v>Pass</v>
      </c>
      <c r="FS15" s="62" t="str">
        <f t="shared" si="200"/>
        <v>Mg-Hst</v>
      </c>
      <c r="FT15" s="60">
        <f t="shared" si="201"/>
        <v>0.99999999999999523</v>
      </c>
      <c r="FV15" s="60">
        <f t="shared" si="202"/>
        <v>0.98978878133791381</v>
      </c>
      <c r="FW15" s="60">
        <f t="shared" si="22"/>
        <v>6.1974046025480867</v>
      </c>
      <c r="FX15" s="60">
        <f t="shared" si="22"/>
        <v>0.24645003184319506</v>
      </c>
      <c r="FY15" s="60">
        <f t="shared" si="22"/>
        <v>2.2996626476227378</v>
      </c>
      <c r="FZ15" s="60">
        <f t="shared" si="22"/>
        <v>3.0066113382398924E-2</v>
      </c>
      <c r="GA15" s="60">
        <f t="shared" si="22"/>
        <v>0.94922485526108069</v>
      </c>
      <c r="GB15" s="60">
        <f t="shared" si="22"/>
        <v>3.2249880215708879</v>
      </c>
      <c r="GC15" s="60">
        <f t="shared" si="22"/>
        <v>1.7286219966229244</v>
      </c>
      <c r="GD15" s="60">
        <f t="shared" si="22"/>
        <v>0</v>
      </c>
      <c r="GE15" s="60">
        <f t="shared" si="22"/>
        <v>0.64092463230181418</v>
      </c>
      <c r="GF15" s="60">
        <f t="shared" si="22"/>
        <v>0.31908474175190099</v>
      </c>
      <c r="GG15" s="60">
        <f t="shared" si="22"/>
        <v>0</v>
      </c>
      <c r="GH15" s="60">
        <f t="shared" si="22"/>
        <v>0</v>
      </c>
      <c r="GI15" s="60">
        <f t="shared" si="22"/>
        <v>1.9795775626758276</v>
      </c>
      <c r="GJ15" s="60">
        <f t="shared" si="203"/>
        <v>22.765141970772017</v>
      </c>
      <c r="GK15" s="60">
        <f t="shared" si="204"/>
        <v>0.46971605845596542</v>
      </c>
      <c r="GM15" s="88">
        <f t="shared" si="205"/>
        <v>6.1974046025480867</v>
      </c>
      <c r="GN15" s="88">
        <f t="shared" si="206"/>
        <v>1.8025953974519133</v>
      </c>
      <c r="GO15" s="88">
        <f t="shared" si="207"/>
        <v>0</v>
      </c>
      <c r="GP15" s="87">
        <f t="shared" si="208"/>
        <v>8</v>
      </c>
      <c r="GQ15" s="88">
        <f t="shared" si="209"/>
        <v>0.49706725017082443</v>
      </c>
      <c r="GR15" s="88">
        <f t="shared" si="210"/>
        <v>0.24645003184319506</v>
      </c>
      <c r="GS15" s="88">
        <f t="shared" si="211"/>
        <v>3.0066113382398924E-2</v>
      </c>
      <c r="GT15" s="88">
        <f t="shared" si="212"/>
        <v>0.46971605845596542</v>
      </c>
      <c r="GU15" s="88">
        <f t="shared" si="213"/>
        <v>3.2249880215708879</v>
      </c>
      <c r="GV15" s="88">
        <f t="shared" si="214"/>
        <v>0.47950879680511527</v>
      </c>
      <c r="GW15" s="88">
        <f t="shared" si="215"/>
        <v>0</v>
      </c>
      <c r="GX15" s="87">
        <f t="shared" si="216"/>
        <v>4.9477962722283868</v>
      </c>
      <c r="GY15" s="88">
        <f t="shared" si="217"/>
        <v>0</v>
      </c>
      <c r="GZ15" s="88">
        <f t="shared" si="218"/>
        <v>0</v>
      </c>
      <c r="HA15" s="88">
        <f t="shared" si="219"/>
        <v>0</v>
      </c>
      <c r="HB15" s="88">
        <f t="shared" si="220"/>
        <v>1.7286219966229244</v>
      </c>
      <c r="HC15" s="88">
        <f t="shared" si="221"/>
        <v>0.27137800337707563</v>
      </c>
      <c r="HD15" s="87">
        <f t="shared" si="222"/>
        <v>2</v>
      </c>
      <c r="HE15" s="88">
        <f t="shared" si="223"/>
        <v>0.36954662892473855</v>
      </c>
      <c r="HF15" s="88">
        <f t="shared" si="224"/>
        <v>0.31908474175190099</v>
      </c>
      <c r="HG15" s="88">
        <f t="shared" si="225"/>
        <v>0.6886313706766396</v>
      </c>
      <c r="HH15" s="96" t="str">
        <f t="shared" si="226"/>
        <v>Pass</v>
      </c>
      <c r="HI15" s="83">
        <f t="shared" si="227"/>
        <v>0.87056034319518594</v>
      </c>
      <c r="HJ15" s="83">
        <f t="shared" si="228"/>
        <v>0.6886313706766396</v>
      </c>
      <c r="HK15" s="83">
        <f t="shared" si="229"/>
        <v>0.24645003184319506</v>
      </c>
      <c r="HL15" s="83">
        <f t="shared" si="230"/>
        <v>6.1974046025480867</v>
      </c>
      <c r="HM15" s="96" t="str">
        <f t="shared" si="231"/>
        <v>Pargasite</v>
      </c>
      <c r="HP15" s="97">
        <f>parameters!$E$5+parameters!$F$5*calcs_mymases!$Q15 +parameters!$G$5*calcs_mymases!$GM15+parameters!$H$5*LN(calcs_mymases!$GM15)+parameters!$I$5*calcs_mymases!$GQ15+parameters!$J$5*(calcs_mymases!$GU15+calcs_mymases!$GY15) + parameters!$K$5*calcs_mymases!$GT15+parameters!$L$5*(calcs_mymases!$GV15+calcs_mymases!$GZ15)+parameters!$M$5*(calcs_mymases!$GT15+calcs_mymases!$GV15+calcs_mymases!$GZ15)+parameters!$N$5*(calcs_mymases!$GO15+calcs_mymases!$GR15)+parameters!$O$5*calcs_mymases!$HB15+parameters!$P$5*calcs_mymases!$HE15</f>
        <v>54.159127979444882</v>
      </c>
      <c r="HQ15" s="97">
        <f>parameters!$E$6+parameters!$F$6*calcs_mymases!$Q15 +parameters!$G$6*calcs_mymases!$GM15+parameters!$H$6*LN(calcs_mymases!$GM15)+parameters!$I$6*calcs_mymases!$GQ15+parameters!$J$6*(calcs_mymases!$GU15+calcs_mymases!$GY15) + parameters!$K$6*calcs_mymases!$GT15+parameters!$L$6*(calcs_mymases!$GV15+calcs_mymases!$GZ15)+parameters!$M$6*(calcs_mymases!$GT15+calcs_mymases!$GV15+calcs_mymases!$GZ15)+parameters!$N$6*(calcs_mymases!$GO15+calcs_mymases!$GR15)+parameters!$O$6*calcs_mymases!$HB15+parameters!$P$6*calcs_mymases!$HE15</f>
        <v>56.99653948333237</v>
      </c>
      <c r="HR15" s="97">
        <f>parameters!$E$7+parameters!$F$7*calcs_mymases!$Q15 +parameters!$G$7*calcs_mymases!$GM15+parameters!$H$7*LN(calcs_mymases!$GM15)+parameters!$I$7*calcs_mymases!$GQ15+parameters!$J$7*(calcs_mymases!$GU15+calcs_mymases!$GY15) + parameters!$K$7*calcs_mymases!$GT15+parameters!$L$7*(calcs_mymases!$GV15+calcs_mymases!$GZ15)+parameters!$M$7*(calcs_mymases!$GT15+calcs_mymases!$GV15+calcs_mymases!$GZ15)+parameters!$N$7*(calcs_mymases!$GO15+calcs_mymases!$GR15)+parameters!$O$7*calcs_mymases!$HB15+parameters!$P$7*calcs_mymases!$HE15</f>
        <v>60.616609138441682</v>
      </c>
      <c r="HS15" s="97">
        <f>parameters!$E$8+parameters!$F$8*calcs_mymases!$Q15 +parameters!$G$8*calcs_mymases!$GM15+parameters!$H$8*LN(calcs_mymases!$GM15)+parameters!$I$8*calcs_mymases!$GQ15+parameters!$J$8*(calcs_mymases!$GU15+calcs_mymases!$GY15) + parameters!$K$8*calcs_mymases!$GT15+parameters!$L$8*(calcs_mymases!$GV15+calcs_mymases!$GZ15)+parameters!$M$8*(calcs_mymases!$GT15+calcs_mymases!$GV15+calcs_mymases!$GZ15)+parameters!$N$8*(calcs_mymases!$GO15+calcs_mymases!$GR15)+parameters!$O$8*calcs_mymases!$HB15+parameters!$P$8*calcs_mymases!$HE15</f>
        <v>59.880870083653541</v>
      </c>
      <c r="HT15" s="81"/>
      <c r="HU15" s="97">
        <f>EXP(parameters!$E$10+parameters!$F$10*calcs_mymases!$Q15 +parameters!$G$10*calcs_mymases!$GM15+parameters!$H$10*LN(calcs_mymases!$GM15)+parameters!$I$10*calcs_mymases!$GQ15+parameters!$J$10*(calcs_mymases!$GU15+calcs_mymases!$GY15) + parameters!$K$10*calcs_mymases!$GT15+parameters!$L$10*(calcs_mymases!$GV15+calcs_mymases!$GZ15)+parameters!$M$10*(calcs_mymases!$GT15+calcs_mymases!$GV15+calcs_mymases!$GZ15)+parameters!$N$10*(calcs_mymases!$GO15+calcs_mymases!$GR15)+parameters!$O$10*calcs_mymases!$HB15+parameters!$P$10*calcs_mymases!$HE15)</f>
        <v>1.102754562369157</v>
      </c>
      <c r="HV15" s="97">
        <f>EXP(parameters!$E$11+parameters!$F$11*calcs_mymases!$Q15 +parameters!$G$11*calcs_mymases!$GM15+parameters!$H$11*LN(calcs_mymases!$GM15)+parameters!$I$11*calcs_mymases!$GQ15+parameters!$J$11*(calcs_mymases!$GU15+calcs_mymases!$GY15) + parameters!$K$11*calcs_mymases!$GT15+parameters!$L$11*(calcs_mymases!$GV15+calcs_mymases!$GZ15)+parameters!$M$11*(calcs_mymases!$GT15+calcs_mymases!$GV15+calcs_mymases!$GZ15)+parameters!$N$11*(calcs_mymases!$GO15+calcs_mymases!$GR15)+parameters!$O$11*calcs_mymases!$HB15+parameters!$P$11*calcs_mymases!$HE15)</f>
        <v>1.2789585222787128</v>
      </c>
      <c r="HW15" s="73"/>
      <c r="HX15" s="97">
        <f>EXP(parameters!$E$13+parameters!$F$13*calcs_mymases!$Q15 +parameters!$G$13*calcs_mymases!$GM15+parameters!$H$13*LN(calcs_mymases!$GM15)+parameters!$I$13*calcs_mymases!$GQ15+parameters!$J$13*(calcs_mymases!$GU15+calcs_mymases!$GY15) + parameters!$K$13*calcs_mymases!$GT15+parameters!$L$13*(calcs_mymases!$GV15+calcs_mymases!$GZ15)+parameters!$M$13*(calcs_mymases!$GT15+calcs_mymases!$GV15+calcs_mymases!$GZ15)+parameters!$N$13*(calcs_mymases!$GO15+calcs_mymases!$GR15)+parameters!$O$13*calcs_mymases!$HB15+parameters!$P$13*calcs_mymases!$HE15)</f>
        <v>4.944506480151488</v>
      </c>
      <c r="HY15" s="97">
        <f>EXP(parameters!$E$14+parameters!$F$14*calcs_mymases!$Q15 +parameters!$G$14*calcs_mymases!$GM15+parameters!$H$14*LN(calcs_mymases!$GM15)+parameters!$I$14*calcs_mymases!$GQ15+parameters!$J$14*(calcs_mymases!$GU15+calcs_mymases!$GY15) + parameters!$K$14*calcs_mymases!$GT15+parameters!$L$14*(calcs_mymases!$GV15+calcs_mymases!$GZ15)+parameters!$M$14*(calcs_mymases!$GT15+calcs_mymases!$GV15+calcs_mymases!$GZ15)+parameters!$N$14*(calcs_mymases!$GO15+calcs_mymases!$GR15)+parameters!$O$14*calcs_mymases!$HB15+parameters!$P$14*calcs_mymases!$HE15)</f>
        <v>4.7947883380296243</v>
      </c>
      <c r="HZ15" s="81"/>
      <c r="IA15" s="97">
        <f>EXP(parameters!$E$16+parameters!$F$16*calcs_mymases!$Q15 +parameters!$G$16*calcs_mymases!$GM15+parameters!$H$16*LN(calcs_mymases!$GM15)+parameters!$I$16*calcs_mymases!$GQ15+parameters!$J$16*(calcs_mymases!$GU15+calcs_mymases!$GY15) + parameters!$K$16*calcs_mymases!$GT15+parameters!$L$16*(calcs_mymases!$GV15+calcs_mymases!$GZ15)+parameters!$M$16*(calcs_mymases!$GT15+calcs_mymases!$GV15+calcs_mymases!$GZ15)+parameters!$N$16*(calcs_mymases!$GO15+calcs_mymases!$GR15)+parameters!$O$16*calcs_mymases!$HB15+parameters!$P$16*calcs_mymases!$HE15)</f>
        <v>2.5532631631288636</v>
      </c>
      <c r="IB15" s="81"/>
      <c r="IC15" s="97">
        <f>(parameters!$E$18+parameters!$F$18*calcs_mymases!$Q15 +parameters!$G$18*calcs_mymases!$GM15+parameters!$H$18*LN(calcs_mymases!$GM15)+parameters!$I$18*calcs_mymases!$GQ15+parameters!$J$18*(calcs_mymases!$GU15+calcs_mymases!$GY15) + parameters!$K$18*calcs_mymases!$GT15+parameters!$L$18*(calcs_mymases!$GV15+calcs_mymases!$GZ15)+parameters!$M$18*(calcs_mymases!$GT15+calcs_mymases!$GV15+calcs_mymases!$GZ15)+parameters!$N$18*(calcs_mymases!$GO15+calcs_mymases!$GR15)+parameters!$O$18*calcs_mymases!$HB15+parameters!$P$18*calcs_mymases!$HE15)</f>
        <v>6.5639192342014567</v>
      </c>
      <c r="ID15" s="97">
        <f>EXP(parameters!$E$19+parameters!$F$19*calcs_mymases!$Q15 +parameters!$G$19*calcs_mymases!$GM15+parameters!$H$19*LN(calcs_mymases!$GM15)+parameters!$I$19*calcs_mymases!$GQ15+parameters!$J$19*(calcs_mymases!$GU15+calcs_mymases!$GY15) + parameters!$K$19*calcs_mymases!$GT15+parameters!$L$19*(calcs_mymases!$GV15+calcs_mymases!$GZ15)+parameters!$M$19*(calcs_mymases!$GT15+calcs_mymases!$GV15+calcs_mymases!$GZ15)+parameters!$N$19*(calcs_mymases!$GO15+calcs_mymases!$GR15)+parameters!$O$19*calcs_mymases!$HB15+parameters!$P$19*calcs_mymases!$HE15)</f>
        <v>7.2832186054210188</v>
      </c>
      <c r="IE15" s="73"/>
      <c r="IF15" s="97">
        <f>(parameters!$E$21+parameters!$F$21*calcs_mymases!$Q15 +parameters!$G$21*calcs_mymases!$GM15+parameters!$H$21*LN(calcs_mymases!$GM15)+parameters!$I$21*calcs_mymases!$GQ15+parameters!$J$21*(calcs_mymases!$GU15+calcs_mymases!$GY15) + parameters!$K$21*calcs_mymases!$GT15+parameters!$L$21*(calcs_mymases!$GV15+calcs_mymases!$GZ15)+parameters!$M$21*(calcs_mymases!$GT15+calcs_mymases!$GV15+calcs_mymases!$GZ15)+parameters!$N$21*(calcs_mymases!$GO15+calcs_mymases!$GR15)+parameters!$O$21*calcs_mymases!$HB15+parameters!$P$21*calcs_mymases!$HE15)</f>
        <v>2.7741879784349432</v>
      </c>
      <c r="IG15" s="97">
        <f>(parameters!$E$22+parameters!$F$22*calcs_mymases!$Q15 +parameters!$G$22*calcs_mymases!$GM15+parameters!$H$22*LN(calcs_mymases!$GM15)+parameters!$I$22*calcs_mymases!$GQ15+parameters!$J$22*(calcs_mymases!$GU15+calcs_mymases!$GY15) + parameters!$K$22*calcs_mymases!$GT15+parameters!$L$22*(calcs_mymases!$GV15+calcs_mymases!$GZ15)+parameters!$M$22*(calcs_mymases!$GT15+calcs_mymases!$GV15+calcs_mymases!$GZ15)+parameters!$N$22*(calcs_mymases!$GO15+calcs_mymases!$GR15)+parameters!$O$22*calcs_mymases!$HB15+parameters!$P$22*calcs_mymases!$HE15)</f>
        <v>1.4793845314417116</v>
      </c>
      <c r="IH15" s="81"/>
      <c r="II15" s="97">
        <f>(parameters!$E$24+parameters!$F$24*calcs_mymases!$Q15 +parameters!$G$24*calcs_mymases!$GM15+parameters!$H$24*LN(calcs_mymases!$GM15)+parameters!$I$24*calcs_mymases!$GQ15+parameters!$J$24*(calcs_mymases!$GU15+calcs_mymases!$GY15) + parameters!$K$24*calcs_mymases!$GT15+parameters!$L$24*(calcs_mymases!$GV15+calcs_mymases!$GZ15)+parameters!$M$24*(calcs_mymases!$GT15+calcs_mymases!$GV15+calcs_mymases!$GZ15)+parameters!$N$24*(calcs_mymases!$GO15+calcs_mymases!$GR15)+parameters!$O$24*calcs_mymases!$HB15+parameters!$P$24*calcs_mymases!$HE15)</f>
        <v>17.514909859866265</v>
      </c>
      <c r="IJ15" s="98"/>
    </row>
    <row r="16" spans="1:244" s="60" customFormat="1" x14ac:dyDescent="0.3">
      <c r="A16" s="89" t="s">
        <v>115</v>
      </c>
      <c r="B16" s="90" t="str">
        <f t="shared" si="111"/>
        <v>Pargasite</v>
      </c>
      <c r="C16" s="91">
        <v>42.37</v>
      </c>
      <c r="D16" s="91">
        <v>2.2400000000000002</v>
      </c>
      <c r="E16" s="91">
        <v>13.34</v>
      </c>
      <c r="F16" s="91">
        <v>0.26</v>
      </c>
      <c r="G16" s="91">
        <v>7.76</v>
      </c>
      <c r="H16" s="91">
        <v>14.79</v>
      </c>
      <c r="I16" s="91">
        <v>11.03</v>
      </c>
      <c r="J16" s="91">
        <v>0</v>
      </c>
      <c r="K16" s="91">
        <v>2.2599999999999998</v>
      </c>
      <c r="L16" s="91">
        <v>1.71</v>
      </c>
      <c r="M16" s="91">
        <v>0</v>
      </c>
      <c r="N16" s="91">
        <v>0</v>
      </c>
      <c r="O16" s="91">
        <v>0</v>
      </c>
      <c r="P16" s="91">
        <v>95.759999999999991</v>
      </c>
      <c r="Q16" s="60">
        <v>1025</v>
      </c>
      <c r="R16" s="92">
        <f t="shared" si="0"/>
        <v>0.70517589453484519</v>
      </c>
      <c r="S16" s="93">
        <f t="shared" si="0"/>
        <v>2.8042484363811179E-2</v>
      </c>
      <c r="T16" s="93">
        <f t="shared" si="0"/>
        <v>0.13083433861966831</v>
      </c>
      <c r="U16" s="93">
        <f t="shared" si="0"/>
        <v>1.7105465722620401E-3</v>
      </c>
      <c r="V16" s="93">
        <f t="shared" si="0"/>
        <v>0.10800819526100124</v>
      </c>
      <c r="W16" s="93">
        <f t="shared" si="0"/>
        <v>0.36695745377675881</v>
      </c>
      <c r="X16" s="93">
        <f t="shared" si="0"/>
        <v>0.19669242867893305</v>
      </c>
      <c r="Y16" s="93">
        <f t="shared" si="0"/>
        <v>0</v>
      </c>
      <c r="Z16" s="93">
        <f t="shared" si="0"/>
        <v>3.6464022433441053E-2</v>
      </c>
      <c r="AA16" s="93">
        <f t="shared" si="0"/>
        <v>1.8153637097116652E-2</v>
      </c>
      <c r="AB16" s="93">
        <f t="shared" si="0"/>
        <v>0</v>
      </c>
      <c r="AC16" s="94">
        <f t="shared" si="0"/>
        <v>0</v>
      </c>
      <c r="AD16" s="92">
        <f t="shared" si="112"/>
        <v>1.4103517890696904</v>
      </c>
      <c r="AE16" s="93">
        <f t="shared" si="112"/>
        <v>5.6084968727622357E-2</v>
      </c>
      <c r="AF16" s="93">
        <f t="shared" si="113"/>
        <v>0.39250301585900493</v>
      </c>
      <c r="AG16" s="93">
        <f t="shared" si="113"/>
        <v>5.1316397167861204E-3</v>
      </c>
      <c r="AH16" s="93">
        <f t="shared" si="3"/>
        <v>0.10800819526100124</v>
      </c>
      <c r="AI16" s="93">
        <f t="shared" si="3"/>
        <v>0.36695745377675881</v>
      </c>
      <c r="AJ16" s="93">
        <f t="shared" si="3"/>
        <v>0.19669242867893305</v>
      </c>
      <c r="AK16" s="93">
        <f t="shared" si="3"/>
        <v>0</v>
      </c>
      <c r="AL16" s="93">
        <f t="shared" si="3"/>
        <v>3.6464022433441053E-2</v>
      </c>
      <c r="AM16" s="93">
        <f t="shared" si="3"/>
        <v>1.8153637097116652E-2</v>
      </c>
      <c r="AN16" s="94">
        <f t="shared" si="114"/>
        <v>2.5903471506203544</v>
      </c>
      <c r="AO16" s="92">
        <f t="shared" si="5"/>
        <v>12.522681039425306</v>
      </c>
      <c r="AP16" s="93">
        <f t="shared" si="5"/>
        <v>0.4979850984167844</v>
      </c>
      <c r="AQ16" s="93">
        <f t="shared" si="5"/>
        <v>3.4850808945029348</v>
      </c>
      <c r="AR16" s="93">
        <f t="shared" si="5"/>
        <v>4.5564438518526242E-2</v>
      </c>
      <c r="AS16" s="93">
        <f t="shared" si="5"/>
        <v>0.95901759361022243</v>
      </c>
      <c r="AT16" s="93">
        <f t="shared" si="5"/>
        <v>3.2582588147863412</v>
      </c>
      <c r="AU16" s="93">
        <f t="shared" si="5"/>
        <v>1.7464554349528165</v>
      </c>
      <c r="AV16" s="93">
        <f t="shared" si="5"/>
        <v>0</v>
      </c>
      <c r="AW16" s="93">
        <f t="shared" si="5"/>
        <v>0.32376838593556584</v>
      </c>
      <c r="AX16" s="93">
        <f t="shared" si="5"/>
        <v>0.16118829985150412</v>
      </c>
      <c r="AY16" s="94">
        <f t="shared" si="115"/>
        <v>23</v>
      </c>
      <c r="AZ16" s="92">
        <f t="shared" si="116"/>
        <v>6.261340519712653</v>
      </c>
      <c r="BA16" s="93">
        <f t="shared" si="116"/>
        <v>0.2489925492083922</v>
      </c>
      <c r="BB16" s="93">
        <f t="shared" si="117"/>
        <v>2.3233872630019565</v>
      </c>
      <c r="BC16" s="93">
        <f t="shared" si="117"/>
        <v>3.0376292345684161E-2</v>
      </c>
      <c r="BD16" s="93">
        <f t="shared" si="9"/>
        <v>0.95901759361022243</v>
      </c>
      <c r="BE16" s="93">
        <f t="shared" si="9"/>
        <v>3.2582588147863412</v>
      </c>
      <c r="BF16" s="93">
        <f t="shared" si="9"/>
        <v>1.7464554349528165</v>
      </c>
      <c r="BG16" s="93">
        <f t="shared" si="9"/>
        <v>0</v>
      </c>
      <c r="BH16" s="93">
        <f t="shared" si="118"/>
        <v>0.64753677187113168</v>
      </c>
      <c r="BI16" s="93">
        <f t="shared" si="118"/>
        <v>0.32237659970300825</v>
      </c>
      <c r="BJ16" s="93">
        <f t="shared" si="119"/>
        <v>0</v>
      </c>
      <c r="BK16" s="93">
        <f t="shared" si="119"/>
        <v>0</v>
      </c>
      <c r="BL16" s="93">
        <f t="shared" si="120"/>
        <v>2</v>
      </c>
      <c r="BM16" s="94">
        <f t="shared" si="121"/>
        <v>15.797741839192202</v>
      </c>
      <c r="BN16" s="95">
        <f t="shared" si="122"/>
        <v>6.261340519712653</v>
      </c>
      <c r="BO16" s="66">
        <f t="shared" si="123"/>
        <v>1.738659480287347</v>
      </c>
      <c r="BP16" s="66">
        <f t="shared" si="124"/>
        <v>0</v>
      </c>
      <c r="BQ16" s="66">
        <f t="shared" si="125"/>
        <v>8</v>
      </c>
      <c r="BR16" s="66">
        <f t="shared" si="126"/>
        <v>0.58472778271460957</v>
      </c>
      <c r="BS16" s="66">
        <f t="shared" si="127"/>
        <v>0.2489925492083922</v>
      </c>
      <c r="BT16" s="66">
        <f t="shared" si="128"/>
        <v>3.0376292345684161E-2</v>
      </c>
      <c r="BU16" s="66"/>
      <c r="BV16" s="66">
        <f t="shared" si="129"/>
        <v>3.2582588147863412</v>
      </c>
      <c r="BW16" s="66">
        <f t="shared" si="130"/>
        <v>0.87764456094497323</v>
      </c>
      <c r="BX16" s="66">
        <f t="shared" si="131"/>
        <v>0</v>
      </c>
      <c r="BY16" s="66">
        <f t="shared" si="132"/>
        <v>5</v>
      </c>
      <c r="BZ16" s="66">
        <f t="shared" si="133"/>
        <v>0</v>
      </c>
      <c r="CA16" s="66">
        <f t="shared" si="134"/>
        <v>8.1373032665249201E-2</v>
      </c>
      <c r="CB16" s="66">
        <f t="shared" si="135"/>
        <v>0</v>
      </c>
      <c r="CC16" s="66">
        <f t="shared" si="136"/>
        <v>1.7464554349528165</v>
      </c>
      <c r="CD16" s="56">
        <f t="shared" si="137"/>
        <v>0.17217153238193417</v>
      </c>
      <c r="CE16" s="66">
        <f t="shared" si="138"/>
        <v>2</v>
      </c>
      <c r="CF16" s="66">
        <f t="shared" si="139"/>
        <v>0.47536523948919751</v>
      </c>
      <c r="CG16" s="66">
        <f t="shared" si="140"/>
        <v>0.32237659970300825</v>
      </c>
      <c r="CH16" s="67">
        <f t="shared" si="141"/>
        <v>0.79774183919220576</v>
      </c>
      <c r="CJ16" s="60">
        <f t="shared" si="142"/>
        <v>1.2776816681369596</v>
      </c>
      <c r="CK16" s="60">
        <f t="shared" si="143"/>
        <v>1.0128029792401101</v>
      </c>
      <c r="CL16" s="60">
        <f t="shared" si="144"/>
        <v>1.0116113787502961</v>
      </c>
      <c r="CN16" s="60">
        <f t="shared" si="145"/>
        <v>1</v>
      </c>
      <c r="CO16" s="60">
        <f t="shared" si="15"/>
        <v>6.261340519712653</v>
      </c>
      <c r="CP16" s="60">
        <f t="shared" si="15"/>
        <v>0.2489925492083922</v>
      </c>
      <c r="CQ16" s="60">
        <f t="shared" si="15"/>
        <v>2.3233872630019565</v>
      </c>
      <c r="CR16" s="60">
        <f t="shared" si="15"/>
        <v>3.0376292345684161E-2</v>
      </c>
      <c r="CS16" s="60">
        <f t="shared" si="15"/>
        <v>0.95901759361022243</v>
      </c>
      <c r="CT16" s="60">
        <f t="shared" si="15"/>
        <v>3.2582588147863412</v>
      </c>
      <c r="CU16" s="60">
        <f t="shared" si="15"/>
        <v>1.7464554349528165</v>
      </c>
      <c r="CV16" s="60">
        <f t="shared" si="15"/>
        <v>0</v>
      </c>
      <c r="CW16" s="60">
        <f t="shared" si="15"/>
        <v>0.64753677187113168</v>
      </c>
      <c r="CX16" s="60">
        <f t="shared" si="15"/>
        <v>0.32237659970300825</v>
      </c>
      <c r="CY16" s="60">
        <f t="shared" si="15"/>
        <v>0</v>
      </c>
      <c r="CZ16" s="60">
        <f t="shared" si="15"/>
        <v>0</v>
      </c>
      <c r="DA16" s="60">
        <f t="shared" si="15"/>
        <v>2</v>
      </c>
      <c r="DB16" s="60">
        <f t="shared" si="146"/>
        <v>23</v>
      </c>
      <c r="DC16" s="60">
        <f t="shared" si="147"/>
        <v>0</v>
      </c>
      <c r="DD16" s="60" t="str">
        <f t="shared" si="148"/>
        <v/>
      </c>
      <c r="DE16" s="59">
        <f t="shared" si="149"/>
        <v>6.261340519712653</v>
      </c>
      <c r="DF16" s="59">
        <f t="shared" si="150"/>
        <v>1.738659480287347</v>
      </c>
      <c r="DG16" s="59">
        <f t="shared" si="151"/>
        <v>0</v>
      </c>
      <c r="DH16" s="59">
        <f t="shared" si="152"/>
        <v>8</v>
      </c>
      <c r="DI16" s="59">
        <f t="shared" si="153"/>
        <v>0.58472778271460957</v>
      </c>
      <c r="DJ16" s="59">
        <f t="shared" si="154"/>
        <v>0.2489925492083922</v>
      </c>
      <c r="DK16" s="59">
        <f t="shared" si="155"/>
        <v>3.0376292345684161E-2</v>
      </c>
      <c r="DL16" s="59">
        <f t="shared" si="156"/>
        <v>0</v>
      </c>
      <c r="DM16" s="59">
        <f t="shared" si="157"/>
        <v>3.2582588147863412</v>
      </c>
      <c r="DN16" s="59">
        <f t="shared" si="158"/>
        <v>0.87764456094497323</v>
      </c>
      <c r="DO16" s="59">
        <f t="shared" si="159"/>
        <v>0</v>
      </c>
      <c r="DP16" s="59">
        <f t="shared" si="160"/>
        <v>5</v>
      </c>
      <c r="DQ16" s="59">
        <f t="shared" si="161"/>
        <v>0</v>
      </c>
      <c r="DR16" s="59">
        <f t="shared" si="162"/>
        <v>8.1373032665249201E-2</v>
      </c>
      <c r="DS16" s="59">
        <f t="shared" si="163"/>
        <v>0</v>
      </c>
      <c r="DT16" s="59">
        <f t="shared" si="164"/>
        <v>1.7464554349528165</v>
      </c>
      <c r="DU16" s="59">
        <f t="shared" si="165"/>
        <v>0.17217153238193417</v>
      </c>
      <c r="DV16" s="59">
        <f t="shared" si="166"/>
        <v>2</v>
      </c>
      <c r="DW16" s="59">
        <f t="shared" si="167"/>
        <v>0.47536523948919751</v>
      </c>
      <c r="DX16" s="59">
        <f t="shared" si="168"/>
        <v>0</v>
      </c>
      <c r="DY16" s="59">
        <f t="shared" si="169"/>
        <v>0.47536523948919751</v>
      </c>
      <c r="EA16" s="60">
        <f t="shared" si="170"/>
        <v>0.93188744040411386</v>
      </c>
      <c r="EB16" s="60">
        <f t="shared" si="171"/>
        <v>0.96928245426633397</v>
      </c>
      <c r="EC16" s="60">
        <f t="shared" si="172"/>
        <v>0.87672986158359001</v>
      </c>
      <c r="ED16" s="60">
        <f t="shared" si="173"/>
        <v>0.97957756267582752</v>
      </c>
      <c r="EF16" s="60">
        <f t="shared" si="174"/>
        <v>0.97957756267582752</v>
      </c>
      <c r="EG16" s="60">
        <f t="shared" si="17"/>
        <v>6.1334686853835194</v>
      </c>
      <c r="EH16" s="60">
        <f t="shared" si="17"/>
        <v>0.24390751447799788</v>
      </c>
      <c r="EI16" s="60">
        <f t="shared" si="17"/>
        <v>2.2759380322435185</v>
      </c>
      <c r="EJ16" s="60">
        <f t="shared" si="17"/>
        <v>2.9755934419113686E-2</v>
      </c>
      <c r="EK16" s="60">
        <f t="shared" si="17"/>
        <v>0.93943211691193895</v>
      </c>
      <c r="EL16" s="60">
        <f t="shared" si="17"/>
        <v>3.1917172283554347</v>
      </c>
      <c r="EM16" s="60">
        <f t="shared" si="17"/>
        <v>1.7107885582930322</v>
      </c>
      <c r="EN16" s="60">
        <f t="shared" si="17"/>
        <v>0</v>
      </c>
      <c r="EO16" s="60">
        <f t="shared" si="17"/>
        <v>0.63431249273249657</v>
      </c>
      <c r="EP16" s="60">
        <f t="shared" si="17"/>
        <v>0.31579288380079373</v>
      </c>
      <c r="EQ16" s="60">
        <f t="shared" si="17"/>
        <v>0</v>
      </c>
      <c r="ER16" s="60">
        <f t="shared" si="17"/>
        <v>0</v>
      </c>
      <c r="ES16" s="60">
        <f t="shared" si="17"/>
        <v>1.959155125351655</v>
      </c>
      <c r="ET16" s="60">
        <f t="shared" si="175"/>
        <v>22.530283941544038</v>
      </c>
      <c r="EU16" s="60">
        <f t="shared" si="176"/>
        <v>0.93943211691192374</v>
      </c>
      <c r="EV16" s="60" t="str">
        <f t="shared" si="177"/>
        <v/>
      </c>
      <c r="EW16" s="62">
        <f t="shared" si="178"/>
        <v>6.1334686853835194</v>
      </c>
      <c r="EX16" s="62">
        <f t="shared" si="179"/>
        <v>1.8665313146164806</v>
      </c>
      <c r="EY16" s="62">
        <f t="shared" si="180"/>
        <v>0</v>
      </c>
      <c r="EZ16" s="62">
        <f t="shared" si="181"/>
        <v>8</v>
      </c>
      <c r="FA16" s="62">
        <f t="shared" si="182"/>
        <v>0.40940671762703795</v>
      </c>
      <c r="FB16" s="62">
        <f t="shared" si="183"/>
        <v>0.24390751447799788</v>
      </c>
      <c r="FC16" s="62">
        <f t="shared" si="184"/>
        <v>2.9755934419113686E-2</v>
      </c>
      <c r="FD16" s="62">
        <f t="shared" si="185"/>
        <v>0.93943211691192374</v>
      </c>
      <c r="FE16" s="62">
        <f t="shared" si="186"/>
        <v>3.1917172283554347</v>
      </c>
      <c r="FF16" s="62">
        <f t="shared" si="187"/>
        <v>1.5210055437364645E-14</v>
      </c>
      <c r="FG16" s="62">
        <f t="shared" si="188"/>
        <v>0</v>
      </c>
      <c r="FH16" s="62">
        <f t="shared" si="189"/>
        <v>4.8142195117915234</v>
      </c>
      <c r="FI16" s="62">
        <f t="shared" si="190"/>
        <v>0</v>
      </c>
      <c r="FJ16" s="62">
        <f t="shared" si="191"/>
        <v>0</v>
      </c>
      <c r="FK16" s="62">
        <f t="shared" si="192"/>
        <v>0</v>
      </c>
      <c r="FL16" s="62">
        <f t="shared" si="193"/>
        <v>1.7107885582930322</v>
      </c>
      <c r="FM16" s="62">
        <f t="shared" si="194"/>
        <v>0.28921144170696778</v>
      </c>
      <c r="FN16" s="62">
        <f t="shared" si="195"/>
        <v>2</v>
      </c>
      <c r="FO16" s="62">
        <f t="shared" si="196"/>
        <v>0.34510105102552879</v>
      </c>
      <c r="FP16" s="62">
        <f t="shared" si="197"/>
        <v>0.31579288380079373</v>
      </c>
      <c r="FQ16" s="62">
        <f t="shared" si="198"/>
        <v>0.66089393482632253</v>
      </c>
      <c r="FR16" s="62" t="str">
        <f t="shared" si="199"/>
        <v>Pass</v>
      </c>
      <c r="FS16" s="62" t="str">
        <f t="shared" si="200"/>
        <v>Mg-Hst</v>
      </c>
      <c r="FT16" s="60">
        <f t="shared" si="201"/>
        <v>0.99999999999999523</v>
      </c>
      <c r="FV16" s="60">
        <f t="shared" si="202"/>
        <v>0.98978878133791381</v>
      </c>
      <c r="FW16" s="60">
        <f t="shared" si="22"/>
        <v>6.1974046025480867</v>
      </c>
      <c r="FX16" s="60">
        <f t="shared" si="22"/>
        <v>0.24645003184319506</v>
      </c>
      <c r="FY16" s="60">
        <f t="shared" si="22"/>
        <v>2.2996626476227378</v>
      </c>
      <c r="FZ16" s="60">
        <f t="shared" si="22"/>
        <v>3.0066113382398924E-2</v>
      </c>
      <c r="GA16" s="60">
        <f t="shared" si="22"/>
        <v>0.94922485526108069</v>
      </c>
      <c r="GB16" s="60">
        <f t="shared" si="22"/>
        <v>3.2249880215708879</v>
      </c>
      <c r="GC16" s="60">
        <f t="shared" si="22"/>
        <v>1.7286219966229244</v>
      </c>
      <c r="GD16" s="60">
        <f t="shared" si="22"/>
        <v>0</v>
      </c>
      <c r="GE16" s="60">
        <f t="shared" si="22"/>
        <v>0.64092463230181418</v>
      </c>
      <c r="GF16" s="60">
        <f t="shared" si="22"/>
        <v>0.31908474175190099</v>
      </c>
      <c r="GG16" s="60">
        <f t="shared" si="22"/>
        <v>0</v>
      </c>
      <c r="GH16" s="60">
        <f t="shared" si="22"/>
        <v>0</v>
      </c>
      <c r="GI16" s="60">
        <f t="shared" si="22"/>
        <v>1.9795775626758276</v>
      </c>
      <c r="GJ16" s="60">
        <f t="shared" si="203"/>
        <v>22.765141970772017</v>
      </c>
      <c r="GK16" s="60">
        <f t="shared" si="204"/>
        <v>0.46971605845596542</v>
      </c>
      <c r="GM16" s="88">
        <f t="shared" si="205"/>
        <v>6.1974046025480867</v>
      </c>
      <c r="GN16" s="88">
        <f t="shared" si="206"/>
        <v>1.8025953974519133</v>
      </c>
      <c r="GO16" s="88">
        <f t="shared" si="207"/>
        <v>0</v>
      </c>
      <c r="GP16" s="87">
        <f t="shared" si="208"/>
        <v>8</v>
      </c>
      <c r="GQ16" s="88">
        <f t="shared" si="209"/>
        <v>0.49706725017082443</v>
      </c>
      <c r="GR16" s="88">
        <f t="shared" si="210"/>
        <v>0.24645003184319506</v>
      </c>
      <c r="GS16" s="88">
        <f t="shared" si="211"/>
        <v>3.0066113382398924E-2</v>
      </c>
      <c r="GT16" s="88">
        <f t="shared" si="212"/>
        <v>0.46971605845596542</v>
      </c>
      <c r="GU16" s="88">
        <f t="shared" si="213"/>
        <v>3.2249880215708879</v>
      </c>
      <c r="GV16" s="88">
        <f t="shared" si="214"/>
        <v>0.47950879680511527</v>
      </c>
      <c r="GW16" s="88">
        <f t="shared" si="215"/>
        <v>0</v>
      </c>
      <c r="GX16" s="87">
        <f t="shared" si="216"/>
        <v>4.9477962722283868</v>
      </c>
      <c r="GY16" s="88">
        <f t="shared" si="217"/>
        <v>0</v>
      </c>
      <c r="GZ16" s="88">
        <f t="shared" si="218"/>
        <v>0</v>
      </c>
      <c r="HA16" s="88">
        <f t="shared" si="219"/>
        <v>0</v>
      </c>
      <c r="HB16" s="88">
        <f t="shared" si="220"/>
        <v>1.7286219966229244</v>
      </c>
      <c r="HC16" s="88">
        <f t="shared" si="221"/>
        <v>0.27137800337707563</v>
      </c>
      <c r="HD16" s="87">
        <f t="shared" si="222"/>
        <v>2</v>
      </c>
      <c r="HE16" s="88">
        <f t="shared" si="223"/>
        <v>0.36954662892473855</v>
      </c>
      <c r="HF16" s="88">
        <f t="shared" si="224"/>
        <v>0.31908474175190099</v>
      </c>
      <c r="HG16" s="88">
        <f t="shared" si="225"/>
        <v>0.6886313706766396</v>
      </c>
      <c r="HH16" s="96" t="str">
        <f t="shared" si="226"/>
        <v>Pass</v>
      </c>
      <c r="HI16" s="83">
        <f t="shared" si="227"/>
        <v>0.87056034319518594</v>
      </c>
      <c r="HJ16" s="83">
        <f t="shared" si="228"/>
        <v>0.6886313706766396</v>
      </c>
      <c r="HK16" s="83">
        <f t="shared" si="229"/>
        <v>0.24645003184319506</v>
      </c>
      <c r="HL16" s="83">
        <f t="shared" si="230"/>
        <v>6.1974046025480867</v>
      </c>
      <c r="HM16" s="96" t="str">
        <f t="shared" si="231"/>
        <v>Pargasite</v>
      </c>
      <c r="HP16" s="97">
        <f>parameters!$E$5+parameters!$F$5*calcs_mymases!$Q16 +parameters!$G$5*calcs_mymases!$GM16+parameters!$H$5*LN(calcs_mymases!$GM16)+parameters!$I$5*calcs_mymases!$GQ16+parameters!$J$5*(calcs_mymases!$GU16+calcs_mymases!$GY16) + parameters!$K$5*calcs_mymases!$GT16+parameters!$L$5*(calcs_mymases!$GV16+calcs_mymases!$GZ16)+parameters!$M$5*(calcs_mymases!$GT16+calcs_mymases!$GV16+calcs_mymases!$GZ16)+parameters!$N$5*(calcs_mymases!$GO16+calcs_mymases!$GR16)+parameters!$O$5*calcs_mymases!$HB16+parameters!$P$5*calcs_mymases!$HE16</f>
        <v>54.159127979444882</v>
      </c>
      <c r="HQ16" s="97">
        <f>parameters!$E$6+parameters!$F$6*calcs_mymases!$Q16 +parameters!$G$6*calcs_mymases!$GM16+parameters!$H$6*LN(calcs_mymases!$GM16)+parameters!$I$6*calcs_mymases!$GQ16+parameters!$J$6*(calcs_mymases!$GU16+calcs_mymases!$GY16) + parameters!$K$6*calcs_mymases!$GT16+parameters!$L$6*(calcs_mymases!$GV16+calcs_mymases!$GZ16)+parameters!$M$6*(calcs_mymases!$GT16+calcs_mymases!$GV16+calcs_mymases!$GZ16)+parameters!$N$6*(calcs_mymases!$GO16+calcs_mymases!$GR16)+parameters!$O$6*calcs_mymases!$HB16+parameters!$P$6*calcs_mymases!$HE16</f>
        <v>56.99653948333237</v>
      </c>
      <c r="HR16" s="97">
        <f>parameters!$E$7+parameters!$F$7*calcs_mymases!$Q16 +parameters!$G$7*calcs_mymases!$GM16+parameters!$H$7*LN(calcs_mymases!$GM16)+parameters!$I$7*calcs_mymases!$GQ16+parameters!$J$7*(calcs_mymases!$GU16+calcs_mymases!$GY16) + parameters!$K$7*calcs_mymases!$GT16+parameters!$L$7*(calcs_mymases!$GV16+calcs_mymases!$GZ16)+parameters!$M$7*(calcs_mymases!$GT16+calcs_mymases!$GV16+calcs_mymases!$GZ16)+parameters!$N$7*(calcs_mymases!$GO16+calcs_mymases!$GR16)+parameters!$O$7*calcs_mymases!$HB16+parameters!$P$7*calcs_mymases!$HE16</f>
        <v>60.616609138441682</v>
      </c>
      <c r="HS16" s="97">
        <f>parameters!$E$8+parameters!$F$8*calcs_mymases!$Q16 +parameters!$G$8*calcs_mymases!$GM16+parameters!$H$8*LN(calcs_mymases!$GM16)+parameters!$I$8*calcs_mymases!$GQ16+parameters!$J$8*(calcs_mymases!$GU16+calcs_mymases!$GY16) + parameters!$K$8*calcs_mymases!$GT16+parameters!$L$8*(calcs_mymases!$GV16+calcs_mymases!$GZ16)+parameters!$M$8*(calcs_mymases!$GT16+calcs_mymases!$GV16+calcs_mymases!$GZ16)+parameters!$N$8*(calcs_mymases!$GO16+calcs_mymases!$GR16)+parameters!$O$8*calcs_mymases!$HB16+parameters!$P$8*calcs_mymases!$HE16</f>
        <v>59.880870083653541</v>
      </c>
      <c r="HT16" s="81"/>
      <c r="HU16" s="97">
        <f>EXP(parameters!$E$10+parameters!$F$10*calcs_mymases!$Q16 +parameters!$G$10*calcs_mymases!$GM16+parameters!$H$10*LN(calcs_mymases!$GM16)+parameters!$I$10*calcs_mymases!$GQ16+parameters!$J$10*(calcs_mymases!$GU16+calcs_mymases!$GY16) + parameters!$K$10*calcs_mymases!$GT16+parameters!$L$10*(calcs_mymases!$GV16+calcs_mymases!$GZ16)+parameters!$M$10*(calcs_mymases!$GT16+calcs_mymases!$GV16+calcs_mymases!$GZ16)+parameters!$N$10*(calcs_mymases!$GO16+calcs_mymases!$GR16)+parameters!$O$10*calcs_mymases!$HB16+parameters!$P$10*calcs_mymases!$HE16)</f>
        <v>1.102754562369157</v>
      </c>
      <c r="HV16" s="97">
        <f>EXP(parameters!$E$11+parameters!$F$11*calcs_mymases!$Q16 +parameters!$G$11*calcs_mymases!$GM16+parameters!$H$11*LN(calcs_mymases!$GM16)+parameters!$I$11*calcs_mymases!$GQ16+parameters!$J$11*(calcs_mymases!$GU16+calcs_mymases!$GY16) + parameters!$K$11*calcs_mymases!$GT16+parameters!$L$11*(calcs_mymases!$GV16+calcs_mymases!$GZ16)+parameters!$M$11*(calcs_mymases!$GT16+calcs_mymases!$GV16+calcs_mymases!$GZ16)+parameters!$N$11*(calcs_mymases!$GO16+calcs_mymases!$GR16)+parameters!$O$11*calcs_mymases!$HB16+parameters!$P$11*calcs_mymases!$HE16)</f>
        <v>1.2789585222787128</v>
      </c>
      <c r="HW16" s="73"/>
      <c r="HX16" s="97">
        <f>EXP(parameters!$E$13+parameters!$F$13*calcs_mymases!$Q16 +parameters!$G$13*calcs_mymases!$GM16+parameters!$H$13*LN(calcs_mymases!$GM16)+parameters!$I$13*calcs_mymases!$GQ16+parameters!$J$13*(calcs_mymases!$GU16+calcs_mymases!$GY16) + parameters!$K$13*calcs_mymases!$GT16+parameters!$L$13*(calcs_mymases!$GV16+calcs_mymases!$GZ16)+parameters!$M$13*(calcs_mymases!$GT16+calcs_mymases!$GV16+calcs_mymases!$GZ16)+parameters!$N$13*(calcs_mymases!$GO16+calcs_mymases!$GR16)+parameters!$O$13*calcs_mymases!$HB16+parameters!$P$13*calcs_mymases!$HE16)</f>
        <v>4.944506480151488</v>
      </c>
      <c r="HY16" s="97">
        <f>EXP(parameters!$E$14+parameters!$F$14*calcs_mymases!$Q16 +parameters!$G$14*calcs_mymases!$GM16+parameters!$H$14*LN(calcs_mymases!$GM16)+parameters!$I$14*calcs_mymases!$GQ16+parameters!$J$14*(calcs_mymases!$GU16+calcs_mymases!$GY16) + parameters!$K$14*calcs_mymases!$GT16+parameters!$L$14*(calcs_mymases!$GV16+calcs_mymases!$GZ16)+parameters!$M$14*(calcs_mymases!$GT16+calcs_mymases!$GV16+calcs_mymases!$GZ16)+parameters!$N$14*(calcs_mymases!$GO16+calcs_mymases!$GR16)+parameters!$O$14*calcs_mymases!$HB16+parameters!$P$14*calcs_mymases!$HE16)</f>
        <v>4.7947883380296243</v>
      </c>
      <c r="HZ16" s="81"/>
      <c r="IA16" s="97">
        <f>EXP(parameters!$E$16+parameters!$F$16*calcs_mymases!$Q16 +parameters!$G$16*calcs_mymases!$GM16+parameters!$H$16*LN(calcs_mymases!$GM16)+parameters!$I$16*calcs_mymases!$GQ16+parameters!$J$16*(calcs_mymases!$GU16+calcs_mymases!$GY16) + parameters!$K$16*calcs_mymases!$GT16+parameters!$L$16*(calcs_mymases!$GV16+calcs_mymases!$GZ16)+parameters!$M$16*(calcs_mymases!$GT16+calcs_mymases!$GV16+calcs_mymases!$GZ16)+parameters!$N$16*(calcs_mymases!$GO16+calcs_mymases!$GR16)+parameters!$O$16*calcs_mymases!$HB16+parameters!$P$16*calcs_mymases!$HE16)</f>
        <v>2.5532631631288636</v>
      </c>
      <c r="IB16" s="81"/>
      <c r="IC16" s="97">
        <f>(parameters!$E$18+parameters!$F$18*calcs_mymases!$Q16 +parameters!$G$18*calcs_mymases!$GM16+parameters!$H$18*LN(calcs_mymases!$GM16)+parameters!$I$18*calcs_mymases!$GQ16+parameters!$J$18*(calcs_mymases!$GU16+calcs_mymases!$GY16) + parameters!$K$18*calcs_mymases!$GT16+parameters!$L$18*(calcs_mymases!$GV16+calcs_mymases!$GZ16)+parameters!$M$18*(calcs_mymases!$GT16+calcs_mymases!$GV16+calcs_mymases!$GZ16)+parameters!$N$18*(calcs_mymases!$GO16+calcs_mymases!$GR16)+parameters!$O$18*calcs_mymases!$HB16+parameters!$P$18*calcs_mymases!$HE16)</f>
        <v>6.5639192342014567</v>
      </c>
      <c r="ID16" s="97">
        <f>EXP(parameters!$E$19+parameters!$F$19*calcs_mymases!$Q16 +parameters!$G$19*calcs_mymases!$GM16+parameters!$H$19*LN(calcs_mymases!$GM16)+parameters!$I$19*calcs_mymases!$GQ16+parameters!$J$19*(calcs_mymases!$GU16+calcs_mymases!$GY16) + parameters!$K$19*calcs_mymases!$GT16+parameters!$L$19*(calcs_mymases!$GV16+calcs_mymases!$GZ16)+parameters!$M$19*(calcs_mymases!$GT16+calcs_mymases!$GV16+calcs_mymases!$GZ16)+parameters!$N$19*(calcs_mymases!$GO16+calcs_mymases!$GR16)+parameters!$O$19*calcs_mymases!$HB16+parameters!$P$19*calcs_mymases!$HE16)</f>
        <v>7.2832186054210188</v>
      </c>
      <c r="IE16" s="73"/>
      <c r="IF16" s="97">
        <f>(parameters!$E$21+parameters!$F$21*calcs_mymases!$Q16 +parameters!$G$21*calcs_mymases!$GM16+parameters!$H$21*LN(calcs_mymases!$GM16)+parameters!$I$21*calcs_mymases!$GQ16+parameters!$J$21*(calcs_mymases!$GU16+calcs_mymases!$GY16) + parameters!$K$21*calcs_mymases!$GT16+parameters!$L$21*(calcs_mymases!$GV16+calcs_mymases!$GZ16)+parameters!$M$21*(calcs_mymases!$GT16+calcs_mymases!$GV16+calcs_mymases!$GZ16)+parameters!$N$21*(calcs_mymases!$GO16+calcs_mymases!$GR16)+parameters!$O$21*calcs_mymases!$HB16+parameters!$P$21*calcs_mymases!$HE16)</f>
        <v>2.7741879784349432</v>
      </c>
      <c r="IG16" s="97">
        <f>(parameters!$E$22+parameters!$F$22*calcs_mymases!$Q16 +parameters!$G$22*calcs_mymases!$GM16+parameters!$H$22*LN(calcs_mymases!$GM16)+parameters!$I$22*calcs_mymases!$GQ16+parameters!$J$22*(calcs_mymases!$GU16+calcs_mymases!$GY16) + parameters!$K$22*calcs_mymases!$GT16+parameters!$L$22*(calcs_mymases!$GV16+calcs_mymases!$GZ16)+parameters!$M$22*(calcs_mymases!$GT16+calcs_mymases!$GV16+calcs_mymases!$GZ16)+parameters!$N$22*(calcs_mymases!$GO16+calcs_mymases!$GR16)+parameters!$O$22*calcs_mymases!$HB16+parameters!$P$22*calcs_mymases!$HE16)</f>
        <v>1.4793845314417116</v>
      </c>
      <c r="IH16" s="81"/>
      <c r="II16" s="97">
        <f>(parameters!$E$24+parameters!$F$24*calcs_mymases!$Q16 +parameters!$G$24*calcs_mymases!$GM16+parameters!$H$24*LN(calcs_mymases!$GM16)+parameters!$I$24*calcs_mymases!$GQ16+parameters!$J$24*(calcs_mymases!$GU16+calcs_mymases!$GY16) + parameters!$K$24*calcs_mymases!$GT16+parameters!$L$24*(calcs_mymases!$GV16+calcs_mymases!$GZ16)+parameters!$M$24*(calcs_mymases!$GT16+calcs_mymases!$GV16+calcs_mymases!$GZ16)+parameters!$N$24*(calcs_mymases!$GO16+calcs_mymases!$GR16)+parameters!$O$24*calcs_mymases!$HB16+parameters!$P$24*calcs_mymases!$HE16)</f>
        <v>17.514909859866265</v>
      </c>
      <c r="IJ16" s="98"/>
    </row>
    <row r="17" spans="1:244" s="60" customFormat="1" x14ac:dyDescent="0.3">
      <c r="A17" s="89" t="s">
        <v>115</v>
      </c>
      <c r="B17" s="90" t="str">
        <f t="shared" si="111"/>
        <v>Pargasite</v>
      </c>
      <c r="C17" s="91">
        <v>42.37</v>
      </c>
      <c r="D17" s="91">
        <v>2.2400000000000002</v>
      </c>
      <c r="E17" s="91">
        <v>13.34</v>
      </c>
      <c r="F17" s="91">
        <v>0.26</v>
      </c>
      <c r="G17" s="91">
        <v>7.76</v>
      </c>
      <c r="H17" s="91">
        <v>14.79</v>
      </c>
      <c r="I17" s="91">
        <v>11.03</v>
      </c>
      <c r="J17" s="91">
        <v>0</v>
      </c>
      <c r="K17" s="91">
        <v>2.2599999999999998</v>
      </c>
      <c r="L17" s="91">
        <v>1.71</v>
      </c>
      <c r="M17" s="91">
        <v>0</v>
      </c>
      <c r="N17" s="91">
        <v>0</v>
      </c>
      <c r="O17" s="91">
        <v>0</v>
      </c>
      <c r="P17" s="91">
        <v>95.759999999999991</v>
      </c>
      <c r="Q17" s="60">
        <v>1025</v>
      </c>
      <c r="R17" s="92">
        <f t="shared" si="0"/>
        <v>0.70517589453484519</v>
      </c>
      <c r="S17" s="93">
        <f t="shared" si="0"/>
        <v>2.8042484363811179E-2</v>
      </c>
      <c r="T17" s="93">
        <f t="shared" si="0"/>
        <v>0.13083433861966831</v>
      </c>
      <c r="U17" s="93">
        <f t="shared" si="0"/>
        <v>1.7105465722620401E-3</v>
      </c>
      <c r="V17" s="93">
        <f t="shared" si="0"/>
        <v>0.10800819526100124</v>
      </c>
      <c r="W17" s="93">
        <f t="shared" si="0"/>
        <v>0.36695745377675881</v>
      </c>
      <c r="X17" s="93">
        <f t="shared" si="0"/>
        <v>0.19669242867893305</v>
      </c>
      <c r="Y17" s="93">
        <f t="shared" si="0"/>
        <v>0</v>
      </c>
      <c r="Z17" s="93">
        <f t="shared" si="0"/>
        <v>3.6464022433441053E-2</v>
      </c>
      <c r="AA17" s="93">
        <f t="shared" si="0"/>
        <v>1.8153637097116652E-2</v>
      </c>
      <c r="AB17" s="93">
        <f t="shared" si="0"/>
        <v>0</v>
      </c>
      <c r="AC17" s="94">
        <f t="shared" si="0"/>
        <v>0</v>
      </c>
      <c r="AD17" s="92">
        <f t="shared" si="112"/>
        <v>1.4103517890696904</v>
      </c>
      <c r="AE17" s="93">
        <f t="shared" si="112"/>
        <v>5.6084968727622357E-2</v>
      </c>
      <c r="AF17" s="93">
        <f t="shared" si="113"/>
        <v>0.39250301585900493</v>
      </c>
      <c r="AG17" s="93">
        <f t="shared" si="113"/>
        <v>5.1316397167861204E-3</v>
      </c>
      <c r="AH17" s="93">
        <f t="shared" si="3"/>
        <v>0.10800819526100124</v>
      </c>
      <c r="AI17" s="93">
        <f t="shared" si="3"/>
        <v>0.36695745377675881</v>
      </c>
      <c r="AJ17" s="93">
        <f t="shared" si="3"/>
        <v>0.19669242867893305</v>
      </c>
      <c r="AK17" s="93">
        <f t="shared" si="3"/>
        <v>0</v>
      </c>
      <c r="AL17" s="93">
        <f t="shared" si="3"/>
        <v>3.6464022433441053E-2</v>
      </c>
      <c r="AM17" s="93">
        <f t="shared" si="3"/>
        <v>1.8153637097116652E-2</v>
      </c>
      <c r="AN17" s="94">
        <f t="shared" si="114"/>
        <v>2.5903471506203544</v>
      </c>
      <c r="AO17" s="92">
        <f t="shared" si="5"/>
        <v>12.522681039425306</v>
      </c>
      <c r="AP17" s="93">
        <f t="shared" si="5"/>
        <v>0.4979850984167844</v>
      </c>
      <c r="AQ17" s="93">
        <f t="shared" si="5"/>
        <v>3.4850808945029348</v>
      </c>
      <c r="AR17" s="93">
        <f t="shared" si="5"/>
        <v>4.5564438518526242E-2</v>
      </c>
      <c r="AS17" s="93">
        <f t="shared" si="5"/>
        <v>0.95901759361022243</v>
      </c>
      <c r="AT17" s="93">
        <f t="shared" si="5"/>
        <v>3.2582588147863412</v>
      </c>
      <c r="AU17" s="93">
        <f t="shared" si="5"/>
        <v>1.7464554349528165</v>
      </c>
      <c r="AV17" s="93">
        <f t="shared" si="5"/>
        <v>0</v>
      </c>
      <c r="AW17" s="93">
        <f t="shared" si="5"/>
        <v>0.32376838593556584</v>
      </c>
      <c r="AX17" s="93">
        <f t="shared" si="5"/>
        <v>0.16118829985150412</v>
      </c>
      <c r="AY17" s="94">
        <f t="shared" si="115"/>
        <v>23</v>
      </c>
      <c r="AZ17" s="92">
        <f t="shared" si="116"/>
        <v>6.261340519712653</v>
      </c>
      <c r="BA17" s="93">
        <f t="shared" si="116"/>
        <v>0.2489925492083922</v>
      </c>
      <c r="BB17" s="93">
        <f t="shared" si="117"/>
        <v>2.3233872630019565</v>
      </c>
      <c r="BC17" s="93">
        <f t="shared" si="117"/>
        <v>3.0376292345684161E-2</v>
      </c>
      <c r="BD17" s="93">
        <f t="shared" si="9"/>
        <v>0.95901759361022243</v>
      </c>
      <c r="BE17" s="93">
        <f t="shared" si="9"/>
        <v>3.2582588147863412</v>
      </c>
      <c r="BF17" s="93">
        <f t="shared" si="9"/>
        <v>1.7464554349528165</v>
      </c>
      <c r="BG17" s="93">
        <f t="shared" si="9"/>
        <v>0</v>
      </c>
      <c r="BH17" s="93">
        <f t="shared" si="118"/>
        <v>0.64753677187113168</v>
      </c>
      <c r="BI17" s="93">
        <f t="shared" si="118"/>
        <v>0.32237659970300825</v>
      </c>
      <c r="BJ17" s="93">
        <f t="shared" si="119"/>
        <v>0</v>
      </c>
      <c r="BK17" s="93">
        <f t="shared" si="119"/>
        <v>0</v>
      </c>
      <c r="BL17" s="93">
        <f t="shared" si="120"/>
        <v>2</v>
      </c>
      <c r="BM17" s="94">
        <f t="shared" si="121"/>
        <v>15.797741839192202</v>
      </c>
      <c r="BN17" s="95">
        <f t="shared" si="122"/>
        <v>6.261340519712653</v>
      </c>
      <c r="BO17" s="66">
        <f t="shared" si="123"/>
        <v>1.738659480287347</v>
      </c>
      <c r="BP17" s="66">
        <f t="shared" si="124"/>
        <v>0</v>
      </c>
      <c r="BQ17" s="66">
        <f t="shared" si="125"/>
        <v>8</v>
      </c>
      <c r="BR17" s="66">
        <f t="shared" si="126"/>
        <v>0.58472778271460957</v>
      </c>
      <c r="BS17" s="66">
        <f t="shared" si="127"/>
        <v>0.2489925492083922</v>
      </c>
      <c r="BT17" s="66">
        <f t="shared" si="128"/>
        <v>3.0376292345684161E-2</v>
      </c>
      <c r="BU17" s="66"/>
      <c r="BV17" s="66">
        <f t="shared" si="129"/>
        <v>3.2582588147863412</v>
      </c>
      <c r="BW17" s="66">
        <f t="shared" si="130"/>
        <v>0.87764456094497323</v>
      </c>
      <c r="BX17" s="66">
        <f t="shared" si="131"/>
        <v>0</v>
      </c>
      <c r="BY17" s="66">
        <f t="shared" si="132"/>
        <v>5</v>
      </c>
      <c r="BZ17" s="66">
        <f t="shared" si="133"/>
        <v>0</v>
      </c>
      <c r="CA17" s="66">
        <f t="shared" si="134"/>
        <v>8.1373032665249201E-2</v>
      </c>
      <c r="CB17" s="66">
        <f t="shared" si="135"/>
        <v>0</v>
      </c>
      <c r="CC17" s="66">
        <f t="shared" si="136"/>
        <v>1.7464554349528165</v>
      </c>
      <c r="CD17" s="56">
        <f t="shared" si="137"/>
        <v>0.17217153238193417</v>
      </c>
      <c r="CE17" s="66">
        <f t="shared" si="138"/>
        <v>2</v>
      </c>
      <c r="CF17" s="66">
        <f t="shared" si="139"/>
        <v>0.47536523948919751</v>
      </c>
      <c r="CG17" s="66">
        <f t="shared" si="140"/>
        <v>0.32237659970300825</v>
      </c>
      <c r="CH17" s="67">
        <f t="shared" si="141"/>
        <v>0.79774183919220576</v>
      </c>
      <c r="CJ17" s="60">
        <f t="shared" si="142"/>
        <v>1.2776816681369596</v>
      </c>
      <c r="CK17" s="60">
        <f t="shared" si="143"/>
        <v>1.0128029792401101</v>
      </c>
      <c r="CL17" s="60">
        <f t="shared" si="144"/>
        <v>1.0116113787502961</v>
      </c>
      <c r="CN17" s="60">
        <f t="shared" si="145"/>
        <v>1</v>
      </c>
      <c r="CO17" s="60">
        <f t="shared" si="15"/>
        <v>6.261340519712653</v>
      </c>
      <c r="CP17" s="60">
        <f t="shared" si="15"/>
        <v>0.2489925492083922</v>
      </c>
      <c r="CQ17" s="60">
        <f t="shared" si="15"/>
        <v>2.3233872630019565</v>
      </c>
      <c r="CR17" s="60">
        <f t="shared" si="15"/>
        <v>3.0376292345684161E-2</v>
      </c>
      <c r="CS17" s="60">
        <f t="shared" si="15"/>
        <v>0.95901759361022243</v>
      </c>
      <c r="CT17" s="60">
        <f t="shared" si="15"/>
        <v>3.2582588147863412</v>
      </c>
      <c r="CU17" s="60">
        <f t="shared" si="15"/>
        <v>1.7464554349528165</v>
      </c>
      <c r="CV17" s="60">
        <f t="shared" si="15"/>
        <v>0</v>
      </c>
      <c r="CW17" s="60">
        <f t="shared" si="15"/>
        <v>0.64753677187113168</v>
      </c>
      <c r="CX17" s="60">
        <f t="shared" si="15"/>
        <v>0.32237659970300825</v>
      </c>
      <c r="CY17" s="60">
        <f t="shared" si="15"/>
        <v>0</v>
      </c>
      <c r="CZ17" s="60">
        <f t="shared" si="15"/>
        <v>0</v>
      </c>
      <c r="DA17" s="60">
        <f t="shared" si="15"/>
        <v>2</v>
      </c>
      <c r="DB17" s="60">
        <f t="shared" si="146"/>
        <v>23</v>
      </c>
      <c r="DC17" s="60">
        <f t="shared" si="147"/>
        <v>0</v>
      </c>
      <c r="DD17" s="60" t="str">
        <f t="shared" si="148"/>
        <v/>
      </c>
      <c r="DE17" s="59">
        <f t="shared" si="149"/>
        <v>6.261340519712653</v>
      </c>
      <c r="DF17" s="59">
        <f t="shared" si="150"/>
        <v>1.738659480287347</v>
      </c>
      <c r="DG17" s="59">
        <f t="shared" si="151"/>
        <v>0</v>
      </c>
      <c r="DH17" s="59">
        <f t="shared" si="152"/>
        <v>8</v>
      </c>
      <c r="DI17" s="59">
        <f t="shared" si="153"/>
        <v>0.58472778271460957</v>
      </c>
      <c r="DJ17" s="59">
        <f t="shared" si="154"/>
        <v>0.2489925492083922</v>
      </c>
      <c r="DK17" s="59">
        <f t="shared" si="155"/>
        <v>3.0376292345684161E-2</v>
      </c>
      <c r="DL17" s="59">
        <f t="shared" si="156"/>
        <v>0</v>
      </c>
      <c r="DM17" s="59">
        <f t="shared" si="157"/>
        <v>3.2582588147863412</v>
      </c>
      <c r="DN17" s="59">
        <f t="shared" si="158"/>
        <v>0.87764456094497323</v>
      </c>
      <c r="DO17" s="59">
        <f t="shared" si="159"/>
        <v>0</v>
      </c>
      <c r="DP17" s="59">
        <f t="shared" si="160"/>
        <v>5</v>
      </c>
      <c r="DQ17" s="59">
        <f t="shared" si="161"/>
        <v>0</v>
      </c>
      <c r="DR17" s="59">
        <f t="shared" si="162"/>
        <v>8.1373032665249201E-2</v>
      </c>
      <c r="DS17" s="59">
        <f t="shared" si="163"/>
        <v>0</v>
      </c>
      <c r="DT17" s="59">
        <f t="shared" si="164"/>
        <v>1.7464554349528165</v>
      </c>
      <c r="DU17" s="59">
        <f t="shared" si="165"/>
        <v>0.17217153238193417</v>
      </c>
      <c r="DV17" s="59">
        <f t="shared" si="166"/>
        <v>2</v>
      </c>
      <c r="DW17" s="59">
        <f t="shared" si="167"/>
        <v>0.47536523948919751</v>
      </c>
      <c r="DX17" s="59">
        <f t="shared" si="168"/>
        <v>0</v>
      </c>
      <c r="DY17" s="59">
        <f t="shared" si="169"/>
        <v>0.47536523948919751</v>
      </c>
      <c r="EA17" s="60">
        <f t="shared" si="170"/>
        <v>0.93188744040411386</v>
      </c>
      <c r="EB17" s="60">
        <f t="shared" si="171"/>
        <v>0.96928245426633397</v>
      </c>
      <c r="EC17" s="60">
        <f t="shared" si="172"/>
        <v>0.87672986158359001</v>
      </c>
      <c r="ED17" s="60">
        <f t="shared" si="173"/>
        <v>0.97957756267582752</v>
      </c>
      <c r="EF17" s="60">
        <f t="shared" si="174"/>
        <v>0.97957756267582752</v>
      </c>
      <c r="EG17" s="60">
        <f t="shared" si="17"/>
        <v>6.1334686853835194</v>
      </c>
      <c r="EH17" s="60">
        <f t="shared" si="17"/>
        <v>0.24390751447799788</v>
      </c>
      <c r="EI17" s="60">
        <f t="shared" si="17"/>
        <v>2.2759380322435185</v>
      </c>
      <c r="EJ17" s="60">
        <f t="shared" si="17"/>
        <v>2.9755934419113686E-2</v>
      </c>
      <c r="EK17" s="60">
        <f t="shared" si="17"/>
        <v>0.93943211691193895</v>
      </c>
      <c r="EL17" s="60">
        <f t="shared" si="17"/>
        <v>3.1917172283554347</v>
      </c>
      <c r="EM17" s="60">
        <f t="shared" si="17"/>
        <v>1.7107885582930322</v>
      </c>
      <c r="EN17" s="60">
        <f t="shared" si="17"/>
        <v>0</v>
      </c>
      <c r="EO17" s="60">
        <f t="shared" si="17"/>
        <v>0.63431249273249657</v>
      </c>
      <c r="EP17" s="60">
        <f t="shared" si="17"/>
        <v>0.31579288380079373</v>
      </c>
      <c r="EQ17" s="60">
        <f t="shared" si="17"/>
        <v>0</v>
      </c>
      <c r="ER17" s="60">
        <f t="shared" si="17"/>
        <v>0</v>
      </c>
      <c r="ES17" s="60">
        <f t="shared" si="17"/>
        <v>1.959155125351655</v>
      </c>
      <c r="ET17" s="60">
        <f t="shared" si="175"/>
        <v>22.530283941544038</v>
      </c>
      <c r="EU17" s="60">
        <f t="shared" si="176"/>
        <v>0.93943211691192374</v>
      </c>
      <c r="EV17" s="60" t="str">
        <f t="shared" si="177"/>
        <v/>
      </c>
      <c r="EW17" s="62">
        <f t="shared" si="178"/>
        <v>6.1334686853835194</v>
      </c>
      <c r="EX17" s="62">
        <f t="shared" si="179"/>
        <v>1.8665313146164806</v>
      </c>
      <c r="EY17" s="62">
        <f t="shared" si="180"/>
        <v>0</v>
      </c>
      <c r="EZ17" s="62">
        <f t="shared" si="181"/>
        <v>8</v>
      </c>
      <c r="FA17" s="62">
        <f t="shared" si="182"/>
        <v>0.40940671762703795</v>
      </c>
      <c r="FB17" s="62">
        <f t="shared" si="183"/>
        <v>0.24390751447799788</v>
      </c>
      <c r="FC17" s="62">
        <f t="shared" si="184"/>
        <v>2.9755934419113686E-2</v>
      </c>
      <c r="FD17" s="62">
        <f t="shared" si="185"/>
        <v>0.93943211691192374</v>
      </c>
      <c r="FE17" s="62">
        <f t="shared" si="186"/>
        <v>3.1917172283554347</v>
      </c>
      <c r="FF17" s="62">
        <f t="shared" si="187"/>
        <v>1.5210055437364645E-14</v>
      </c>
      <c r="FG17" s="62">
        <f t="shared" si="188"/>
        <v>0</v>
      </c>
      <c r="FH17" s="62">
        <f t="shared" si="189"/>
        <v>4.8142195117915234</v>
      </c>
      <c r="FI17" s="62">
        <f t="shared" si="190"/>
        <v>0</v>
      </c>
      <c r="FJ17" s="62">
        <f t="shared" si="191"/>
        <v>0</v>
      </c>
      <c r="FK17" s="62">
        <f t="shared" si="192"/>
        <v>0</v>
      </c>
      <c r="FL17" s="62">
        <f t="shared" si="193"/>
        <v>1.7107885582930322</v>
      </c>
      <c r="FM17" s="62">
        <f t="shared" si="194"/>
        <v>0.28921144170696778</v>
      </c>
      <c r="FN17" s="62">
        <f t="shared" si="195"/>
        <v>2</v>
      </c>
      <c r="FO17" s="62">
        <f t="shared" si="196"/>
        <v>0.34510105102552879</v>
      </c>
      <c r="FP17" s="62">
        <f t="shared" si="197"/>
        <v>0.31579288380079373</v>
      </c>
      <c r="FQ17" s="62">
        <f t="shared" si="198"/>
        <v>0.66089393482632253</v>
      </c>
      <c r="FR17" s="62" t="str">
        <f t="shared" si="199"/>
        <v>Pass</v>
      </c>
      <c r="FS17" s="62" t="str">
        <f t="shared" si="200"/>
        <v>Mg-Hst</v>
      </c>
      <c r="FT17" s="60">
        <f t="shared" si="201"/>
        <v>0.99999999999999523</v>
      </c>
      <c r="FV17" s="60">
        <f t="shared" si="202"/>
        <v>0.98978878133791381</v>
      </c>
      <c r="FW17" s="60">
        <f t="shared" si="22"/>
        <v>6.1974046025480867</v>
      </c>
      <c r="FX17" s="60">
        <f t="shared" si="22"/>
        <v>0.24645003184319506</v>
      </c>
      <c r="FY17" s="60">
        <f t="shared" si="22"/>
        <v>2.2996626476227378</v>
      </c>
      <c r="FZ17" s="60">
        <f t="shared" si="22"/>
        <v>3.0066113382398924E-2</v>
      </c>
      <c r="GA17" s="60">
        <f t="shared" si="22"/>
        <v>0.94922485526108069</v>
      </c>
      <c r="GB17" s="60">
        <f t="shared" si="22"/>
        <v>3.2249880215708879</v>
      </c>
      <c r="GC17" s="60">
        <f t="shared" si="22"/>
        <v>1.7286219966229244</v>
      </c>
      <c r="GD17" s="60">
        <f t="shared" si="22"/>
        <v>0</v>
      </c>
      <c r="GE17" s="60">
        <f t="shared" si="22"/>
        <v>0.64092463230181418</v>
      </c>
      <c r="GF17" s="60">
        <f t="shared" si="22"/>
        <v>0.31908474175190099</v>
      </c>
      <c r="GG17" s="60">
        <f t="shared" si="22"/>
        <v>0</v>
      </c>
      <c r="GH17" s="60">
        <f t="shared" si="22"/>
        <v>0</v>
      </c>
      <c r="GI17" s="60">
        <f t="shared" si="22"/>
        <v>1.9795775626758276</v>
      </c>
      <c r="GJ17" s="60">
        <f t="shared" si="203"/>
        <v>22.765141970772017</v>
      </c>
      <c r="GK17" s="60">
        <f t="shared" si="204"/>
        <v>0.46971605845596542</v>
      </c>
      <c r="GM17" s="88">
        <f t="shared" si="205"/>
        <v>6.1974046025480867</v>
      </c>
      <c r="GN17" s="88">
        <f t="shared" si="206"/>
        <v>1.8025953974519133</v>
      </c>
      <c r="GO17" s="88">
        <f t="shared" si="207"/>
        <v>0</v>
      </c>
      <c r="GP17" s="87">
        <f t="shared" si="208"/>
        <v>8</v>
      </c>
      <c r="GQ17" s="88">
        <f t="shared" si="209"/>
        <v>0.49706725017082443</v>
      </c>
      <c r="GR17" s="88">
        <f t="shared" si="210"/>
        <v>0.24645003184319506</v>
      </c>
      <c r="GS17" s="88">
        <f t="shared" si="211"/>
        <v>3.0066113382398924E-2</v>
      </c>
      <c r="GT17" s="88">
        <f t="shared" si="212"/>
        <v>0.46971605845596542</v>
      </c>
      <c r="GU17" s="88">
        <f t="shared" si="213"/>
        <v>3.2249880215708879</v>
      </c>
      <c r="GV17" s="88">
        <f t="shared" si="214"/>
        <v>0.47950879680511527</v>
      </c>
      <c r="GW17" s="88">
        <f t="shared" si="215"/>
        <v>0</v>
      </c>
      <c r="GX17" s="87">
        <f t="shared" si="216"/>
        <v>4.9477962722283868</v>
      </c>
      <c r="GY17" s="88">
        <f t="shared" si="217"/>
        <v>0</v>
      </c>
      <c r="GZ17" s="88">
        <f t="shared" si="218"/>
        <v>0</v>
      </c>
      <c r="HA17" s="88">
        <f t="shared" si="219"/>
        <v>0</v>
      </c>
      <c r="HB17" s="88">
        <f t="shared" si="220"/>
        <v>1.7286219966229244</v>
      </c>
      <c r="HC17" s="88">
        <f t="shared" si="221"/>
        <v>0.27137800337707563</v>
      </c>
      <c r="HD17" s="87">
        <f t="shared" si="222"/>
        <v>2</v>
      </c>
      <c r="HE17" s="88">
        <f t="shared" si="223"/>
        <v>0.36954662892473855</v>
      </c>
      <c r="HF17" s="88">
        <f t="shared" si="224"/>
        <v>0.31908474175190099</v>
      </c>
      <c r="HG17" s="88">
        <f t="shared" si="225"/>
        <v>0.6886313706766396</v>
      </c>
      <c r="HH17" s="96" t="str">
        <f t="shared" si="226"/>
        <v>Pass</v>
      </c>
      <c r="HI17" s="83">
        <f t="shared" si="227"/>
        <v>0.87056034319518594</v>
      </c>
      <c r="HJ17" s="83">
        <f t="shared" si="228"/>
        <v>0.6886313706766396</v>
      </c>
      <c r="HK17" s="83">
        <f t="shared" si="229"/>
        <v>0.24645003184319506</v>
      </c>
      <c r="HL17" s="83">
        <f t="shared" si="230"/>
        <v>6.1974046025480867</v>
      </c>
      <c r="HM17" s="96" t="str">
        <f t="shared" si="231"/>
        <v>Pargasite</v>
      </c>
      <c r="HP17" s="97">
        <f>parameters!$E$5+parameters!$F$5*calcs_mymases!$Q17 +parameters!$G$5*calcs_mymases!$GM17+parameters!$H$5*LN(calcs_mymases!$GM17)+parameters!$I$5*calcs_mymases!$GQ17+parameters!$J$5*(calcs_mymases!$GU17+calcs_mymases!$GY17) + parameters!$K$5*calcs_mymases!$GT17+parameters!$L$5*(calcs_mymases!$GV17+calcs_mymases!$GZ17)+parameters!$M$5*(calcs_mymases!$GT17+calcs_mymases!$GV17+calcs_mymases!$GZ17)+parameters!$N$5*(calcs_mymases!$GO17+calcs_mymases!$GR17)+parameters!$O$5*calcs_mymases!$HB17+parameters!$P$5*calcs_mymases!$HE17</f>
        <v>54.159127979444882</v>
      </c>
      <c r="HQ17" s="97">
        <f>parameters!$E$6+parameters!$F$6*calcs_mymases!$Q17 +parameters!$G$6*calcs_mymases!$GM17+parameters!$H$6*LN(calcs_mymases!$GM17)+parameters!$I$6*calcs_mymases!$GQ17+parameters!$J$6*(calcs_mymases!$GU17+calcs_mymases!$GY17) + parameters!$K$6*calcs_mymases!$GT17+parameters!$L$6*(calcs_mymases!$GV17+calcs_mymases!$GZ17)+parameters!$M$6*(calcs_mymases!$GT17+calcs_mymases!$GV17+calcs_mymases!$GZ17)+parameters!$N$6*(calcs_mymases!$GO17+calcs_mymases!$GR17)+parameters!$O$6*calcs_mymases!$HB17+parameters!$P$6*calcs_mymases!$HE17</f>
        <v>56.99653948333237</v>
      </c>
      <c r="HR17" s="97">
        <f>parameters!$E$7+parameters!$F$7*calcs_mymases!$Q17 +parameters!$G$7*calcs_mymases!$GM17+parameters!$H$7*LN(calcs_mymases!$GM17)+parameters!$I$7*calcs_mymases!$GQ17+parameters!$J$7*(calcs_mymases!$GU17+calcs_mymases!$GY17) + parameters!$K$7*calcs_mymases!$GT17+parameters!$L$7*(calcs_mymases!$GV17+calcs_mymases!$GZ17)+parameters!$M$7*(calcs_mymases!$GT17+calcs_mymases!$GV17+calcs_mymases!$GZ17)+parameters!$N$7*(calcs_mymases!$GO17+calcs_mymases!$GR17)+parameters!$O$7*calcs_mymases!$HB17+parameters!$P$7*calcs_mymases!$HE17</f>
        <v>60.616609138441682</v>
      </c>
      <c r="HS17" s="97">
        <f>parameters!$E$8+parameters!$F$8*calcs_mymases!$Q17 +parameters!$G$8*calcs_mymases!$GM17+parameters!$H$8*LN(calcs_mymases!$GM17)+parameters!$I$8*calcs_mymases!$GQ17+parameters!$J$8*(calcs_mymases!$GU17+calcs_mymases!$GY17) + parameters!$K$8*calcs_mymases!$GT17+parameters!$L$8*(calcs_mymases!$GV17+calcs_mymases!$GZ17)+parameters!$M$8*(calcs_mymases!$GT17+calcs_mymases!$GV17+calcs_mymases!$GZ17)+parameters!$N$8*(calcs_mymases!$GO17+calcs_mymases!$GR17)+parameters!$O$8*calcs_mymases!$HB17+parameters!$P$8*calcs_mymases!$HE17</f>
        <v>59.880870083653541</v>
      </c>
      <c r="HT17" s="81"/>
      <c r="HU17" s="97">
        <f>EXP(parameters!$E$10+parameters!$F$10*calcs_mymases!$Q17 +parameters!$G$10*calcs_mymases!$GM17+parameters!$H$10*LN(calcs_mymases!$GM17)+parameters!$I$10*calcs_mymases!$GQ17+parameters!$J$10*(calcs_mymases!$GU17+calcs_mymases!$GY17) + parameters!$K$10*calcs_mymases!$GT17+parameters!$L$10*(calcs_mymases!$GV17+calcs_mymases!$GZ17)+parameters!$M$10*(calcs_mymases!$GT17+calcs_mymases!$GV17+calcs_mymases!$GZ17)+parameters!$N$10*(calcs_mymases!$GO17+calcs_mymases!$GR17)+parameters!$O$10*calcs_mymases!$HB17+parameters!$P$10*calcs_mymases!$HE17)</f>
        <v>1.102754562369157</v>
      </c>
      <c r="HV17" s="97">
        <f>EXP(parameters!$E$11+parameters!$F$11*calcs_mymases!$Q17 +parameters!$G$11*calcs_mymases!$GM17+parameters!$H$11*LN(calcs_mymases!$GM17)+parameters!$I$11*calcs_mymases!$GQ17+parameters!$J$11*(calcs_mymases!$GU17+calcs_mymases!$GY17) + parameters!$K$11*calcs_mymases!$GT17+parameters!$L$11*(calcs_mymases!$GV17+calcs_mymases!$GZ17)+parameters!$M$11*(calcs_mymases!$GT17+calcs_mymases!$GV17+calcs_mymases!$GZ17)+parameters!$N$11*(calcs_mymases!$GO17+calcs_mymases!$GR17)+parameters!$O$11*calcs_mymases!$HB17+parameters!$P$11*calcs_mymases!$HE17)</f>
        <v>1.2789585222787128</v>
      </c>
      <c r="HW17" s="73"/>
      <c r="HX17" s="97">
        <f>EXP(parameters!$E$13+parameters!$F$13*calcs_mymases!$Q17 +parameters!$G$13*calcs_mymases!$GM17+parameters!$H$13*LN(calcs_mymases!$GM17)+parameters!$I$13*calcs_mymases!$GQ17+parameters!$J$13*(calcs_mymases!$GU17+calcs_mymases!$GY17) + parameters!$K$13*calcs_mymases!$GT17+parameters!$L$13*(calcs_mymases!$GV17+calcs_mymases!$GZ17)+parameters!$M$13*(calcs_mymases!$GT17+calcs_mymases!$GV17+calcs_mymases!$GZ17)+parameters!$N$13*(calcs_mymases!$GO17+calcs_mymases!$GR17)+parameters!$O$13*calcs_mymases!$HB17+parameters!$P$13*calcs_mymases!$HE17)</f>
        <v>4.944506480151488</v>
      </c>
      <c r="HY17" s="97">
        <f>EXP(parameters!$E$14+parameters!$F$14*calcs_mymases!$Q17 +parameters!$G$14*calcs_mymases!$GM17+parameters!$H$14*LN(calcs_mymases!$GM17)+parameters!$I$14*calcs_mymases!$GQ17+parameters!$J$14*(calcs_mymases!$GU17+calcs_mymases!$GY17) + parameters!$K$14*calcs_mymases!$GT17+parameters!$L$14*(calcs_mymases!$GV17+calcs_mymases!$GZ17)+parameters!$M$14*(calcs_mymases!$GT17+calcs_mymases!$GV17+calcs_mymases!$GZ17)+parameters!$N$14*(calcs_mymases!$GO17+calcs_mymases!$GR17)+parameters!$O$14*calcs_mymases!$HB17+parameters!$P$14*calcs_mymases!$HE17)</f>
        <v>4.7947883380296243</v>
      </c>
      <c r="HZ17" s="81"/>
      <c r="IA17" s="97">
        <f>EXP(parameters!$E$16+parameters!$F$16*calcs_mymases!$Q17 +parameters!$G$16*calcs_mymases!$GM17+parameters!$H$16*LN(calcs_mymases!$GM17)+parameters!$I$16*calcs_mymases!$GQ17+parameters!$J$16*(calcs_mymases!$GU17+calcs_mymases!$GY17) + parameters!$K$16*calcs_mymases!$GT17+parameters!$L$16*(calcs_mymases!$GV17+calcs_mymases!$GZ17)+parameters!$M$16*(calcs_mymases!$GT17+calcs_mymases!$GV17+calcs_mymases!$GZ17)+parameters!$N$16*(calcs_mymases!$GO17+calcs_mymases!$GR17)+parameters!$O$16*calcs_mymases!$HB17+parameters!$P$16*calcs_mymases!$HE17)</f>
        <v>2.5532631631288636</v>
      </c>
      <c r="IB17" s="81"/>
      <c r="IC17" s="97">
        <f>(parameters!$E$18+parameters!$F$18*calcs_mymases!$Q17 +parameters!$G$18*calcs_mymases!$GM17+parameters!$H$18*LN(calcs_mymases!$GM17)+parameters!$I$18*calcs_mymases!$GQ17+parameters!$J$18*(calcs_mymases!$GU17+calcs_mymases!$GY17) + parameters!$K$18*calcs_mymases!$GT17+parameters!$L$18*(calcs_mymases!$GV17+calcs_mymases!$GZ17)+parameters!$M$18*(calcs_mymases!$GT17+calcs_mymases!$GV17+calcs_mymases!$GZ17)+parameters!$N$18*(calcs_mymases!$GO17+calcs_mymases!$GR17)+parameters!$O$18*calcs_mymases!$HB17+parameters!$P$18*calcs_mymases!$HE17)</f>
        <v>6.5639192342014567</v>
      </c>
      <c r="ID17" s="97">
        <f>EXP(parameters!$E$19+parameters!$F$19*calcs_mymases!$Q17 +parameters!$G$19*calcs_mymases!$GM17+parameters!$H$19*LN(calcs_mymases!$GM17)+parameters!$I$19*calcs_mymases!$GQ17+parameters!$J$19*(calcs_mymases!$GU17+calcs_mymases!$GY17) + parameters!$K$19*calcs_mymases!$GT17+parameters!$L$19*(calcs_mymases!$GV17+calcs_mymases!$GZ17)+parameters!$M$19*(calcs_mymases!$GT17+calcs_mymases!$GV17+calcs_mymases!$GZ17)+parameters!$N$19*(calcs_mymases!$GO17+calcs_mymases!$GR17)+parameters!$O$19*calcs_mymases!$HB17+parameters!$P$19*calcs_mymases!$HE17)</f>
        <v>7.2832186054210188</v>
      </c>
      <c r="IE17" s="73"/>
      <c r="IF17" s="97">
        <f>(parameters!$E$21+parameters!$F$21*calcs_mymases!$Q17 +parameters!$G$21*calcs_mymases!$GM17+parameters!$H$21*LN(calcs_mymases!$GM17)+parameters!$I$21*calcs_mymases!$GQ17+parameters!$J$21*(calcs_mymases!$GU17+calcs_mymases!$GY17) + parameters!$K$21*calcs_mymases!$GT17+parameters!$L$21*(calcs_mymases!$GV17+calcs_mymases!$GZ17)+parameters!$M$21*(calcs_mymases!$GT17+calcs_mymases!$GV17+calcs_mymases!$GZ17)+parameters!$N$21*(calcs_mymases!$GO17+calcs_mymases!$GR17)+parameters!$O$21*calcs_mymases!$HB17+parameters!$P$21*calcs_mymases!$HE17)</f>
        <v>2.7741879784349432</v>
      </c>
      <c r="IG17" s="97">
        <f>(parameters!$E$22+parameters!$F$22*calcs_mymases!$Q17 +parameters!$G$22*calcs_mymases!$GM17+parameters!$H$22*LN(calcs_mymases!$GM17)+parameters!$I$22*calcs_mymases!$GQ17+parameters!$J$22*(calcs_mymases!$GU17+calcs_mymases!$GY17) + parameters!$K$22*calcs_mymases!$GT17+parameters!$L$22*(calcs_mymases!$GV17+calcs_mymases!$GZ17)+parameters!$M$22*(calcs_mymases!$GT17+calcs_mymases!$GV17+calcs_mymases!$GZ17)+parameters!$N$22*(calcs_mymases!$GO17+calcs_mymases!$GR17)+parameters!$O$22*calcs_mymases!$HB17+parameters!$P$22*calcs_mymases!$HE17)</f>
        <v>1.4793845314417116</v>
      </c>
      <c r="IH17" s="81"/>
      <c r="II17" s="97">
        <f>(parameters!$E$24+parameters!$F$24*calcs_mymases!$Q17 +parameters!$G$24*calcs_mymases!$GM17+parameters!$H$24*LN(calcs_mymases!$GM17)+parameters!$I$24*calcs_mymases!$GQ17+parameters!$J$24*(calcs_mymases!$GU17+calcs_mymases!$GY17) + parameters!$K$24*calcs_mymases!$GT17+parameters!$L$24*(calcs_mymases!$GV17+calcs_mymases!$GZ17)+parameters!$M$24*(calcs_mymases!$GT17+calcs_mymases!$GV17+calcs_mymases!$GZ17)+parameters!$N$24*(calcs_mymases!$GO17+calcs_mymases!$GR17)+parameters!$O$24*calcs_mymases!$HB17+parameters!$P$24*calcs_mymases!$HE17)</f>
        <v>17.514909859866265</v>
      </c>
      <c r="IJ17" s="98"/>
    </row>
    <row r="18" spans="1:244" s="60" customFormat="1" x14ac:dyDescent="0.3">
      <c r="A18" s="89" t="s">
        <v>115</v>
      </c>
      <c r="B18" s="90" t="str">
        <f t="shared" si="111"/>
        <v>Pargasite</v>
      </c>
      <c r="C18" s="91">
        <v>42.37</v>
      </c>
      <c r="D18" s="91">
        <v>2.2400000000000002</v>
      </c>
      <c r="E18" s="91">
        <v>13.34</v>
      </c>
      <c r="F18" s="91">
        <v>0.26</v>
      </c>
      <c r="G18" s="91">
        <v>7.76</v>
      </c>
      <c r="H18" s="91">
        <v>14.79</v>
      </c>
      <c r="I18" s="91">
        <v>11.03</v>
      </c>
      <c r="J18" s="91">
        <v>0</v>
      </c>
      <c r="K18" s="91">
        <v>2.2599999999999998</v>
      </c>
      <c r="L18" s="91">
        <v>1.71</v>
      </c>
      <c r="M18" s="91">
        <v>0</v>
      </c>
      <c r="N18" s="91">
        <v>0</v>
      </c>
      <c r="O18" s="91">
        <v>0</v>
      </c>
      <c r="P18" s="91">
        <v>95.759999999999991</v>
      </c>
      <c r="Q18" s="60">
        <v>1025</v>
      </c>
      <c r="R18" s="92">
        <f t="shared" si="0"/>
        <v>0.70517589453484519</v>
      </c>
      <c r="S18" s="93">
        <f t="shared" si="0"/>
        <v>2.8042484363811179E-2</v>
      </c>
      <c r="T18" s="93">
        <f t="shared" si="0"/>
        <v>0.13083433861966831</v>
      </c>
      <c r="U18" s="93">
        <f t="shared" si="0"/>
        <v>1.7105465722620401E-3</v>
      </c>
      <c r="V18" s="93">
        <f t="shared" si="0"/>
        <v>0.10800819526100124</v>
      </c>
      <c r="W18" s="93">
        <f t="shared" si="0"/>
        <v>0.36695745377675881</v>
      </c>
      <c r="X18" s="93">
        <f t="shared" si="0"/>
        <v>0.19669242867893305</v>
      </c>
      <c r="Y18" s="93">
        <f t="shared" si="0"/>
        <v>0</v>
      </c>
      <c r="Z18" s="93">
        <f t="shared" si="0"/>
        <v>3.6464022433441053E-2</v>
      </c>
      <c r="AA18" s="93">
        <f t="shared" si="0"/>
        <v>1.8153637097116652E-2</v>
      </c>
      <c r="AB18" s="93">
        <f t="shared" si="0"/>
        <v>0</v>
      </c>
      <c r="AC18" s="94">
        <f t="shared" si="0"/>
        <v>0</v>
      </c>
      <c r="AD18" s="92">
        <f t="shared" si="112"/>
        <v>1.4103517890696904</v>
      </c>
      <c r="AE18" s="93">
        <f t="shared" si="112"/>
        <v>5.6084968727622357E-2</v>
      </c>
      <c r="AF18" s="93">
        <f t="shared" si="113"/>
        <v>0.39250301585900493</v>
      </c>
      <c r="AG18" s="93">
        <f t="shared" si="113"/>
        <v>5.1316397167861204E-3</v>
      </c>
      <c r="AH18" s="93">
        <f t="shared" si="3"/>
        <v>0.10800819526100124</v>
      </c>
      <c r="AI18" s="93">
        <f t="shared" si="3"/>
        <v>0.36695745377675881</v>
      </c>
      <c r="AJ18" s="93">
        <f t="shared" si="3"/>
        <v>0.19669242867893305</v>
      </c>
      <c r="AK18" s="93">
        <f t="shared" si="3"/>
        <v>0</v>
      </c>
      <c r="AL18" s="93">
        <f t="shared" si="3"/>
        <v>3.6464022433441053E-2</v>
      </c>
      <c r="AM18" s="93">
        <f t="shared" si="3"/>
        <v>1.8153637097116652E-2</v>
      </c>
      <c r="AN18" s="94">
        <f t="shared" si="114"/>
        <v>2.5903471506203544</v>
      </c>
      <c r="AO18" s="92">
        <f t="shared" si="5"/>
        <v>12.522681039425306</v>
      </c>
      <c r="AP18" s="93">
        <f t="shared" si="5"/>
        <v>0.4979850984167844</v>
      </c>
      <c r="AQ18" s="93">
        <f t="shared" si="5"/>
        <v>3.4850808945029348</v>
      </c>
      <c r="AR18" s="93">
        <f t="shared" si="5"/>
        <v>4.5564438518526242E-2</v>
      </c>
      <c r="AS18" s="93">
        <f t="shared" si="5"/>
        <v>0.95901759361022243</v>
      </c>
      <c r="AT18" s="93">
        <f t="shared" si="5"/>
        <v>3.2582588147863412</v>
      </c>
      <c r="AU18" s="93">
        <f t="shared" si="5"/>
        <v>1.7464554349528165</v>
      </c>
      <c r="AV18" s="93">
        <f t="shared" si="5"/>
        <v>0</v>
      </c>
      <c r="AW18" s="93">
        <f t="shared" si="5"/>
        <v>0.32376838593556584</v>
      </c>
      <c r="AX18" s="93">
        <f t="shared" si="5"/>
        <v>0.16118829985150412</v>
      </c>
      <c r="AY18" s="94">
        <f t="shared" si="115"/>
        <v>23</v>
      </c>
      <c r="AZ18" s="92">
        <f t="shared" si="116"/>
        <v>6.261340519712653</v>
      </c>
      <c r="BA18" s="93">
        <f t="shared" si="116"/>
        <v>0.2489925492083922</v>
      </c>
      <c r="BB18" s="93">
        <f t="shared" si="117"/>
        <v>2.3233872630019565</v>
      </c>
      <c r="BC18" s="93">
        <f t="shared" si="117"/>
        <v>3.0376292345684161E-2</v>
      </c>
      <c r="BD18" s="93">
        <f t="shared" si="9"/>
        <v>0.95901759361022243</v>
      </c>
      <c r="BE18" s="93">
        <f t="shared" si="9"/>
        <v>3.2582588147863412</v>
      </c>
      <c r="BF18" s="93">
        <f t="shared" si="9"/>
        <v>1.7464554349528165</v>
      </c>
      <c r="BG18" s="93">
        <f t="shared" si="9"/>
        <v>0</v>
      </c>
      <c r="BH18" s="93">
        <f t="shared" si="118"/>
        <v>0.64753677187113168</v>
      </c>
      <c r="BI18" s="93">
        <f t="shared" si="118"/>
        <v>0.32237659970300825</v>
      </c>
      <c r="BJ18" s="93">
        <f t="shared" si="119"/>
        <v>0</v>
      </c>
      <c r="BK18" s="93">
        <f t="shared" si="119"/>
        <v>0</v>
      </c>
      <c r="BL18" s="93">
        <f t="shared" si="120"/>
        <v>2</v>
      </c>
      <c r="BM18" s="94">
        <f t="shared" si="121"/>
        <v>15.797741839192202</v>
      </c>
      <c r="BN18" s="95">
        <f t="shared" si="122"/>
        <v>6.261340519712653</v>
      </c>
      <c r="BO18" s="66">
        <f t="shared" si="123"/>
        <v>1.738659480287347</v>
      </c>
      <c r="BP18" s="66">
        <f t="shared" si="124"/>
        <v>0</v>
      </c>
      <c r="BQ18" s="66">
        <f t="shared" si="125"/>
        <v>8</v>
      </c>
      <c r="BR18" s="66">
        <f t="shared" si="126"/>
        <v>0.58472778271460957</v>
      </c>
      <c r="BS18" s="66">
        <f t="shared" si="127"/>
        <v>0.2489925492083922</v>
      </c>
      <c r="BT18" s="66">
        <f t="shared" si="128"/>
        <v>3.0376292345684161E-2</v>
      </c>
      <c r="BU18" s="66"/>
      <c r="BV18" s="66">
        <f t="shared" si="129"/>
        <v>3.2582588147863412</v>
      </c>
      <c r="BW18" s="66">
        <f t="shared" si="130"/>
        <v>0.87764456094497323</v>
      </c>
      <c r="BX18" s="66">
        <f t="shared" si="131"/>
        <v>0</v>
      </c>
      <c r="BY18" s="66">
        <f t="shared" si="132"/>
        <v>5</v>
      </c>
      <c r="BZ18" s="66">
        <f t="shared" si="133"/>
        <v>0</v>
      </c>
      <c r="CA18" s="66">
        <f t="shared" si="134"/>
        <v>8.1373032665249201E-2</v>
      </c>
      <c r="CB18" s="66">
        <f t="shared" si="135"/>
        <v>0</v>
      </c>
      <c r="CC18" s="66">
        <f t="shared" si="136"/>
        <v>1.7464554349528165</v>
      </c>
      <c r="CD18" s="56">
        <f t="shared" si="137"/>
        <v>0.17217153238193417</v>
      </c>
      <c r="CE18" s="66">
        <f t="shared" si="138"/>
        <v>2</v>
      </c>
      <c r="CF18" s="66">
        <f t="shared" si="139"/>
        <v>0.47536523948919751</v>
      </c>
      <c r="CG18" s="66">
        <f t="shared" si="140"/>
        <v>0.32237659970300825</v>
      </c>
      <c r="CH18" s="67">
        <f t="shared" si="141"/>
        <v>0.79774183919220576</v>
      </c>
      <c r="CJ18" s="60">
        <f t="shared" si="142"/>
        <v>1.2776816681369596</v>
      </c>
      <c r="CK18" s="60">
        <f t="shared" si="143"/>
        <v>1.0128029792401101</v>
      </c>
      <c r="CL18" s="60">
        <f t="shared" si="144"/>
        <v>1.0116113787502961</v>
      </c>
      <c r="CN18" s="60">
        <f t="shared" si="145"/>
        <v>1</v>
      </c>
      <c r="CO18" s="60">
        <f t="shared" si="15"/>
        <v>6.261340519712653</v>
      </c>
      <c r="CP18" s="60">
        <f t="shared" si="15"/>
        <v>0.2489925492083922</v>
      </c>
      <c r="CQ18" s="60">
        <f t="shared" si="15"/>
        <v>2.3233872630019565</v>
      </c>
      <c r="CR18" s="60">
        <f t="shared" si="15"/>
        <v>3.0376292345684161E-2</v>
      </c>
      <c r="CS18" s="60">
        <f t="shared" si="15"/>
        <v>0.95901759361022243</v>
      </c>
      <c r="CT18" s="60">
        <f t="shared" si="15"/>
        <v>3.2582588147863412</v>
      </c>
      <c r="CU18" s="60">
        <f t="shared" si="15"/>
        <v>1.7464554349528165</v>
      </c>
      <c r="CV18" s="60">
        <f t="shared" si="15"/>
        <v>0</v>
      </c>
      <c r="CW18" s="60">
        <f t="shared" si="15"/>
        <v>0.64753677187113168</v>
      </c>
      <c r="CX18" s="60">
        <f t="shared" si="15"/>
        <v>0.32237659970300825</v>
      </c>
      <c r="CY18" s="60">
        <f t="shared" si="15"/>
        <v>0</v>
      </c>
      <c r="CZ18" s="60">
        <f t="shared" si="15"/>
        <v>0</v>
      </c>
      <c r="DA18" s="60">
        <f t="shared" si="15"/>
        <v>2</v>
      </c>
      <c r="DB18" s="60">
        <f t="shared" si="146"/>
        <v>23</v>
      </c>
      <c r="DC18" s="60">
        <f t="shared" si="147"/>
        <v>0</v>
      </c>
      <c r="DD18" s="60" t="str">
        <f t="shared" si="148"/>
        <v/>
      </c>
      <c r="DE18" s="59">
        <f t="shared" si="149"/>
        <v>6.261340519712653</v>
      </c>
      <c r="DF18" s="59">
        <f t="shared" si="150"/>
        <v>1.738659480287347</v>
      </c>
      <c r="DG18" s="59">
        <f t="shared" si="151"/>
        <v>0</v>
      </c>
      <c r="DH18" s="59">
        <f t="shared" si="152"/>
        <v>8</v>
      </c>
      <c r="DI18" s="59">
        <f t="shared" si="153"/>
        <v>0.58472778271460957</v>
      </c>
      <c r="DJ18" s="59">
        <f t="shared" si="154"/>
        <v>0.2489925492083922</v>
      </c>
      <c r="DK18" s="59">
        <f t="shared" si="155"/>
        <v>3.0376292345684161E-2</v>
      </c>
      <c r="DL18" s="59">
        <f t="shared" si="156"/>
        <v>0</v>
      </c>
      <c r="DM18" s="59">
        <f t="shared" si="157"/>
        <v>3.2582588147863412</v>
      </c>
      <c r="DN18" s="59">
        <f t="shared" si="158"/>
        <v>0.87764456094497323</v>
      </c>
      <c r="DO18" s="59">
        <f t="shared" si="159"/>
        <v>0</v>
      </c>
      <c r="DP18" s="59">
        <f t="shared" si="160"/>
        <v>5</v>
      </c>
      <c r="DQ18" s="59">
        <f t="shared" si="161"/>
        <v>0</v>
      </c>
      <c r="DR18" s="59">
        <f t="shared" si="162"/>
        <v>8.1373032665249201E-2</v>
      </c>
      <c r="DS18" s="59">
        <f t="shared" si="163"/>
        <v>0</v>
      </c>
      <c r="DT18" s="59">
        <f t="shared" si="164"/>
        <v>1.7464554349528165</v>
      </c>
      <c r="DU18" s="59">
        <f t="shared" si="165"/>
        <v>0.17217153238193417</v>
      </c>
      <c r="DV18" s="59">
        <f t="shared" si="166"/>
        <v>2</v>
      </c>
      <c r="DW18" s="59">
        <f t="shared" si="167"/>
        <v>0.47536523948919751</v>
      </c>
      <c r="DX18" s="59">
        <f t="shared" si="168"/>
        <v>0</v>
      </c>
      <c r="DY18" s="59">
        <f t="shared" si="169"/>
        <v>0.47536523948919751</v>
      </c>
      <c r="EA18" s="60">
        <f t="shared" si="170"/>
        <v>0.93188744040411386</v>
      </c>
      <c r="EB18" s="60">
        <f t="shared" si="171"/>
        <v>0.96928245426633397</v>
      </c>
      <c r="EC18" s="60">
        <f t="shared" si="172"/>
        <v>0.87672986158359001</v>
      </c>
      <c r="ED18" s="60">
        <f t="shared" si="173"/>
        <v>0.97957756267582752</v>
      </c>
      <c r="EF18" s="60">
        <f t="shared" si="174"/>
        <v>0.97957756267582752</v>
      </c>
      <c r="EG18" s="60">
        <f t="shared" si="17"/>
        <v>6.1334686853835194</v>
      </c>
      <c r="EH18" s="60">
        <f t="shared" si="17"/>
        <v>0.24390751447799788</v>
      </c>
      <c r="EI18" s="60">
        <f t="shared" si="17"/>
        <v>2.2759380322435185</v>
      </c>
      <c r="EJ18" s="60">
        <f t="shared" si="17"/>
        <v>2.9755934419113686E-2</v>
      </c>
      <c r="EK18" s="60">
        <f t="shared" si="17"/>
        <v>0.93943211691193895</v>
      </c>
      <c r="EL18" s="60">
        <f t="shared" si="17"/>
        <v>3.1917172283554347</v>
      </c>
      <c r="EM18" s="60">
        <f t="shared" si="17"/>
        <v>1.7107885582930322</v>
      </c>
      <c r="EN18" s="60">
        <f t="shared" si="17"/>
        <v>0</v>
      </c>
      <c r="EO18" s="60">
        <f t="shared" si="17"/>
        <v>0.63431249273249657</v>
      </c>
      <c r="EP18" s="60">
        <f t="shared" si="17"/>
        <v>0.31579288380079373</v>
      </c>
      <c r="EQ18" s="60">
        <f t="shared" si="17"/>
        <v>0</v>
      </c>
      <c r="ER18" s="60">
        <f t="shared" si="17"/>
        <v>0</v>
      </c>
      <c r="ES18" s="60">
        <f t="shared" si="17"/>
        <v>1.959155125351655</v>
      </c>
      <c r="ET18" s="60">
        <f t="shared" si="175"/>
        <v>22.530283941544038</v>
      </c>
      <c r="EU18" s="60">
        <f t="shared" si="176"/>
        <v>0.93943211691192374</v>
      </c>
      <c r="EV18" s="60" t="str">
        <f t="shared" si="177"/>
        <v/>
      </c>
      <c r="EW18" s="62">
        <f t="shared" si="178"/>
        <v>6.1334686853835194</v>
      </c>
      <c r="EX18" s="62">
        <f t="shared" si="179"/>
        <v>1.8665313146164806</v>
      </c>
      <c r="EY18" s="62">
        <f t="shared" si="180"/>
        <v>0</v>
      </c>
      <c r="EZ18" s="62">
        <f t="shared" si="181"/>
        <v>8</v>
      </c>
      <c r="FA18" s="62">
        <f t="shared" si="182"/>
        <v>0.40940671762703795</v>
      </c>
      <c r="FB18" s="62">
        <f t="shared" si="183"/>
        <v>0.24390751447799788</v>
      </c>
      <c r="FC18" s="62">
        <f t="shared" si="184"/>
        <v>2.9755934419113686E-2</v>
      </c>
      <c r="FD18" s="62">
        <f t="shared" si="185"/>
        <v>0.93943211691192374</v>
      </c>
      <c r="FE18" s="62">
        <f t="shared" si="186"/>
        <v>3.1917172283554347</v>
      </c>
      <c r="FF18" s="62">
        <f t="shared" si="187"/>
        <v>1.5210055437364645E-14</v>
      </c>
      <c r="FG18" s="62">
        <f t="shared" si="188"/>
        <v>0</v>
      </c>
      <c r="FH18" s="62">
        <f t="shared" si="189"/>
        <v>4.8142195117915234</v>
      </c>
      <c r="FI18" s="62">
        <f t="shared" si="190"/>
        <v>0</v>
      </c>
      <c r="FJ18" s="62">
        <f t="shared" si="191"/>
        <v>0</v>
      </c>
      <c r="FK18" s="62">
        <f t="shared" si="192"/>
        <v>0</v>
      </c>
      <c r="FL18" s="62">
        <f t="shared" si="193"/>
        <v>1.7107885582930322</v>
      </c>
      <c r="FM18" s="62">
        <f t="shared" si="194"/>
        <v>0.28921144170696778</v>
      </c>
      <c r="FN18" s="62">
        <f t="shared" si="195"/>
        <v>2</v>
      </c>
      <c r="FO18" s="62">
        <f t="shared" si="196"/>
        <v>0.34510105102552879</v>
      </c>
      <c r="FP18" s="62">
        <f t="shared" si="197"/>
        <v>0.31579288380079373</v>
      </c>
      <c r="FQ18" s="62">
        <f t="shared" si="198"/>
        <v>0.66089393482632253</v>
      </c>
      <c r="FR18" s="62" t="str">
        <f t="shared" si="199"/>
        <v>Pass</v>
      </c>
      <c r="FS18" s="62" t="str">
        <f t="shared" si="200"/>
        <v>Mg-Hst</v>
      </c>
      <c r="FT18" s="60">
        <f t="shared" si="201"/>
        <v>0.99999999999999523</v>
      </c>
      <c r="FV18" s="60">
        <f t="shared" si="202"/>
        <v>0.98978878133791381</v>
      </c>
      <c r="FW18" s="60">
        <f t="shared" si="22"/>
        <v>6.1974046025480867</v>
      </c>
      <c r="FX18" s="60">
        <f t="shared" si="22"/>
        <v>0.24645003184319506</v>
      </c>
      <c r="FY18" s="60">
        <f t="shared" si="22"/>
        <v>2.2996626476227378</v>
      </c>
      <c r="FZ18" s="60">
        <f t="shared" si="22"/>
        <v>3.0066113382398924E-2</v>
      </c>
      <c r="GA18" s="60">
        <f t="shared" si="22"/>
        <v>0.94922485526108069</v>
      </c>
      <c r="GB18" s="60">
        <f t="shared" si="22"/>
        <v>3.2249880215708879</v>
      </c>
      <c r="GC18" s="60">
        <f t="shared" si="22"/>
        <v>1.7286219966229244</v>
      </c>
      <c r="GD18" s="60">
        <f t="shared" si="22"/>
        <v>0</v>
      </c>
      <c r="GE18" s="60">
        <f t="shared" si="22"/>
        <v>0.64092463230181418</v>
      </c>
      <c r="GF18" s="60">
        <f t="shared" si="22"/>
        <v>0.31908474175190099</v>
      </c>
      <c r="GG18" s="60">
        <f t="shared" si="22"/>
        <v>0</v>
      </c>
      <c r="GH18" s="60">
        <f t="shared" si="22"/>
        <v>0</v>
      </c>
      <c r="GI18" s="60">
        <f t="shared" si="22"/>
        <v>1.9795775626758276</v>
      </c>
      <c r="GJ18" s="60">
        <f t="shared" si="203"/>
        <v>22.765141970772017</v>
      </c>
      <c r="GK18" s="60">
        <f t="shared" si="204"/>
        <v>0.46971605845596542</v>
      </c>
      <c r="GM18" s="88">
        <f t="shared" si="205"/>
        <v>6.1974046025480867</v>
      </c>
      <c r="GN18" s="88">
        <f t="shared" si="206"/>
        <v>1.8025953974519133</v>
      </c>
      <c r="GO18" s="88">
        <f t="shared" si="207"/>
        <v>0</v>
      </c>
      <c r="GP18" s="87">
        <f t="shared" si="208"/>
        <v>8</v>
      </c>
      <c r="GQ18" s="88">
        <f t="shared" si="209"/>
        <v>0.49706725017082443</v>
      </c>
      <c r="GR18" s="88">
        <f t="shared" si="210"/>
        <v>0.24645003184319506</v>
      </c>
      <c r="GS18" s="88">
        <f t="shared" si="211"/>
        <v>3.0066113382398924E-2</v>
      </c>
      <c r="GT18" s="88">
        <f t="shared" si="212"/>
        <v>0.46971605845596542</v>
      </c>
      <c r="GU18" s="88">
        <f t="shared" si="213"/>
        <v>3.2249880215708879</v>
      </c>
      <c r="GV18" s="88">
        <f t="shared" si="214"/>
        <v>0.47950879680511527</v>
      </c>
      <c r="GW18" s="88">
        <f t="shared" si="215"/>
        <v>0</v>
      </c>
      <c r="GX18" s="87">
        <f t="shared" si="216"/>
        <v>4.9477962722283868</v>
      </c>
      <c r="GY18" s="88">
        <f t="shared" si="217"/>
        <v>0</v>
      </c>
      <c r="GZ18" s="88">
        <f t="shared" si="218"/>
        <v>0</v>
      </c>
      <c r="HA18" s="88">
        <f t="shared" si="219"/>
        <v>0</v>
      </c>
      <c r="HB18" s="88">
        <f t="shared" si="220"/>
        <v>1.7286219966229244</v>
      </c>
      <c r="HC18" s="88">
        <f t="shared" si="221"/>
        <v>0.27137800337707563</v>
      </c>
      <c r="HD18" s="87">
        <f t="shared" si="222"/>
        <v>2</v>
      </c>
      <c r="HE18" s="88">
        <f t="shared" si="223"/>
        <v>0.36954662892473855</v>
      </c>
      <c r="HF18" s="88">
        <f t="shared" si="224"/>
        <v>0.31908474175190099</v>
      </c>
      <c r="HG18" s="88">
        <f t="shared" si="225"/>
        <v>0.6886313706766396</v>
      </c>
      <c r="HH18" s="96" t="str">
        <f t="shared" si="226"/>
        <v>Pass</v>
      </c>
      <c r="HI18" s="83">
        <f t="shared" si="227"/>
        <v>0.87056034319518594</v>
      </c>
      <c r="HJ18" s="83">
        <f t="shared" si="228"/>
        <v>0.6886313706766396</v>
      </c>
      <c r="HK18" s="83">
        <f t="shared" si="229"/>
        <v>0.24645003184319506</v>
      </c>
      <c r="HL18" s="83">
        <f t="shared" si="230"/>
        <v>6.1974046025480867</v>
      </c>
      <c r="HM18" s="96" t="str">
        <f t="shared" si="231"/>
        <v>Pargasite</v>
      </c>
      <c r="HP18" s="97">
        <f>parameters!$E$5+parameters!$F$5*calcs_mymases!$Q18 +parameters!$G$5*calcs_mymases!$GM18+parameters!$H$5*LN(calcs_mymases!$GM18)+parameters!$I$5*calcs_mymases!$GQ18+parameters!$J$5*(calcs_mymases!$GU18+calcs_mymases!$GY18) + parameters!$K$5*calcs_mymases!$GT18+parameters!$L$5*(calcs_mymases!$GV18+calcs_mymases!$GZ18)+parameters!$M$5*(calcs_mymases!$GT18+calcs_mymases!$GV18+calcs_mymases!$GZ18)+parameters!$N$5*(calcs_mymases!$GO18+calcs_mymases!$GR18)+parameters!$O$5*calcs_mymases!$HB18+parameters!$P$5*calcs_mymases!$HE18</f>
        <v>54.159127979444882</v>
      </c>
      <c r="HQ18" s="97">
        <f>parameters!$E$6+parameters!$F$6*calcs_mymases!$Q18 +parameters!$G$6*calcs_mymases!$GM18+parameters!$H$6*LN(calcs_mymases!$GM18)+parameters!$I$6*calcs_mymases!$GQ18+parameters!$J$6*(calcs_mymases!$GU18+calcs_mymases!$GY18) + parameters!$K$6*calcs_mymases!$GT18+parameters!$L$6*(calcs_mymases!$GV18+calcs_mymases!$GZ18)+parameters!$M$6*(calcs_mymases!$GT18+calcs_mymases!$GV18+calcs_mymases!$GZ18)+parameters!$N$6*(calcs_mymases!$GO18+calcs_mymases!$GR18)+parameters!$O$6*calcs_mymases!$HB18+parameters!$P$6*calcs_mymases!$HE18</f>
        <v>56.99653948333237</v>
      </c>
      <c r="HR18" s="97">
        <f>parameters!$E$7+parameters!$F$7*calcs_mymases!$Q18 +parameters!$G$7*calcs_mymases!$GM18+parameters!$H$7*LN(calcs_mymases!$GM18)+parameters!$I$7*calcs_mymases!$GQ18+parameters!$J$7*(calcs_mymases!$GU18+calcs_mymases!$GY18) + parameters!$K$7*calcs_mymases!$GT18+parameters!$L$7*(calcs_mymases!$GV18+calcs_mymases!$GZ18)+parameters!$M$7*(calcs_mymases!$GT18+calcs_mymases!$GV18+calcs_mymases!$GZ18)+parameters!$N$7*(calcs_mymases!$GO18+calcs_mymases!$GR18)+parameters!$O$7*calcs_mymases!$HB18+parameters!$P$7*calcs_mymases!$HE18</f>
        <v>60.616609138441682</v>
      </c>
      <c r="HS18" s="97">
        <f>parameters!$E$8+parameters!$F$8*calcs_mymases!$Q18 +parameters!$G$8*calcs_mymases!$GM18+parameters!$H$8*LN(calcs_mymases!$GM18)+parameters!$I$8*calcs_mymases!$GQ18+parameters!$J$8*(calcs_mymases!$GU18+calcs_mymases!$GY18) + parameters!$K$8*calcs_mymases!$GT18+parameters!$L$8*(calcs_mymases!$GV18+calcs_mymases!$GZ18)+parameters!$M$8*(calcs_mymases!$GT18+calcs_mymases!$GV18+calcs_mymases!$GZ18)+parameters!$N$8*(calcs_mymases!$GO18+calcs_mymases!$GR18)+parameters!$O$8*calcs_mymases!$HB18+parameters!$P$8*calcs_mymases!$HE18</f>
        <v>59.880870083653541</v>
      </c>
      <c r="HT18" s="81"/>
      <c r="HU18" s="97">
        <f>EXP(parameters!$E$10+parameters!$F$10*calcs_mymases!$Q18 +parameters!$G$10*calcs_mymases!$GM18+parameters!$H$10*LN(calcs_mymases!$GM18)+parameters!$I$10*calcs_mymases!$GQ18+parameters!$J$10*(calcs_mymases!$GU18+calcs_mymases!$GY18) + parameters!$K$10*calcs_mymases!$GT18+parameters!$L$10*(calcs_mymases!$GV18+calcs_mymases!$GZ18)+parameters!$M$10*(calcs_mymases!$GT18+calcs_mymases!$GV18+calcs_mymases!$GZ18)+parameters!$N$10*(calcs_mymases!$GO18+calcs_mymases!$GR18)+parameters!$O$10*calcs_mymases!$HB18+parameters!$P$10*calcs_mymases!$HE18)</f>
        <v>1.102754562369157</v>
      </c>
      <c r="HV18" s="97">
        <f>EXP(parameters!$E$11+parameters!$F$11*calcs_mymases!$Q18 +parameters!$G$11*calcs_mymases!$GM18+parameters!$H$11*LN(calcs_mymases!$GM18)+parameters!$I$11*calcs_mymases!$GQ18+parameters!$J$11*(calcs_mymases!$GU18+calcs_mymases!$GY18) + parameters!$K$11*calcs_mymases!$GT18+parameters!$L$11*(calcs_mymases!$GV18+calcs_mymases!$GZ18)+parameters!$M$11*(calcs_mymases!$GT18+calcs_mymases!$GV18+calcs_mymases!$GZ18)+parameters!$N$11*(calcs_mymases!$GO18+calcs_mymases!$GR18)+parameters!$O$11*calcs_mymases!$HB18+parameters!$P$11*calcs_mymases!$HE18)</f>
        <v>1.2789585222787128</v>
      </c>
      <c r="HW18" s="73"/>
      <c r="HX18" s="97">
        <f>EXP(parameters!$E$13+parameters!$F$13*calcs_mymases!$Q18 +parameters!$G$13*calcs_mymases!$GM18+parameters!$H$13*LN(calcs_mymases!$GM18)+parameters!$I$13*calcs_mymases!$GQ18+parameters!$J$13*(calcs_mymases!$GU18+calcs_mymases!$GY18) + parameters!$K$13*calcs_mymases!$GT18+parameters!$L$13*(calcs_mymases!$GV18+calcs_mymases!$GZ18)+parameters!$M$13*(calcs_mymases!$GT18+calcs_mymases!$GV18+calcs_mymases!$GZ18)+parameters!$N$13*(calcs_mymases!$GO18+calcs_mymases!$GR18)+parameters!$O$13*calcs_mymases!$HB18+parameters!$P$13*calcs_mymases!$HE18)</f>
        <v>4.944506480151488</v>
      </c>
      <c r="HY18" s="97">
        <f>EXP(parameters!$E$14+parameters!$F$14*calcs_mymases!$Q18 +parameters!$G$14*calcs_mymases!$GM18+parameters!$H$14*LN(calcs_mymases!$GM18)+parameters!$I$14*calcs_mymases!$GQ18+parameters!$J$14*(calcs_mymases!$GU18+calcs_mymases!$GY18) + parameters!$K$14*calcs_mymases!$GT18+parameters!$L$14*(calcs_mymases!$GV18+calcs_mymases!$GZ18)+parameters!$M$14*(calcs_mymases!$GT18+calcs_mymases!$GV18+calcs_mymases!$GZ18)+parameters!$N$14*(calcs_mymases!$GO18+calcs_mymases!$GR18)+parameters!$O$14*calcs_mymases!$HB18+parameters!$P$14*calcs_mymases!$HE18)</f>
        <v>4.7947883380296243</v>
      </c>
      <c r="HZ18" s="81"/>
      <c r="IA18" s="97">
        <f>EXP(parameters!$E$16+parameters!$F$16*calcs_mymases!$Q18 +parameters!$G$16*calcs_mymases!$GM18+parameters!$H$16*LN(calcs_mymases!$GM18)+parameters!$I$16*calcs_mymases!$GQ18+parameters!$J$16*(calcs_mymases!$GU18+calcs_mymases!$GY18) + parameters!$K$16*calcs_mymases!$GT18+parameters!$L$16*(calcs_mymases!$GV18+calcs_mymases!$GZ18)+parameters!$M$16*(calcs_mymases!$GT18+calcs_mymases!$GV18+calcs_mymases!$GZ18)+parameters!$N$16*(calcs_mymases!$GO18+calcs_mymases!$GR18)+parameters!$O$16*calcs_mymases!$HB18+parameters!$P$16*calcs_mymases!$HE18)</f>
        <v>2.5532631631288636</v>
      </c>
      <c r="IB18" s="81"/>
      <c r="IC18" s="97">
        <f>(parameters!$E$18+parameters!$F$18*calcs_mymases!$Q18 +parameters!$G$18*calcs_mymases!$GM18+parameters!$H$18*LN(calcs_mymases!$GM18)+parameters!$I$18*calcs_mymases!$GQ18+parameters!$J$18*(calcs_mymases!$GU18+calcs_mymases!$GY18) + parameters!$K$18*calcs_mymases!$GT18+parameters!$L$18*(calcs_mymases!$GV18+calcs_mymases!$GZ18)+parameters!$M$18*(calcs_mymases!$GT18+calcs_mymases!$GV18+calcs_mymases!$GZ18)+parameters!$N$18*(calcs_mymases!$GO18+calcs_mymases!$GR18)+parameters!$O$18*calcs_mymases!$HB18+parameters!$P$18*calcs_mymases!$HE18)</f>
        <v>6.5639192342014567</v>
      </c>
      <c r="ID18" s="97">
        <f>EXP(parameters!$E$19+parameters!$F$19*calcs_mymases!$Q18 +parameters!$G$19*calcs_mymases!$GM18+parameters!$H$19*LN(calcs_mymases!$GM18)+parameters!$I$19*calcs_mymases!$GQ18+parameters!$J$19*(calcs_mymases!$GU18+calcs_mymases!$GY18) + parameters!$K$19*calcs_mymases!$GT18+parameters!$L$19*(calcs_mymases!$GV18+calcs_mymases!$GZ18)+parameters!$M$19*(calcs_mymases!$GT18+calcs_mymases!$GV18+calcs_mymases!$GZ18)+parameters!$N$19*(calcs_mymases!$GO18+calcs_mymases!$GR18)+parameters!$O$19*calcs_mymases!$HB18+parameters!$P$19*calcs_mymases!$HE18)</f>
        <v>7.2832186054210188</v>
      </c>
      <c r="IE18" s="73"/>
      <c r="IF18" s="97">
        <f>(parameters!$E$21+parameters!$F$21*calcs_mymases!$Q18 +parameters!$G$21*calcs_mymases!$GM18+parameters!$H$21*LN(calcs_mymases!$GM18)+parameters!$I$21*calcs_mymases!$GQ18+parameters!$J$21*(calcs_mymases!$GU18+calcs_mymases!$GY18) + parameters!$K$21*calcs_mymases!$GT18+parameters!$L$21*(calcs_mymases!$GV18+calcs_mymases!$GZ18)+parameters!$M$21*(calcs_mymases!$GT18+calcs_mymases!$GV18+calcs_mymases!$GZ18)+parameters!$N$21*(calcs_mymases!$GO18+calcs_mymases!$GR18)+parameters!$O$21*calcs_mymases!$HB18+parameters!$P$21*calcs_mymases!$HE18)</f>
        <v>2.7741879784349432</v>
      </c>
      <c r="IG18" s="97">
        <f>(parameters!$E$22+parameters!$F$22*calcs_mymases!$Q18 +parameters!$G$22*calcs_mymases!$GM18+parameters!$H$22*LN(calcs_mymases!$GM18)+parameters!$I$22*calcs_mymases!$GQ18+parameters!$J$22*(calcs_mymases!$GU18+calcs_mymases!$GY18) + parameters!$K$22*calcs_mymases!$GT18+parameters!$L$22*(calcs_mymases!$GV18+calcs_mymases!$GZ18)+parameters!$M$22*(calcs_mymases!$GT18+calcs_mymases!$GV18+calcs_mymases!$GZ18)+parameters!$N$22*(calcs_mymases!$GO18+calcs_mymases!$GR18)+parameters!$O$22*calcs_mymases!$HB18+parameters!$P$22*calcs_mymases!$HE18)</f>
        <v>1.4793845314417116</v>
      </c>
      <c r="IH18" s="81"/>
      <c r="II18" s="97">
        <f>(parameters!$E$24+parameters!$F$24*calcs_mymases!$Q18 +parameters!$G$24*calcs_mymases!$GM18+parameters!$H$24*LN(calcs_mymases!$GM18)+parameters!$I$24*calcs_mymases!$GQ18+parameters!$J$24*(calcs_mymases!$GU18+calcs_mymases!$GY18) + parameters!$K$24*calcs_mymases!$GT18+parameters!$L$24*(calcs_mymases!$GV18+calcs_mymases!$GZ18)+parameters!$M$24*(calcs_mymases!$GT18+calcs_mymases!$GV18+calcs_mymases!$GZ18)+parameters!$N$24*(calcs_mymases!$GO18+calcs_mymases!$GR18)+parameters!$O$24*calcs_mymases!$HB18+parameters!$P$24*calcs_mymases!$HE18)</f>
        <v>17.514909859866265</v>
      </c>
      <c r="IJ18" s="98"/>
    </row>
    <row r="19" spans="1:244" s="60" customFormat="1" x14ac:dyDescent="0.3">
      <c r="A19" s="89" t="s">
        <v>115</v>
      </c>
      <c r="B19" s="90" t="str">
        <f t="shared" si="111"/>
        <v>Pargasite</v>
      </c>
      <c r="C19" s="91">
        <v>42.37</v>
      </c>
      <c r="D19" s="91">
        <v>2.2400000000000002</v>
      </c>
      <c r="E19" s="91">
        <v>13.34</v>
      </c>
      <c r="F19" s="91">
        <v>0.26</v>
      </c>
      <c r="G19" s="91">
        <v>7.76</v>
      </c>
      <c r="H19" s="91">
        <v>14.79</v>
      </c>
      <c r="I19" s="91">
        <v>11.03</v>
      </c>
      <c r="J19" s="91">
        <v>0</v>
      </c>
      <c r="K19" s="91">
        <v>2.2599999999999998</v>
      </c>
      <c r="L19" s="91">
        <v>1.71</v>
      </c>
      <c r="M19" s="91">
        <v>0</v>
      </c>
      <c r="N19" s="91">
        <v>0</v>
      </c>
      <c r="O19" s="91">
        <v>0</v>
      </c>
      <c r="P19" s="91">
        <v>95.759999999999991</v>
      </c>
      <c r="Q19" s="60">
        <v>1025</v>
      </c>
      <c r="R19" s="92">
        <f t="shared" si="0"/>
        <v>0.70517589453484519</v>
      </c>
      <c r="S19" s="93">
        <f t="shared" si="0"/>
        <v>2.8042484363811179E-2</v>
      </c>
      <c r="T19" s="93">
        <f t="shared" si="0"/>
        <v>0.13083433861966831</v>
      </c>
      <c r="U19" s="93">
        <f t="shared" si="0"/>
        <v>1.7105465722620401E-3</v>
      </c>
      <c r="V19" s="93">
        <f t="shared" si="0"/>
        <v>0.10800819526100124</v>
      </c>
      <c r="W19" s="93">
        <f t="shared" si="0"/>
        <v>0.36695745377675881</v>
      </c>
      <c r="X19" s="93">
        <f t="shared" si="0"/>
        <v>0.19669242867893305</v>
      </c>
      <c r="Y19" s="93">
        <f t="shared" si="0"/>
        <v>0</v>
      </c>
      <c r="Z19" s="93">
        <f t="shared" si="0"/>
        <v>3.6464022433441053E-2</v>
      </c>
      <c r="AA19" s="93">
        <f t="shared" si="0"/>
        <v>1.8153637097116652E-2</v>
      </c>
      <c r="AB19" s="93">
        <f t="shared" si="0"/>
        <v>0</v>
      </c>
      <c r="AC19" s="94">
        <f t="shared" si="0"/>
        <v>0</v>
      </c>
      <c r="AD19" s="92">
        <f t="shared" si="112"/>
        <v>1.4103517890696904</v>
      </c>
      <c r="AE19" s="93">
        <f t="shared" si="112"/>
        <v>5.6084968727622357E-2</v>
      </c>
      <c r="AF19" s="93">
        <f t="shared" si="113"/>
        <v>0.39250301585900493</v>
      </c>
      <c r="AG19" s="93">
        <f t="shared" si="113"/>
        <v>5.1316397167861204E-3</v>
      </c>
      <c r="AH19" s="93">
        <f t="shared" si="3"/>
        <v>0.10800819526100124</v>
      </c>
      <c r="AI19" s="93">
        <f t="shared" si="3"/>
        <v>0.36695745377675881</v>
      </c>
      <c r="AJ19" s="93">
        <f t="shared" si="3"/>
        <v>0.19669242867893305</v>
      </c>
      <c r="AK19" s="93">
        <f t="shared" si="3"/>
        <v>0</v>
      </c>
      <c r="AL19" s="93">
        <f t="shared" si="3"/>
        <v>3.6464022433441053E-2</v>
      </c>
      <c r="AM19" s="93">
        <f t="shared" si="3"/>
        <v>1.8153637097116652E-2</v>
      </c>
      <c r="AN19" s="94">
        <f t="shared" si="114"/>
        <v>2.5903471506203544</v>
      </c>
      <c r="AO19" s="92">
        <f t="shared" si="5"/>
        <v>12.522681039425306</v>
      </c>
      <c r="AP19" s="93">
        <f t="shared" si="5"/>
        <v>0.4979850984167844</v>
      </c>
      <c r="AQ19" s="93">
        <f t="shared" si="5"/>
        <v>3.4850808945029348</v>
      </c>
      <c r="AR19" s="93">
        <f t="shared" si="5"/>
        <v>4.5564438518526242E-2</v>
      </c>
      <c r="AS19" s="93">
        <f t="shared" si="5"/>
        <v>0.95901759361022243</v>
      </c>
      <c r="AT19" s="93">
        <f t="shared" si="5"/>
        <v>3.2582588147863412</v>
      </c>
      <c r="AU19" s="93">
        <f t="shared" si="5"/>
        <v>1.7464554349528165</v>
      </c>
      <c r="AV19" s="93">
        <f t="shared" si="5"/>
        <v>0</v>
      </c>
      <c r="AW19" s="93">
        <f t="shared" si="5"/>
        <v>0.32376838593556584</v>
      </c>
      <c r="AX19" s="93">
        <f t="shared" si="5"/>
        <v>0.16118829985150412</v>
      </c>
      <c r="AY19" s="94">
        <f t="shared" si="115"/>
        <v>23</v>
      </c>
      <c r="AZ19" s="92">
        <f t="shared" si="116"/>
        <v>6.261340519712653</v>
      </c>
      <c r="BA19" s="93">
        <f t="shared" si="116"/>
        <v>0.2489925492083922</v>
      </c>
      <c r="BB19" s="93">
        <f t="shared" si="117"/>
        <v>2.3233872630019565</v>
      </c>
      <c r="BC19" s="93">
        <f t="shared" si="117"/>
        <v>3.0376292345684161E-2</v>
      </c>
      <c r="BD19" s="93">
        <f t="shared" si="9"/>
        <v>0.95901759361022243</v>
      </c>
      <c r="BE19" s="93">
        <f t="shared" si="9"/>
        <v>3.2582588147863412</v>
      </c>
      <c r="BF19" s="93">
        <f t="shared" si="9"/>
        <v>1.7464554349528165</v>
      </c>
      <c r="BG19" s="93">
        <f t="shared" si="9"/>
        <v>0</v>
      </c>
      <c r="BH19" s="93">
        <f t="shared" si="118"/>
        <v>0.64753677187113168</v>
      </c>
      <c r="BI19" s="93">
        <f t="shared" si="118"/>
        <v>0.32237659970300825</v>
      </c>
      <c r="BJ19" s="93">
        <f t="shared" si="119"/>
        <v>0</v>
      </c>
      <c r="BK19" s="93">
        <f t="shared" si="119"/>
        <v>0</v>
      </c>
      <c r="BL19" s="93">
        <f t="shared" si="120"/>
        <v>2</v>
      </c>
      <c r="BM19" s="94">
        <f t="shared" si="121"/>
        <v>15.797741839192202</v>
      </c>
      <c r="BN19" s="95">
        <f t="shared" si="122"/>
        <v>6.261340519712653</v>
      </c>
      <c r="BO19" s="66">
        <f t="shared" si="123"/>
        <v>1.738659480287347</v>
      </c>
      <c r="BP19" s="66">
        <f t="shared" si="124"/>
        <v>0</v>
      </c>
      <c r="BQ19" s="66">
        <f t="shared" si="125"/>
        <v>8</v>
      </c>
      <c r="BR19" s="66">
        <f t="shared" si="126"/>
        <v>0.58472778271460957</v>
      </c>
      <c r="BS19" s="66">
        <f t="shared" si="127"/>
        <v>0.2489925492083922</v>
      </c>
      <c r="BT19" s="66">
        <f t="shared" si="128"/>
        <v>3.0376292345684161E-2</v>
      </c>
      <c r="BU19" s="66"/>
      <c r="BV19" s="66">
        <f t="shared" si="129"/>
        <v>3.2582588147863412</v>
      </c>
      <c r="BW19" s="66">
        <f t="shared" si="130"/>
        <v>0.87764456094497323</v>
      </c>
      <c r="BX19" s="66">
        <f t="shared" si="131"/>
        <v>0</v>
      </c>
      <c r="BY19" s="66">
        <f t="shared" si="132"/>
        <v>5</v>
      </c>
      <c r="BZ19" s="66">
        <f t="shared" si="133"/>
        <v>0</v>
      </c>
      <c r="CA19" s="66">
        <f t="shared" si="134"/>
        <v>8.1373032665249201E-2</v>
      </c>
      <c r="CB19" s="66">
        <f t="shared" si="135"/>
        <v>0</v>
      </c>
      <c r="CC19" s="66">
        <f t="shared" si="136"/>
        <v>1.7464554349528165</v>
      </c>
      <c r="CD19" s="56">
        <f t="shared" si="137"/>
        <v>0.17217153238193417</v>
      </c>
      <c r="CE19" s="66">
        <f t="shared" si="138"/>
        <v>2</v>
      </c>
      <c r="CF19" s="66">
        <f t="shared" si="139"/>
        <v>0.47536523948919751</v>
      </c>
      <c r="CG19" s="66">
        <f t="shared" si="140"/>
        <v>0.32237659970300825</v>
      </c>
      <c r="CH19" s="67">
        <f t="shared" si="141"/>
        <v>0.79774183919220576</v>
      </c>
      <c r="CJ19" s="60">
        <f t="shared" si="142"/>
        <v>1.2776816681369596</v>
      </c>
      <c r="CK19" s="60">
        <f t="shared" si="143"/>
        <v>1.0128029792401101</v>
      </c>
      <c r="CL19" s="60">
        <f t="shared" si="144"/>
        <v>1.0116113787502961</v>
      </c>
      <c r="CN19" s="60">
        <f t="shared" si="145"/>
        <v>1</v>
      </c>
      <c r="CO19" s="60">
        <f t="shared" si="15"/>
        <v>6.261340519712653</v>
      </c>
      <c r="CP19" s="60">
        <f t="shared" si="15"/>
        <v>0.2489925492083922</v>
      </c>
      <c r="CQ19" s="60">
        <f t="shared" si="15"/>
        <v>2.3233872630019565</v>
      </c>
      <c r="CR19" s="60">
        <f t="shared" si="15"/>
        <v>3.0376292345684161E-2</v>
      </c>
      <c r="CS19" s="60">
        <f t="shared" si="15"/>
        <v>0.95901759361022243</v>
      </c>
      <c r="CT19" s="60">
        <f t="shared" si="15"/>
        <v>3.2582588147863412</v>
      </c>
      <c r="CU19" s="60">
        <f t="shared" si="15"/>
        <v>1.7464554349528165</v>
      </c>
      <c r="CV19" s="60">
        <f t="shared" si="15"/>
        <v>0</v>
      </c>
      <c r="CW19" s="60">
        <f t="shared" si="15"/>
        <v>0.64753677187113168</v>
      </c>
      <c r="CX19" s="60">
        <f t="shared" si="15"/>
        <v>0.32237659970300825</v>
      </c>
      <c r="CY19" s="60">
        <f t="shared" si="15"/>
        <v>0</v>
      </c>
      <c r="CZ19" s="60">
        <f t="shared" si="15"/>
        <v>0</v>
      </c>
      <c r="DA19" s="60">
        <f t="shared" si="15"/>
        <v>2</v>
      </c>
      <c r="DB19" s="60">
        <f t="shared" si="146"/>
        <v>23</v>
      </c>
      <c r="DC19" s="60">
        <f t="shared" si="147"/>
        <v>0</v>
      </c>
      <c r="DD19" s="60" t="str">
        <f t="shared" si="148"/>
        <v/>
      </c>
      <c r="DE19" s="59">
        <f t="shared" si="149"/>
        <v>6.261340519712653</v>
      </c>
      <c r="DF19" s="59">
        <f t="shared" si="150"/>
        <v>1.738659480287347</v>
      </c>
      <c r="DG19" s="59">
        <f t="shared" si="151"/>
        <v>0</v>
      </c>
      <c r="DH19" s="59">
        <f t="shared" si="152"/>
        <v>8</v>
      </c>
      <c r="DI19" s="59">
        <f t="shared" si="153"/>
        <v>0.58472778271460957</v>
      </c>
      <c r="DJ19" s="59">
        <f t="shared" si="154"/>
        <v>0.2489925492083922</v>
      </c>
      <c r="DK19" s="59">
        <f t="shared" si="155"/>
        <v>3.0376292345684161E-2</v>
      </c>
      <c r="DL19" s="59">
        <f t="shared" si="156"/>
        <v>0</v>
      </c>
      <c r="DM19" s="59">
        <f t="shared" si="157"/>
        <v>3.2582588147863412</v>
      </c>
      <c r="DN19" s="59">
        <f t="shared" si="158"/>
        <v>0.87764456094497323</v>
      </c>
      <c r="DO19" s="59">
        <f t="shared" si="159"/>
        <v>0</v>
      </c>
      <c r="DP19" s="59">
        <f t="shared" si="160"/>
        <v>5</v>
      </c>
      <c r="DQ19" s="59">
        <f t="shared" si="161"/>
        <v>0</v>
      </c>
      <c r="DR19" s="59">
        <f t="shared" si="162"/>
        <v>8.1373032665249201E-2</v>
      </c>
      <c r="DS19" s="59">
        <f t="shared" si="163"/>
        <v>0</v>
      </c>
      <c r="DT19" s="59">
        <f t="shared" si="164"/>
        <v>1.7464554349528165</v>
      </c>
      <c r="DU19" s="59">
        <f t="shared" si="165"/>
        <v>0.17217153238193417</v>
      </c>
      <c r="DV19" s="59">
        <f t="shared" si="166"/>
        <v>2</v>
      </c>
      <c r="DW19" s="59">
        <f t="shared" si="167"/>
        <v>0.47536523948919751</v>
      </c>
      <c r="DX19" s="59">
        <f t="shared" si="168"/>
        <v>0</v>
      </c>
      <c r="DY19" s="59">
        <f t="shared" si="169"/>
        <v>0.47536523948919751</v>
      </c>
      <c r="EA19" s="60">
        <f t="shared" si="170"/>
        <v>0.93188744040411386</v>
      </c>
      <c r="EB19" s="60">
        <f t="shared" si="171"/>
        <v>0.96928245426633397</v>
      </c>
      <c r="EC19" s="60">
        <f t="shared" si="172"/>
        <v>0.87672986158359001</v>
      </c>
      <c r="ED19" s="60">
        <f t="shared" si="173"/>
        <v>0.97957756267582752</v>
      </c>
      <c r="EF19" s="60">
        <f t="shared" si="174"/>
        <v>0.97957756267582752</v>
      </c>
      <c r="EG19" s="60">
        <f t="shared" si="17"/>
        <v>6.1334686853835194</v>
      </c>
      <c r="EH19" s="60">
        <f t="shared" si="17"/>
        <v>0.24390751447799788</v>
      </c>
      <c r="EI19" s="60">
        <f t="shared" si="17"/>
        <v>2.2759380322435185</v>
      </c>
      <c r="EJ19" s="60">
        <f t="shared" si="17"/>
        <v>2.9755934419113686E-2</v>
      </c>
      <c r="EK19" s="60">
        <f t="shared" si="17"/>
        <v>0.93943211691193895</v>
      </c>
      <c r="EL19" s="60">
        <f t="shared" si="17"/>
        <v>3.1917172283554347</v>
      </c>
      <c r="EM19" s="60">
        <f t="shared" si="17"/>
        <v>1.7107885582930322</v>
      </c>
      <c r="EN19" s="60">
        <f t="shared" si="17"/>
        <v>0</v>
      </c>
      <c r="EO19" s="60">
        <f t="shared" si="17"/>
        <v>0.63431249273249657</v>
      </c>
      <c r="EP19" s="60">
        <f t="shared" si="17"/>
        <v>0.31579288380079373</v>
      </c>
      <c r="EQ19" s="60">
        <f t="shared" si="17"/>
        <v>0</v>
      </c>
      <c r="ER19" s="60">
        <f t="shared" si="17"/>
        <v>0</v>
      </c>
      <c r="ES19" s="60">
        <f t="shared" si="17"/>
        <v>1.959155125351655</v>
      </c>
      <c r="ET19" s="60">
        <f t="shared" si="175"/>
        <v>22.530283941544038</v>
      </c>
      <c r="EU19" s="60">
        <f t="shared" si="176"/>
        <v>0.93943211691192374</v>
      </c>
      <c r="EV19" s="60" t="str">
        <f t="shared" si="177"/>
        <v/>
      </c>
      <c r="EW19" s="62">
        <f t="shared" si="178"/>
        <v>6.1334686853835194</v>
      </c>
      <c r="EX19" s="62">
        <f t="shared" si="179"/>
        <v>1.8665313146164806</v>
      </c>
      <c r="EY19" s="62">
        <f t="shared" si="180"/>
        <v>0</v>
      </c>
      <c r="EZ19" s="62">
        <f t="shared" si="181"/>
        <v>8</v>
      </c>
      <c r="FA19" s="62">
        <f t="shared" si="182"/>
        <v>0.40940671762703795</v>
      </c>
      <c r="FB19" s="62">
        <f t="shared" si="183"/>
        <v>0.24390751447799788</v>
      </c>
      <c r="FC19" s="62">
        <f t="shared" si="184"/>
        <v>2.9755934419113686E-2</v>
      </c>
      <c r="FD19" s="62">
        <f t="shared" si="185"/>
        <v>0.93943211691192374</v>
      </c>
      <c r="FE19" s="62">
        <f t="shared" si="186"/>
        <v>3.1917172283554347</v>
      </c>
      <c r="FF19" s="62">
        <f t="shared" si="187"/>
        <v>1.5210055437364645E-14</v>
      </c>
      <c r="FG19" s="62">
        <f t="shared" si="188"/>
        <v>0</v>
      </c>
      <c r="FH19" s="62">
        <f t="shared" si="189"/>
        <v>4.8142195117915234</v>
      </c>
      <c r="FI19" s="62">
        <f t="shared" si="190"/>
        <v>0</v>
      </c>
      <c r="FJ19" s="62">
        <f t="shared" si="191"/>
        <v>0</v>
      </c>
      <c r="FK19" s="62">
        <f t="shared" si="192"/>
        <v>0</v>
      </c>
      <c r="FL19" s="62">
        <f t="shared" si="193"/>
        <v>1.7107885582930322</v>
      </c>
      <c r="FM19" s="62">
        <f t="shared" si="194"/>
        <v>0.28921144170696778</v>
      </c>
      <c r="FN19" s="62">
        <f t="shared" si="195"/>
        <v>2</v>
      </c>
      <c r="FO19" s="62">
        <f t="shared" si="196"/>
        <v>0.34510105102552879</v>
      </c>
      <c r="FP19" s="62">
        <f t="shared" si="197"/>
        <v>0.31579288380079373</v>
      </c>
      <c r="FQ19" s="62">
        <f t="shared" si="198"/>
        <v>0.66089393482632253</v>
      </c>
      <c r="FR19" s="62" t="str">
        <f t="shared" si="199"/>
        <v>Pass</v>
      </c>
      <c r="FS19" s="62" t="str">
        <f t="shared" si="200"/>
        <v>Mg-Hst</v>
      </c>
      <c r="FT19" s="60">
        <f t="shared" si="201"/>
        <v>0.99999999999999523</v>
      </c>
      <c r="FV19" s="60">
        <f t="shared" si="202"/>
        <v>0.98978878133791381</v>
      </c>
      <c r="FW19" s="60">
        <f t="shared" si="22"/>
        <v>6.1974046025480867</v>
      </c>
      <c r="FX19" s="60">
        <f t="shared" si="22"/>
        <v>0.24645003184319506</v>
      </c>
      <c r="FY19" s="60">
        <f t="shared" si="22"/>
        <v>2.2996626476227378</v>
      </c>
      <c r="FZ19" s="60">
        <f t="shared" si="22"/>
        <v>3.0066113382398924E-2</v>
      </c>
      <c r="GA19" s="60">
        <f t="shared" si="22"/>
        <v>0.94922485526108069</v>
      </c>
      <c r="GB19" s="60">
        <f t="shared" si="22"/>
        <v>3.2249880215708879</v>
      </c>
      <c r="GC19" s="60">
        <f t="shared" si="22"/>
        <v>1.7286219966229244</v>
      </c>
      <c r="GD19" s="60">
        <f t="shared" si="22"/>
        <v>0</v>
      </c>
      <c r="GE19" s="60">
        <f t="shared" si="22"/>
        <v>0.64092463230181418</v>
      </c>
      <c r="GF19" s="60">
        <f t="shared" si="22"/>
        <v>0.31908474175190099</v>
      </c>
      <c r="GG19" s="60">
        <f t="shared" si="22"/>
        <v>0</v>
      </c>
      <c r="GH19" s="60">
        <f t="shared" si="22"/>
        <v>0</v>
      </c>
      <c r="GI19" s="60">
        <f t="shared" si="22"/>
        <v>1.9795775626758276</v>
      </c>
      <c r="GJ19" s="60">
        <f t="shared" si="203"/>
        <v>22.765141970772017</v>
      </c>
      <c r="GK19" s="60">
        <f t="shared" si="204"/>
        <v>0.46971605845596542</v>
      </c>
      <c r="GM19" s="88">
        <f t="shared" si="205"/>
        <v>6.1974046025480867</v>
      </c>
      <c r="GN19" s="88">
        <f t="shared" si="206"/>
        <v>1.8025953974519133</v>
      </c>
      <c r="GO19" s="88">
        <f t="shared" si="207"/>
        <v>0</v>
      </c>
      <c r="GP19" s="87">
        <f t="shared" si="208"/>
        <v>8</v>
      </c>
      <c r="GQ19" s="88">
        <f t="shared" si="209"/>
        <v>0.49706725017082443</v>
      </c>
      <c r="GR19" s="88">
        <f t="shared" si="210"/>
        <v>0.24645003184319506</v>
      </c>
      <c r="GS19" s="88">
        <f t="shared" si="211"/>
        <v>3.0066113382398924E-2</v>
      </c>
      <c r="GT19" s="88">
        <f t="shared" si="212"/>
        <v>0.46971605845596542</v>
      </c>
      <c r="GU19" s="88">
        <f t="shared" si="213"/>
        <v>3.2249880215708879</v>
      </c>
      <c r="GV19" s="88">
        <f t="shared" si="214"/>
        <v>0.47950879680511527</v>
      </c>
      <c r="GW19" s="88">
        <f t="shared" si="215"/>
        <v>0</v>
      </c>
      <c r="GX19" s="87">
        <f t="shared" si="216"/>
        <v>4.9477962722283868</v>
      </c>
      <c r="GY19" s="88">
        <f t="shared" si="217"/>
        <v>0</v>
      </c>
      <c r="GZ19" s="88">
        <f t="shared" si="218"/>
        <v>0</v>
      </c>
      <c r="HA19" s="88">
        <f t="shared" si="219"/>
        <v>0</v>
      </c>
      <c r="HB19" s="88">
        <f t="shared" si="220"/>
        <v>1.7286219966229244</v>
      </c>
      <c r="HC19" s="88">
        <f t="shared" si="221"/>
        <v>0.27137800337707563</v>
      </c>
      <c r="HD19" s="87">
        <f t="shared" si="222"/>
        <v>2</v>
      </c>
      <c r="HE19" s="88">
        <f t="shared" si="223"/>
        <v>0.36954662892473855</v>
      </c>
      <c r="HF19" s="88">
        <f t="shared" si="224"/>
        <v>0.31908474175190099</v>
      </c>
      <c r="HG19" s="88">
        <f t="shared" si="225"/>
        <v>0.6886313706766396</v>
      </c>
      <c r="HH19" s="96" t="str">
        <f t="shared" si="226"/>
        <v>Pass</v>
      </c>
      <c r="HI19" s="83">
        <f t="shared" si="227"/>
        <v>0.87056034319518594</v>
      </c>
      <c r="HJ19" s="83">
        <f t="shared" si="228"/>
        <v>0.6886313706766396</v>
      </c>
      <c r="HK19" s="83">
        <f t="shared" si="229"/>
        <v>0.24645003184319506</v>
      </c>
      <c r="HL19" s="83">
        <f t="shared" si="230"/>
        <v>6.1974046025480867</v>
      </c>
      <c r="HM19" s="96" t="str">
        <f t="shared" si="231"/>
        <v>Pargasite</v>
      </c>
      <c r="HP19" s="97">
        <f>parameters!$E$5+parameters!$F$5*calcs_mymases!$Q19 +parameters!$G$5*calcs_mymases!$GM19+parameters!$H$5*LN(calcs_mymases!$GM19)+parameters!$I$5*calcs_mymases!$GQ19+parameters!$J$5*(calcs_mymases!$GU19+calcs_mymases!$GY19) + parameters!$K$5*calcs_mymases!$GT19+parameters!$L$5*(calcs_mymases!$GV19+calcs_mymases!$GZ19)+parameters!$M$5*(calcs_mymases!$GT19+calcs_mymases!$GV19+calcs_mymases!$GZ19)+parameters!$N$5*(calcs_mymases!$GO19+calcs_mymases!$GR19)+parameters!$O$5*calcs_mymases!$HB19+parameters!$P$5*calcs_mymases!$HE19</f>
        <v>54.159127979444882</v>
      </c>
      <c r="HQ19" s="97">
        <f>parameters!$E$6+parameters!$F$6*calcs_mymases!$Q19 +parameters!$G$6*calcs_mymases!$GM19+parameters!$H$6*LN(calcs_mymases!$GM19)+parameters!$I$6*calcs_mymases!$GQ19+parameters!$J$6*(calcs_mymases!$GU19+calcs_mymases!$GY19) + parameters!$K$6*calcs_mymases!$GT19+parameters!$L$6*(calcs_mymases!$GV19+calcs_mymases!$GZ19)+parameters!$M$6*(calcs_mymases!$GT19+calcs_mymases!$GV19+calcs_mymases!$GZ19)+parameters!$N$6*(calcs_mymases!$GO19+calcs_mymases!$GR19)+parameters!$O$6*calcs_mymases!$HB19+parameters!$P$6*calcs_mymases!$HE19</f>
        <v>56.99653948333237</v>
      </c>
      <c r="HR19" s="97">
        <f>parameters!$E$7+parameters!$F$7*calcs_mymases!$Q19 +parameters!$G$7*calcs_mymases!$GM19+parameters!$H$7*LN(calcs_mymases!$GM19)+parameters!$I$7*calcs_mymases!$GQ19+parameters!$J$7*(calcs_mymases!$GU19+calcs_mymases!$GY19) + parameters!$K$7*calcs_mymases!$GT19+parameters!$L$7*(calcs_mymases!$GV19+calcs_mymases!$GZ19)+parameters!$M$7*(calcs_mymases!$GT19+calcs_mymases!$GV19+calcs_mymases!$GZ19)+parameters!$N$7*(calcs_mymases!$GO19+calcs_mymases!$GR19)+parameters!$O$7*calcs_mymases!$HB19+parameters!$P$7*calcs_mymases!$HE19</f>
        <v>60.616609138441682</v>
      </c>
      <c r="HS19" s="97">
        <f>parameters!$E$8+parameters!$F$8*calcs_mymases!$Q19 +parameters!$G$8*calcs_mymases!$GM19+parameters!$H$8*LN(calcs_mymases!$GM19)+parameters!$I$8*calcs_mymases!$GQ19+parameters!$J$8*(calcs_mymases!$GU19+calcs_mymases!$GY19) + parameters!$K$8*calcs_mymases!$GT19+parameters!$L$8*(calcs_mymases!$GV19+calcs_mymases!$GZ19)+parameters!$M$8*(calcs_mymases!$GT19+calcs_mymases!$GV19+calcs_mymases!$GZ19)+parameters!$N$8*(calcs_mymases!$GO19+calcs_mymases!$GR19)+parameters!$O$8*calcs_mymases!$HB19+parameters!$P$8*calcs_mymases!$HE19</f>
        <v>59.880870083653541</v>
      </c>
      <c r="HT19" s="81"/>
      <c r="HU19" s="97">
        <f>EXP(parameters!$E$10+parameters!$F$10*calcs_mymases!$Q19 +parameters!$G$10*calcs_mymases!$GM19+parameters!$H$10*LN(calcs_mymases!$GM19)+parameters!$I$10*calcs_mymases!$GQ19+parameters!$J$10*(calcs_mymases!$GU19+calcs_mymases!$GY19) + parameters!$K$10*calcs_mymases!$GT19+parameters!$L$10*(calcs_mymases!$GV19+calcs_mymases!$GZ19)+parameters!$M$10*(calcs_mymases!$GT19+calcs_mymases!$GV19+calcs_mymases!$GZ19)+parameters!$N$10*(calcs_mymases!$GO19+calcs_mymases!$GR19)+parameters!$O$10*calcs_mymases!$HB19+parameters!$P$10*calcs_mymases!$HE19)</f>
        <v>1.102754562369157</v>
      </c>
      <c r="HV19" s="97">
        <f>EXP(parameters!$E$11+parameters!$F$11*calcs_mymases!$Q19 +parameters!$G$11*calcs_mymases!$GM19+parameters!$H$11*LN(calcs_mymases!$GM19)+parameters!$I$11*calcs_mymases!$GQ19+parameters!$J$11*(calcs_mymases!$GU19+calcs_mymases!$GY19) + parameters!$K$11*calcs_mymases!$GT19+parameters!$L$11*(calcs_mymases!$GV19+calcs_mymases!$GZ19)+parameters!$M$11*(calcs_mymases!$GT19+calcs_mymases!$GV19+calcs_mymases!$GZ19)+parameters!$N$11*(calcs_mymases!$GO19+calcs_mymases!$GR19)+parameters!$O$11*calcs_mymases!$HB19+parameters!$P$11*calcs_mymases!$HE19)</f>
        <v>1.2789585222787128</v>
      </c>
      <c r="HW19" s="73"/>
      <c r="HX19" s="97">
        <f>EXP(parameters!$E$13+parameters!$F$13*calcs_mymases!$Q19 +parameters!$G$13*calcs_mymases!$GM19+parameters!$H$13*LN(calcs_mymases!$GM19)+parameters!$I$13*calcs_mymases!$GQ19+parameters!$J$13*(calcs_mymases!$GU19+calcs_mymases!$GY19) + parameters!$K$13*calcs_mymases!$GT19+parameters!$L$13*(calcs_mymases!$GV19+calcs_mymases!$GZ19)+parameters!$M$13*(calcs_mymases!$GT19+calcs_mymases!$GV19+calcs_mymases!$GZ19)+parameters!$N$13*(calcs_mymases!$GO19+calcs_mymases!$GR19)+parameters!$O$13*calcs_mymases!$HB19+parameters!$P$13*calcs_mymases!$HE19)</f>
        <v>4.944506480151488</v>
      </c>
      <c r="HY19" s="97">
        <f>EXP(parameters!$E$14+parameters!$F$14*calcs_mymases!$Q19 +parameters!$G$14*calcs_mymases!$GM19+parameters!$H$14*LN(calcs_mymases!$GM19)+parameters!$I$14*calcs_mymases!$GQ19+parameters!$J$14*(calcs_mymases!$GU19+calcs_mymases!$GY19) + parameters!$K$14*calcs_mymases!$GT19+parameters!$L$14*(calcs_mymases!$GV19+calcs_mymases!$GZ19)+parameters!$M$14*(calcs_mymases!$GT19+calcs_mymases!$GV19+calcs_mymases!$GZ19)+parameters!$N$14*(calcs_mymases!$GO19+calcs_mymases!$GR19)+parameters!$O$14*calcs_mymases!$HB19+parameters!$P$14*calcs_mymases!$HE19)</f>
        <v>4.7947883380296243</v>
      </c>
      <c r="HZ19" s="81"/>
      <c r="IA19" s="97">
        <f>EXP(parameters!$E$16+parameters!$F$16*calcs_mymases!$Q19 +parameters!$G$16*calcs_mymases!$GM19+parameters!$H$16*LN(calcs_mymases!$GM19)+parameters!$I$16*calcs_mymases!$GQ19+parameters!$J$16*(calcs_mymases!$GU19+calcs_mymases!$GY19) + parameters!$K$16*calcs_mymases!$GT19+parameters!$L$16*(calcs_mymases!$GV19+calcs_mymases!$GZ19)+parameters!$M$16*(calcs_mymases!$GT19+calcs_mymases!$GV19+calcs_mymases!$GZ19)+parameters!$N$16*(calcs_mymases!$GO19+calcs_mymases!$GR19)+parameters!$O$16*calcs_mymases!$HB19+parameters!$P$16*calcs_mymases!$HE19)</f>
        <v>2.5532631631288636</v>
      </c>
      <c r="IB19" s="81"/>
      <c r="IC19" s="97">
        <f>(parameters!$E$18+parameters!$F$18*calcs_mymases!$Q19 +parameters!$G$18*calcs_mymases!$GM19+parameters!$H$18*LN(calcs_mymases!$GM19)+parameters!$I$18*calcs_mymases!$GQ19+parameters!$J$18*(calcs_mymases!$GU19+calcs_mymases!$GY19) + parameters!$K$18*calcs_mymases!$GT19+parameters!$L$18*(calcs_mymases!$GV19+calcs_mymases!$GZ19)+parameters!$M$18*(calcs_mymases!$GT19+calcs_mymases!$GV19+calcs_mymases!$GZ19)+parameters!$N$18*(calcs_mymases!$GO19+calcs_mymases!$GR19)+parameters!$O$18*calcs_mymases!$HB19+parameters!$P$18*calcs_mymases!$HE19)</f>
        <v>6.5639192342014567</v>
      </c>
      <c r="ID19" s="97">
        <f>EXP(parameters!$E$19+parameters!$F$19*calcs_mymases!$Q19 +parameters!$G$19*calcs_mymases!$GM19+parameters!$H$19*LN(calcs_mymases!$GM19)+parameters!$I$19*calcs_mymases!$GQ19+parameters!$J$19*(calcs_mymases!$GU19+calcs_mymases!$GY19) + parameters!$K$19*calcs_mymases!$GT19+parameters!$L$19*(calcs_mymases!$GV19+calcs_mymases!$GZ19)+parameters!$M$19*(calcs_mymases!$GT19+calcs_mymases!$GV19+calcs_mymases!$GZ19)+parameters!$N$19*(calcs_mymases!$GO19+calcs_mymases!$GR19)+parameters!$O$19*calcs_mymases!$HB19+parameters!$P$19*calcs_mymases!$HE19)</f>
        <v>7.2832186054210188</v>
      </c>
      <c r="IE19" s="73"/>
      <c r="IF19" s="97">
        <f>(parameters!$E$21+parameters!$F$21*calcs_mymases!$Q19 +parameters!$G$21*calcs_mymases!$GM19+parameters!$H$21*LN(calcs_mymases!$GM19)+parameters!$I$21*calcs_mymases!$GQ19+parameters!$J$21*(calcs_mymases!$GU19+calcs_mymases!$GY19) + parameters!$K$21*calcs_mymases!$GT19+parameters!$L$21*(calcs_mymases!$GV19+calcs_mymases!$GZ19)+parameters!$M$21*(calcs_mymases!$GT19+calcs_mymases!$GV19+calcs_mymases!$GZ19)+parameters!$N$21*(calcs_mymases!$GO19+calcs_mymases!$GR19)+parameters!$O$21*calcs_mymases!$HB19+parameters!$P$21*calcs_mymases!$HE19)</f>
        <v>2.7741879784349432</v>
      </c>
      <c r="IG19" s="97">
        <f>(parameters!$E$22+parameters!$F$22*calcs_mymases!$Q19 +parameters!$G$22*calcs_mymases!$GM19+parameters!$H$22*LN(calcs_mymases!$GM19)+parameters!$I$22*calcs_mymases!$GQ19+parameters!$J$22*(calcs_mymases!$GU19+calcs_mymases!$GY19) + parameters!$K$22*calcs_mymases!$GT19+parameters!$L$22*(calcs_mymases!$GV19+calcs_mymases!$GZ19)+parameters!$M$22*(calcs_mymases!$GT19+calcs_mymases!$GV19+calcs_mymases!$GZ19)+parameters!$N$22*(calcs_mymases!$GO19+calcs_mymases!$GR19)+parameters!$O$22*calcs_mymases!$HB19+parameters!$P$22*calcs_mymases!$HE19)</f>
        <v>1.4793845314417116</v>
      </c>
      <c r="IH19" s="81"/>
      <c r="II19" s="97">
        <f>(parameters!$E$24+parameters!$F$24*calcs_mymases!$Q19 +parameters!$G$24*calcs_mymases!$GM19+parameters!$H$24*LN(calcs_mymases!$GM19)+parameters!$I$24*calcs_mymases!$GQ19+parameters!$J$24*(calcs_mymases!$GU19+calcs_mymases!$GY19) + parameters!$K$24*calcs_mymases!$GT19+parameters!$L$24*(calcs_mymases!$GV19+calcs_mymases!$GZ19)+parameters!$M$24*(calcs_mymases!$GT19+calcs_mymases!$GV19+calcs_mymases!$GZ19)+parameters!$N$24*(calcs_mymases!$GO19+calcs_mymases!$GR19)+parameters!$O$24*calcs_mymases!$HB19+parameters!$P$24*calcs_mymases!$HE19)</f>
        <v>17.514909859866265</v>
      </c>
      <c r="IJ19" s="98"/>
    </row>
    <row r="20" spans="1:244" s="60" customFormat="1" x14ac:dyDescent="0.3">
      <c r="A20" s="89" t="s">
        <v>115</v>
      </c>
      <c r="B20" s="90" t="str">
        <f t="shared" si="111"/>
        <v>Pargasite</v>
      </c>
      <c r="C20" s="91">
        <v>42.37</v>
      </c>
      <c r="D20" s="91">
        <v>2.2400000000000002</v>
      </c>
      <c r="E20" s="91">
        <v>13.34</v>
      </c>
      <c r="F20" s="91">
        <v>0.26</v>
      </c>
      <c r="G20" s="91">
        <v>7.76</v>
      </c>
      <c r="H20" s="91">
        <v>14.79</v>
      </c>
      <c r="I20" s="91">
        <v>11.03</v>
      </c>
      <c r="J20" s="91">
        <v>0</v>
      </c>
      <c r="K20" s="91">
        <v>2.2599999999999998</v>
      </c>
      <c r="L20" s="91">
        <v>1.71</v>
      </c>
      <c r="M20" s="91">
        <v>0</v>
      </c>
      <c r="N20" s="91">
        <v>0</v>
      </c>
      <c r="O20" s="91">
        <v>0</v>
      </c>
      <c r="P20" s="91">
        <v>95.759999999999991</v>
      </c>
      <c r="Q20" s="60">
        <v>1025</v>
      </c>
      <c r="R20" s="92">
        <f t="shared" si="0"/>
        <v>0.70517589453484519</v>
      </c>
      <c r="S20" s="93">
        <f t="shared" si="0"/>
        <v>2.8042484363811179E-2</v>
      </c>
      <c r="T20" s="93">
        <f t="shared" si="0"/>
        <v>0.13083433861966831</v>
      </c>
      <c r="U20" s="93">
        <f t="shared" si="0"/>
        <v>1.7105465722620401E-3</v>
      </c>
      <c r="V20" s="93">
        <f t="shared" si="0"/>
        <v>0.10800819526100124</v>
      </c>
      <c r="W20" s="93">
        <f t="shared" si="0"/>
        <v>0.36695745377675881</v>
      </c>
      <c r="X20" s="93">
        <f t="shared" si="0"/>
        <v>0.19669242867893305</v>
      </c>
      <c r="Y20" s="93">
        <f t="shared" si="0"/>
        <v>0</v>
      </c>
      <c r="Z20" s="93">
        <f t="shared" si="0"/>
        <v>3.6464022433441053E-2</v>
      </c>
      <c r="AA20" s="93">
        <f t="shared" si="0"/>
        <v>1.8153637097116652E-2</v>
      </c>
      <c r="AB20" s="93">
        <f t="shared" si="0"/>
        <v>0</v>
      </c>
      <c r="AC20" s="94">
        <f t="shared" si="0"/>
        <v>0</v>
      </c>
      <c r="AD20" s="92">
        <f t="shared" si="112"/>
        <v>1.4103517890696904</v>
      </c>
      <c r="AE20" s="93">
        <f t="shared" si="112"/>
        <v>5.6084968727622357E-2</v>
      </c>
      <c r="AF20" s="93">
        <f t="shared" si="113"/>
        <v>0.39250301585900493</v>
      </c>
      <c r="AG20" s="93">
        <f t="shared" si="113"/>
        <v>5.1316397167861204E-3</v>
      </c>
      <c r="AH20" s="93">
        <f t="shared" si="3"/>
        <v>0.10800819526100124</v>
      </c>
      <c r="AI20" s="93">
        <f t="shared" si="3"/>
        <v>0.36695745377675881</v>
      </c>
      <c r="AJ20" s="93">
        <f t="shared" si="3"/>
        <v>0.19669242867893305</v>
      </c>
      <c r="AK20" s="93">
        <f t="shared" si="3"/>
        <v>0</v>
      </c>
      <c r="AL20" s="93">
        <f t="shared" si="3"/>
        <v>3.6464022433441053E-2</v>
      </c>
      <c r="AM20" s="93">
        <f t="shared" si="3"/>
        <v>1.8153637097116652E-2</v>
      </c>
      <c r="AN20" s="94">
        <f t="shared" si="114"/>
        <v>2.5903471506203544</v>
      </c>
      <c r="AO20" s="92">
        <f t="shared" si="5"/>
        <v>12.522681039425306</v>
      </c>
      <c r="AP20" s="93">
        <f t="shared" si="5"/>
        <v>0.4979850984167844</v>
      </c>
      <c r="AQ20" s="93">
        <f t="shared" si="5"/>
        <v>3.4850808945029348</v>
      </c>
      <c r="AR20" s="93">
        <f t="shared" si="5"/>
        <v>4.5564438518526242E-2</v>
      </c>
      <c r="AS20" s="93">
        <f t="shared" si="5"/>
        <v>0.95901759361022243</v>
      </c>
      <c r="AT20" s="93">
        <f t="shared" si="5"/>
        <v>3.2582588147863412</v>
      </c>
      <c r="AU20" s="93">
        <f t="shared" si="5"/>
        <v>1.7464554349528165</v>
      </c>
      <c r="AV20" s="93">
        <f t="shared" si="5"/>
        <v>0</v>
      </c>
      <c r="AW20" s="93">
        <f t="shared" si="5"/>
        <v>0.32376838593556584</v>
      </c>
      <c r="AX20" s="93">
        <f t="shared" si="5"/>
        <v>0.16118829985150412</v>
      </c>
      <c r="AY20" s="94">
        <f t="shared" si="115"/>
        <v>23</v>
      </c>
      <c r="AZ20" s="92">
        <f t="shared" si="116"/>
        <v>6.261340519712653</v>
      </c>
      <c r="BA20" s="93">
        <f t="shared" si="116"/>
        <v>0.2489925492083922</v>
      </c>
      <c r="BB20" s="93">
        <f t="shared" si="117"/>
        <v>2.3233872630019565</v>
      </c>
      <c r="BC20" s="93">
        <f t="shared" si="117"/>
        <v>3.0376292345684161E-2</v>
      </c>
      <c r="BD20" s="93">
        <f t="shared" si="9"/>
        <v>0.95901759361022243</v>
      </c>
      <c r="BE20" s="93">
        <f t="shared" si="9"/>
        <v>3.2582588147863412</v>
      </c>
      <c r="BF20" s="93">
        <f t="shared" si="9"/>
        <v>1.7464554349528165</v>
      </c>
      <c r="BG20" s="93">
        <f t="shared" si="9"/>
        <v>0</v>
      </c>
      <c r="BH20" s="93">
        <f t="shared" si="118"/>
        <v>0.64753677187113168</v>
      </c>
      <c r="BI20" s="93">
        <f t="shared" si="118"/>
        <v>0.32237659970300825</v>
      </c>
      <c r="BJ20" s="93">
        <f t="shared" si="119"/>
        <v>0</v>
      </c>
      <c r="BK20" s="93">
        <f t="shared" si="119"/>
        <v>0</v>
      </c>
      <c r="BL20" s="93">
        <f t="shared" si="120"/>
        <v>2</v>
      </c>
      <c r="BM20" s="94">
        <f t="shared" si="121"/>
        <v>15.797741839192202</v>
      </c>
      <c r="BN20" s="95">
        <f t="shared" si="122"/>
        <v>6.261340519712653</v>
      </c>
      <c r="BO20" s="66">
        <f t="shared" si="123"/>
        <v>1.738659480287347</v>
      </c>
      <c r="BP20" s="66">
        <f t="shared" si="124"/>
        <v>0</v>
      </c>
      <c r="BQ20" s="66">
        <f t="shared" si="125"/>
        <v>8</v>
      </c>
      <c r="BR20" s="66">
        <f t="shared" si="126"/>
        <v>0.58472778271460957</v>
      </c>
      <c r="BS20" s="66">
        <f t="shared" si="127"/>
        <v>0.2489925492083922</v>
      </c>
      <c r="BT20" s="66">
        <f t="shared" si="128"/>
        <v>3.0376292345684161E-2</v>
      </c>
      <c r="BU20" s="66"/>
      <c r="BV20" s="66">
        <f t="shared" si="129"/>
        <v>3.2582588147863412</v>
      </c>
      <c r="BW20" s="66">
        <f t="shared" si="130"/>
        <v>0.87764456094497323</v>
      </c>
      <c r="BX20" s="66">
        <f t="shared" si="131"/>
        <v>0</v>
      </c>
      <c r="BY20" s="66">
        <f t="shared" si="132"/>
        <v>5</v>
      </c>
      <c r="BZ20" s="66">
        <f t="shared" si="133"/>
        <v>0</v>
      </c>
      <c r="CA20" s="66">
        <f t="shared" si="134"/>
        <v>8.1373032665249201E-2</v>
      </c>
      <c r="CB20" s="66">
        <f t="shared" si="135"/>
        <v>0</v>
      </c>
      <c r="CC20" s="66">
        <f t="shared" si="136"/>
        <v>1.7464554349528165</v>
      </c>
      <c r="CD20" s="56">
        <f t="shared" si="137"/>
        <v>0.17217153238193417</v>
      </c>
      <c r="CE20" s="66">
        <f t="shared" si="138"/>
        <v>2</v>
      </c>
      <c r="CF20" s="66">
        <f t="shared" si="139"/>
        <v>0.47536523948919751</v>
      </c>
      <c r="CG20" s="66">
        <f t="shared" si="140"/>
        <v>0.32237659970300825</v>
      </c>
      <c r="CH20" s="67">
        <f t="shared" si="141"/>
        <v>0.79774183919220576</v>
      </c>
      <c r="CJ20" s="60">
        <f t="shared" si="142"/>
        <v>1.2776816681369596</v>
      </c>
      <c r="CK20" s="60">
        <f t="shared" si="143"/>
        <v>1.0128029792401101</v>
      </c>
      <c r="CL20" s="60">
        <f t="shared" si="144"/>
        <v>1.0116113787502961</v>
      </c>
      <c r="CN20" s="60">
        <f t="shared" si="145"/>
        <v>1</v>
      </c>
      <c r="CO20" s="60">
        <f t="shared" si="15"/>
        <v>6.261340519712653</v>
      </c>
      <c r="CP20" s="60">
        <f t="shared" si="15"/>
        <v>0.2489925492083922</v>
      </c>
      <c r="CQ20" s="60">
        <f t="shared" si="15"/>
        <v>2.3233872630019565</v>
      </c>
      <c r="CR20" s="60">
        <f t="shared" si="15"/>
        <v>3.0376292345684161E-2</v>
      </c>
      <c r="CS20" s="60">
        <f t="shared" si="15"/>
        <v>0.95901759361022243</v>
      </c>
      <c r="CT20" s="60">
        <f t="shared" si="15"/>
        <v>3.2582588147863412</v>
      </c>
      <c r="CU20" s="60">
        <f t="shared" si="15"/>
        <v>1.7464554349528165</v>
      </c>
      <c r="CV20" s="60">
        <f t="shared" si="15"/>
        <v>0</v>
      </c>
      <c r="CW20" s="60">
        <f t="shared" si="15"/>
        <v>0.64753677187113168</v>
      </c>
      <c r="CX20" s="60">
        <f t="shared" si="15"/>
        <v>0.32237659970300825</v>
      </c>
      <c r="CY20" s="60">
        <f t="shared" si="15"/>
        <v>0</v>
      </c>
      <c r="CZ20" s="60">
        <f t="shared" si="15"/>
        <v>0</v>
      </c>
      <c r="DA20" s="60">
        <f t="shared" si="15"/>
        <v>2</v>
      </c>
      <c r="DB20" s="60">
        <f t="shared" si="146"/>
        <v>23</v>
      </c>
      <c r="DC20" s="60">
        <f t="shared" si="147"/>
        <v>0</v>
      </c>
      <c r="DD20" s="60" t="str">
        <f t="shared" si="148"/>
        <v/>
      </c>
      <c r="DE20" s="59">
        <f t="shared" si="149"/>
        <v>6.261340519712653</v>
      </c>
      <c r="DF20" s="59">
        <f t="shared" si="150"/>
        <v>1.738659480287347</v>
      </c>
      <c r="DG20" s="59">
        <f t="shared" si="151"/>
        <v>0</v>
      </c>
      <c r="DH20" s="59">
        <f t="shared" si="152"/>
        <v>8</v>
      </c>
      <c r="DI20" s="59">
        <f t="shared" si="153"/>
        <v>0.58472778271460957</v>
      </c>
      <c r="DJ20" s="59">
        <f t="shared" si="154"/>
        <v>0.2489925492083922</v>
      </c>
      <c r="DK20" s="59">
        <f t="shared" si="155"/>
        <v>3.0376292345684161E-2</v>
      </c>
      <c r="DL20" s="59">
        <f t="shared" si="156"/>
        <v>0</v>
      </c>
      <c r="DM20" s="59">
        <f t="shared" si="157"/>
        <v>3.2582588147863412</v>
      </c>
      <c r="DN20" s="59">
        <f t="shared" si="158"/>
        <v>0.87764456094497323</v>
      </c>
      <c r="DO20" s="59">
        <f t="shared" si="159"/>
        <v>0</v>
      </c>
      <c r="DP20" s="59">
        <f t="shared" si="160"/>
        <v>5</v>
      </c>
      <c r="DQ20" s="59">
        <f t="shared" si="161"/>
        <v>0</v>
      </c>
      <c r="DR20" s="59">
        <f t="shared" si="162"/>
        <v>8.1373032665249201E-2</v>
      </c>
      <c r="DS20" s="59">
        <f t="shared" si="163"/>
        <v>0</v>
      </c>
      <c r="DT20" s="59">
        <f t="shared" si="164"/>
        <v>1.7464554349528165</v>
      </c>
      <c r="DU20" s="59">
        <f t="shared" si="165"/>
        <v>0.17217153238193417</v>
      </c>
      <c r="DV20" s="59">
        <f t="shared" si="166"/>
        <v>2</v>
      </c>
      <c r="DW20" s="59">
        <f t="shared" si="167"/>
        <v>0.47536523948919751</v>
      </c>
      <c r="DX20" s="59">
        <f t="shared" si="168"/>
        <v>0</v>
      </c>
      <c r="DY20" s="59">
        <f t="shared" si="169"/>
        <v>0.47536523948919751</v>
      </c>
      <c r="EA20" s="60">
        <f t="shared" si="170"/>
        <v>0.93188744040411386</v>
      </c>
      <c r="EB20" s="60">
        <f t="shared" si="171"/>
        <v>0.96928245426633397</v>
      </c>
      <c r="EC20" s="60">
        <f t="shared" si="172"/>
        <v>0.87672986158359001</v>
      </c>
      <c r="ED20" s="60">
        <f t="shared" si="173"/>
        <v>0.97957756267582752</v>
      </c>
      <c r="EF20" s="60">
        <f t="shared" si="174"/>
        <v>0.97957756267582752</v>
      </c>
      <c r="EG20" s="60">
        <f t="shared" si="17"/>
        <v>6.1334686853835194</v>
      </c>
      <c r="EH20" s="60">
        <f t="shared" si="17"/>
        <v>0.24390751447799788</v>
      </c>
      <c r="EI20" s="60">
        <f t="shared" si="17"/>
        <v>2.2759380322435185</v>
      </c>
      <c r="EJ20" s="60">
        <f t="shared" si="17"/>
        <v>2.9755934419113686E-2</v>
      </c>
      <c r="EK20" s="60">
        <f t="shared" si="17"/>
        <v>0.93943211691193895</v>
      </c>
      <c r="EL20" s="60">
        <f t="shared" si="17"/>
        <v>3.1917172283554347</v>
      </c>
      <c r="EM20" s="60">
        <f t="shared" si="17"/>
        <v>1.7107885582930322</v>
      </c>
      <c r="EN20" s="60">
        <f t="shared" si="17"/>
        <v>0</v>
      </c>
      <c r="EO20" s="60">
        <f t="shared" si="17"/>
        <v>0.63431249273249657</v>
      </c>
      <c r="EP20" s="60">
        <f t="shared" si="17"/>
        <v>0.31579288380079373</v>
      </c>
      <c r="EQ20" s="60">
        <f t="shared" si="17"/>
        <v>0</v>
      </c>
      <c r="ER20" s="60">
        <f t="shared" si="17"/>
        <v>0</v>
      </c>
      <c r="ES20" s="60">
        <f t="shared" si="17"/>
        <v>1.959155125351655</v>
      </c>
      <c r="ET20" s="60">
        <f t="shared" si="175"/>
        <v>22.530283941544038</v>
      </c>
      <c r="EU20" s="60">
        <f t="shared" si="176"/>
        <v>0.93943211691192374</v>
      </c>
      <c r="EV20" s="60" t="str">
        <f t="shared" si="177"/>
        <v/>
      </c>
      <c r="EW20" s="62">
        <f t="shared" si="178"/>
        <v>6.1334686853835194</v>
      </c>
      <c r="EX20" s="62">
        <f t="shared" si="179"/>
        <v>1.8665313146164806</v>
      </c>
      <c r="EY20" s="62">
        <f t="shared" si="180"/>
        <v>0</v>
      </c>
      <c r="EZ20" s="62">
        <f t="shared" si="181"/>
        <v>8</v>
      </c>
      <c r="FA20" s="62">
        <f t="shared" si="182"/>
        <v>0.40940671762703795</v>
      </c>
      <c r="FB20" s="62">
        <f t="shared" si="183"/>
        <v>0.24390751447799788</v>
      </c>
      <c r="FC20" s="62">
        <f t="shared" si="184"/>
        <v>2.9755934419113686E-2</v>
      </c>
      <c r="FD20" s="62">
        <f t="shared" si="185"/>
        <v>0.93943211691192374</v>
      </c>
      <c r="FE20" s="62">
        <f t="shared" si="186"/>
        <v>3.1917172283554347</v>
      </c>
      <c r="FF20" s="62">
        <f t="shared" si="187"/>
        <v>1.5210055437364645E-14</v>
      </c>
      <c r="FG20" s="62">
        <f t="shared" si="188"/>
        <v>0</v>
      </c>
      <c r="FH20" s="62">
        <f t="shared" si="189"/>
        <v>4.8142195117915234</v>
      </c>
      <c r="FI20" s="62">
        <f t="shared" si="190"/>
        <v>0</v>
      </c>
      <c r="FJ20" s="62">
        <f t="shared" si="191"/>
        <v>0</v>
      </c>
      <c r="FK20" s="62">
        <f t="shared" si="192"/>
        <v>0</v>
      </c>
      <c r="FL20" s="62">
        <f t="shared" si="193"/>
        <v>1.7107885582930322</v>
      </c>
      <c r="FM20" s="62">
        <f t="shared" si="194"/>
        <v>0.28921144170696778</v>
      </c>
      <c r="FN20" s="62">
        <f t="shared" si="195"/>
        <v>2</v>
      </c>
      <c r="FO20" s="62">
        <f t="shared" si="196"/>
        <v>0.34510105102552879</v>
      </c>
      <c r="FP20" s="62">
        <f t="shared" si="197"/>
        <v>0.31579288380079373</v>
      </c>
      <c r="FQ20" s="62">
        <f t="shared" si="198"/>
        <v>0.66089393482632253</v>
      </c>
      <c r="FR20" s="62" t="str">
        <f t="shared" si="199"/>
        <v>Pass</v>
      </c>
      <c r="FS20" s="62" t="str">
        <f t="shared" si="200"/>
        <v>Mg-Hst</v>
      </c>
      <c r="FT20" s="60">
        <f t="shared" si="201"/>
        <v>0.99999999999999523</v>
      </c>
      <c r="FV20" s="60">
        <f t="shared" si="202"/>
        <v>0.98978878133791381</v>
      </c>
      <c r="FW20" s="60">
        <f t="shared" si="22"/>
        <v>6.1974046025480867</v>
      </c>
      <c r="FX20" s="60">
        <f t="shared" si="22"/>
        <v>0.24645003184319506</v>
      </c>
      <c r="FY20" s="60">
        <f t="shared" si="22"/>
        <v>2.2996626476227378</v>
      </c>
      <c r="FZ20" s="60">
        <f t="shared" si="22"/>
        <v>3.0066113382398924E-2</v>
      </c>
      <c r="GA20" s="60">
        <f t="shared" si="22"/>
        <v>0.94922485526108069</v>
      </c>
      <c r="GB20" s="60">
        <f t="shared" si="22"/>
        <v>3.2249880215708879</v>
      </c>
      <c r="GC20" s="60">
        <f t="shared" si="22"/>
        <v>1.7286219966229244</v>
      </c>
      <c r="GD20" s="60">
        <f t="shared" si="22"/>
        <v>0</v>
      </c>
      <c r="GE20" s="60">
        <f t="shared" si="22"/>
        <v>0.64092463230181418</v>
      </c>
      <c r="GF20" s="60">
        <f t="shared" si="22"/>
        <v>0.31908474175190099</v>
      </c>
      <c r="GG20" s="60">
        <f t="shared" si="22"/>
        <v>0</v>
      </c>
      <c r="GH20" s="60">
        <f t="shared" si="22"/>
        <v>0</v>
      </c>
      <c r="GI20" s="60">
        <f t="shared" si="22"/>
        <v>1.9795775626758276</v>
      </c>
      <c r="GJ20" s="60">
        <f t="shared" si="203"/>
        <v>22.765141970772017</v>
      </c>
      <c r="GK20" s="60">
        <f t="shared" si="204"/>
        <v>0.46971605845596542</v>
      </c>
      <c r="GM20" s="88">
        <f t="shared" si="205"/>
        <v>6.1974046025480867</v>
      </c>
      <c r="GN20" s="88">
        <f t="shared" si="206"/>
        <v>1.8025953974519133</v>
      </c>
      <c r="GO20" s="88">
        <f t="shared" si="207"/>
        <v>0</v>
      </c>
      <c r="GP20" s="87">
        <f t="shared" si="208"/>
        <v>8</v>
      </c>
      <c r="GQ20" s="88">
        <f t="shared" si="209"/>
        <v>0.49706725017082443</v>
      </c>
      <c r="GR20" s="88">
        <f t="shared" si="210"/>
        <v>0.24645003184319506</v>
      </c>
      <c r="GS20" s="88">
        <f t="shared" si="211"/>
        <v>3.0066113382398924E-2</v>
      </c>
      <c r="GT20" s="88">
        <f t="shared" si="212"/>
        <v>0.46971605845596542</v>
      </c>
      <c r="GU20" s="88">
        <f t="shared" si="213"/>
        <v>3.2249880215708879</v>
      </c>
      <c r="GV20" s="88">
        <f t="shared" si="214"/>
        <v>0.47950879680511527</v>
      </c>
      <c r="GW20" s="88">
        <f t="shared" si="215"/>
        <v>0</v>
      </c>
      <c r="GX20" s="87">
        <f t="shared" si="216"/>
        <v>4.9477962722283868</v>
      </c>
      <c r="GY20" s="88">
        <f t="shared" si="217"/>
        <v>0</v>
      </c>
      <c r="GZ20" s="88">
        <f t="shared" si="218"/>
        <v>0</v>
      </c>
      <c r="HA20" s="88">
        <f t="shared" si="219"/>
        <v>0</v>
      </c>
      <c r="HB20" s="88">
        <f t="shared" si="220"/>
        <v>1.7286219966229244</v>
      </c>
      <c r="HC20" s="88">
        <f t="shared" si="221"/>
        <v>0.27137800337707563</v>
      </c>
      <c r="HD20" s="87">
        <f t="shared" si="222"/>
        <v>2</v>
      </c>
      <c r="HE20" s="88">
        <f t="shared" si="223"/>
        <v>0.36954662892473855</v>
      </c>
      <c r="HF20" s="88">
        <f t="shared" si="224"/>
        <v>0.31908474175190099</v>
      </c>
      <c r="HG20" s="88">
        <f t="shared" si="225"/>
        <v>0.6886313706766396</v>
      </c>
      <c r="HH20" s="96" t="str">
        <f t="shared" si="226"/>
        <v>Pass</v>
      </c>
      <c r="HI20" s="83">
        <f t="shared" si="227"/>
        <v>0.87056034319518594</v>
      </c>
      <c r="HJ20" s="83">
        <f t="shared" si="228"/>
        <v>0.6886313706766396</v>
      </c>
      <c r="HK20" s="83">
        <f t="shared" si="229"/>
        <v>0.24645003184319506</v>
      </c>
      <c r="HL20" s="83">
        <f t="shared" si="230"/>
        <v>6.1974046025480867</v>
      </c>
      <c r="HM20" s="96" t="str">
        <f t="shared" si="231"/>
        <v>Pargasite</v>
      </c>
      <c r="HP20" s="97">
        <f>parameters!$E$5+parameters!$F$5*calcs_mymases!$Q20 +parameters!$G$5*calcs_mymases!$GM20+parameters!$H$5*LN(calcs_mymases!$GM20)+parameters!$I$5*calcs_mymases!$GQ20+parameters!$J$5*(calcs_mymases!$GU20+calcs_mymases!$GY20) + parameters!$K$5*calcs_mymases!$GT20+parameters!$L$5*(calcs_mymases!$GV20+calcs_mymases!$GZ20)+parameters!$M$5*(calcs_mymases!$GT20+calcs_mymases!$GV20+calcs_mymases!$GZ20)+parameters!$N$5*(calcs_mymases!$GO20+calcs_mymases!$GR20)+parameters!$O$5*calcs_mymases!$HB20+parameters!$P$5*calcs_mymases!$HE20</f>
        <v>54.159127979444882</v>
      </c>
      <c r="HQ20" s="97">
        <f>parameters!$E$6+parameters!$F$6*calcs_mymases!$Q20 +parameters!$G$6*calcs_mymases!$GM20+parameters!$H$6*LN(calcs_mymases!$GM20)+parameters!$I$6*calcs_mymases!$GQ20+parameters!$J$6*(calcs_mymases!$GU20+calcs_mymases!$GY20) + parameters!$K$6*calcs_mymases!$GT20+parameters!$L$6*(calcs_mymases!$GV20+calcs_mymases!$GZ20)+parameters!$M$6*(calcs_mymases!$GT20+calcs_mymases!$GV20+calcs_mymases!$GZ20)+parameters!$N$6*(calcs_mymases!$GO20+calcs_mymases!$GR20)+parameters!$O$6*calcs_mymases!$HB20+parameters!$P$6*calcs_mymases!$HE20</f>
        <v>56.99653948333237</v>
      </c>
      <c r="HR20" s="97">
        <f>parameters!$E$7+parameters!$F$7*calcs_mymases!$Q20 +parameters!$G$7*calcs_mymases!$GM20+parameters!$H$7*LN(calcs_mymases!$GM20)+parameters!$I$7*calcs_mymases!$GQ20+parameters!$J$7*(calcs_mymases!$GU20+calcs_mymases!$GY20) + parameters!$K$7*calcs_mymases!$GT20+parameters!$L$7*(calcs_mymases!$GV20+calcs_mymases!$GZ20)+parameters!$M$7*(calcs_mymases!$GT20+calcs_mymases!$GV20+calcs_mymases!$GZ20)+parameters!$N$7*(calcs_mymases!$GO20+calcs_mymases!$GR20)+parameters!$O$7*calcs_mymases!$HB20+parameters!$P$7*calcs_mymases!$HE20</f>
        <v>60.616609138441682</v>
      </c>
      <c r="HS20" s="97">
        <f>parameters!$E$8+parameters!$F$8*calcs_mymases!$Q20 +parameters!$G$8*calcs_mymases!$GM20+parameters!$H$8*LN(calcs_mymases!$GM20)+parameters!$I$8*calcs_mymases!$GQ20+parameters!$J$8*(calcs_mymases!$GU20+calcs_mymases!$GY20) + parameters!$K$8*calcs_mymases!$GT20+parameters!$L$8*(calcs_mymases!$GV20+calcs_mymases!$GZ20)+parameters!$M$8*(calcs_mymases!$GT20+calcs_mymases!$GV20+calcs_mymases!$GZ20)+parameters!$N$8*(calcs_mymases!$GO20+calcs_mymases!$GR20)+parameters!$O$8*calcs_mymases!$HB20+parameters!$P$8*calcs_mymases!$HE20</f>
        <v>59.880870083653541</v>
      </c>
      <c r="HT20" s="81"/>
      <c r="HU20" s="97">
        <f>EXP(parameters!$E$10+parameters!$F$10*calcs_mymases!$Q20 +parameters!$G$10*calcs_mymases!$GM20+parameters!$H$10*LN(calcs_mymases!$GM20)+parameters!$I$10*calcs_mymases!$GQ20+parameters!$J$10*(calcs_mymases!$GU20+calcs_mymases!$GY20) + parameters!$K$10*calcs_mymases!$GT20+parameters!$L$10*(calcs_mymases!$GV20+calcs_mymases!$GZ20)+parameters!$M$10*(calcs_mymases!$GT20+calcs_mymases!$GV20+calcs_mymases!$GZ20)+parameters!$N$10*(calcs_mymases!$GO20+calcs_mymases!$GR20)+parameters!$O$10*calcs_mymases!$HB20+parameters!$P$10*calcs_mymases!$HE20)</f>
        <v>1.102754562369157</v>
      </c>
      <c r="HV20" s="97">
        <f>EXP(parameters!$E$11+parameters!$F$11*calcs_mymases!$Q20 +parameters!$G$11*calcs_mymases!$GM20+parameters!$H$11*LN(calcs_mymases!$GM20)+parameters!$I$11*calcs_mymases!$GQ20+parameters!$J$11*(calcs_mymases!$GU20+calcs_mymases!$GY20) + parameters!$K$11*calcs_mymases!$GT20+parameters!$L$11*(calcs_mymases!$GV20+calcs_mymases!$GZ20)+parameters!$M$11*(calcs_mymases!$GT20+calcs_mymases!$GV20+calcs_mymases!$GZ20)+parameters!$N$11*(calcs_mymases!$GO20+calcs_mymases!$GR20)+parameters!$O$11*calcs_mymases!$HB20+parameters!$P$11*calcs_mymases!$HE20)</f>
        <v>1.2789585222787128</v>
      </c>
      <c r="HW20" s="73"/>
      <c r="HX20" s="97">
        <f>EXP(parameters!$E$13+parameters!$F$13*calcs_mymases!$Q20 +parameters!$G$13*calcs_mymases!$GM20+parameters!$H$13*LN(calcs_mymases!$GM20)+parameters!$I$13*calcs_mymases!$GQ20+parameters!$J$13*(calcs_mymases!$GU20+calcs_mymases!$GY20) + parameters!$K$13*calcs_mymases!$GT20+parameters!$L$13*(calcs_mymases!$GV20+calcs_mymases!$GZ20)+parameters!$M$13*(calcs_mymases!$GT20+calcs_mymases!$GV20+calcs_mymases!$GZ20)+parameters!$N$13*(calcs_mymases!$GO20+calcs_mymases!$GR20)+parameters!$O$13*calcs_mymases!$HB20+parameters!$P$13*calcs_mymases!$HE20)</f>
        <v>4.944506480151488</v>
      </c>
      <c r="HY20" s="97">
        <f>EXP(parameters!$E$14+parameters!$F$14*calcs_mymases!$Q20 +parameters!$G$14*calcs_mymases!$GM20+parameters!$H$14*LN(calcs_mymases!$GM20)+parameters!$I$14*calcs_mymases!$GQ20+parameters!$J$14*(calcs_mymases!$GU20+calcs_mymases!$GY20) + parameters!$K$14*calcs_mymases!$GT20+parameters!$L$14*(calcs_mymases!$GV20+calcs_mymases!$GZ20)+parameters!$M$14*(calcs_mymases!$GT20+calcs_mymases!$GV20+calcs_mymases!$GZ20)+parameters!$N$14*(calcs_mymases!$GO20+calcs_mymases!$GR20)+parameters!$O$14*calcs_mymases!$HB20+parameters!$P$14*calcs_mymases!$HE20)</f>
        <v>4.7947883380296243</v>
      </c>
      <c r="HZ20" s="81"/>
      <c r="IA20" s="97">
        <f>EXP(parameters!$E$16+parameters!$F$16*calcs_mymases!$Q20 +parameters!$G$16*calcs_mymases!$GM20+parameters!$H$16*LN(calcs_mymases!$GM20)+parameters!$I$16*calcs_mymases!$GQ20+parameters!$J$16*(calcs_mymases!$GU20+calcs_mymases!$GY20) + parameters!$K$16*calcs_mymases!$GT20+parameters!$L$16*(calcs_mymases!$GV20+calcs_mymases!$GZ20)+parameters!$M$16*(calcs_mymases!$GT20+calcs_mymases!$GV20+calcs_mymases!$GZ20)+parameters!$N$16*(calcs_mymases!$GO20+calcs_mymases!$GR20)+parameters!$O$16*calcs_mymases!$HB20+parameters!$P$16*calcs_mymases!$HE20)</f>
        <v>2.5532631631288636</v>
      </c>
      <c r="IB20" s="81"/>
      <c r="IC20" s="97">
        <f>(parameters!$E$18+parameters!$F$18*calcs_mymases!$Q20 +parameters!$G$18*calcs_mymases!$GM20+parameters!$H$18*LN(calcs_mymases!$GM20)+parameters!$I$18*calcs_mymases!$GQ20+parameters!$J$18*(calcs_mymases!$GU20+calcs_mymases!$GY20) + parameters!$K$18*calcs_mymases!$GT20+parameters!$L$18*(calcs_mymases!$GV20+calcs_mymases!$GZ20)+parameters!$M$18*(calcs_mymases!$GT20+calcs_mymases!$GV20+calcs_mymases!$GZ20)+parameters!$N$18*(calcs_mymases!$GO20+calcs_mymases!$GR20)+parameters!$O$18*calcs_mymases!$HB20+parameters!$P$18*calcs_mymases!$HE20)</f>
        <v>6.5639192342014567</v>
      </c>
      <c r="ID20" s="97">
        <f>EXP(parameters!$E$19+parameters!$F$19*calcs_mymases!$Q20 +parameters!$G$19*calcs_mymases!$GM20+parameters!$H$19*LN(calcs_mymases!$GM20)+parameters!$I$19*calcs_mymases!$GQ20+parameters!$J$19*(calcs_mymases!$GU20+calcs_mymases!$GY20) + parameters!$K$19*calcs_mymases!$GT20+parameters!$L$19*(calcs_mymases!$GV20+calcs_mymases!$GZ20)+parameters!$M$19*(calcs_mymases!$GT20+calcs_mymases!$GV20+calcs_mymases!$GZ20)+parameters!$N$19*(calcs_mymases!$GO20+calcs_mymases!$GR20)+parameters!$O$19*calcs_mymases!$HB20+parameters!$P$19*calcs_mymases!$HE20)</f>
        <v>7.2832186054210188</v>
      </c>
      <c r="IE20" s="73"/>
      <c r="IF20" s="97">
        <f>(parameters!$E$21+parameters!$F$21*calcs_mymases!$Q20 +parameters!$G$21*calcs_mymases!$GM20+parameters!$H$21*LN(calcs_mymases!$GM20)+parameters!$I$21*calcs_mymases!$GQ20+parameters!$J$21*(calcs_mymases!$GU20+calcs_mymases!$GY20) + parameters!$K$21*calcs_mymases!$GT20+parameters!$L$21*(calcs_mymases!$GV20+calcs_mymases!$GZ20)+parameters!$M$21*(calcs_mymases!$GT20+calcs_mymases!$GV20+calcs_mymases!$GZ20)+parameters!$N$21*(calcs_mymases!$GO20+calcs_mymases!$GR20)+parameters!$O$21*calcs_mymases!$HB20+parameters!$P$21*calcs_mymases!$HE20)</f>
        <v>2.7741879784349432</v>
      </c>
      <c r="IG20" s="97">
        <f>(parameters!$E$22+parameters!$F$22*calcs_mymases!$Q20 +parameters!$G$22*calcs_mymases!$GM20+parameters!$H$22*LN(calcs_mymases!$GM20)+parameters!$I$22*calcs_mymases!$GQ20+parameters!$J$22*(calcs_mymases!$GU20+calcs_mymases!$GY20) + parameters!$K$22*calcs_mymases!$GT20+parameters!$L$22*(calcs_mymases!$GV20+calcs_mymases!$GZ20)+parameters!$M$22*(calcs_mymases!$GT20+calcs_mymases!$GV20+calcs_mymases!$GZ20)+parameters!$N$22*(calcs_mymases!$GO20+calcs_mymases!$GR20)+parameters!$O$22*calcs_mymases!$HB20+parameters!$P$22*calcs_mymases!$HE20)</f>
        <v>1.4793845314417116</v>
      </c>
      <c r="IH20" s="81"/>
      <c r="II20" s="97">
        <f>(parameters!$E$24+parameters!$F$24*calcs_mymases!$Q20 +parameters!$G$24*calcs_mymases!$GM20+parameters!$H$24*LN(calcs_mymases!$GM20)+parameters!$I$24*calcs_mymases!$GQ20+parameters!$J$24*(calcs_mymases!$GU20+calcs_mymases!$GY20) + parameters!$K$24*calcs_mymases!$GT20+parameters!$L$24*(calcs_mymases!$GV20+calcs_mymases!$GZ20)+parameters!$M$24*(calcs_mymases!$GT20+calcs_mymases!$GV20+calcs_mymases!$GZ20)+parameters!$N$24*(calcs_mymases!$GO20+calcs_mymases!$GR20)+parameters!$O$24*calcs_mymases!$HB20+parameters!$P$24*calcs_mymases!$HE20)</f>
        <v>17.514909859866265</v>
      </c>
      <c r="IJ20" s="98"/>
    </row>
    <row r="21" spans="1:244" s="60" customFormat="1" x14ac:dyDescent="0.3">
      <c r="A21" s="89" t="s">
        <v>115</v>
      </c>
      <c r="B21" s="90" t="str">
        <f t="shared" si="111"/>
        <v>Pargasite</v>
      </c>
      <c r="C21" s="91">
        <v>42.37</v>
      </c>
      <c r="D21" s="91">
        <v>2.2400000000000002</v>
      </c>
      <c r="E21" s="91">
        <v>13.34</v>
      </c>
      <c r="F21" s="91">
        <v>0.26</v>
      </c>
      <c r="G21" s="91">
        <v>7.76</v>
      </c>
      <c r="H21" s="91">
        <v>14.79</v>
      </c>
      <c r="I21" s="91">
        <v>11.03</v>
      </c>
      <c r="J21" s="91">
        <v>0</v>
      </c>
      <c r="K21" s="91">
        <v>2.2599999999999998</v>
      </c>
      <c r="L21" s="91">
        <v>1.71</v>
      </c>
      <c r="M21" s="91">
        <v>0</v>
      </c>
      <c r="N21" s="91">
        <v>0</v>
      </c>
      <c r="O21" s="91">
        <v>0</v>
      </c>
      <c r="P21" s="91">
        <v>95.759999999999991</v>
      </c>
      <c r="Q21" s="60">
        <v>1025</v>
      </c>
      <c r="R21" s="92">
        <f t="shared" ref="R21:AC57" si="232">C21/C$3</f>
        <v>0.70517589453484519</v>
      </c>
      <c r="S21" s="93">
        <f t="shared" si="232"/>
        <v>2.8042484363811179E-2</v>
      </c>
      <c r="T21" s="93">
        <f t="shared" si="232"/>
        <v>0.13083433861966831</v>
      </c>
      <c r="U21" s="93">
        <f t="shared" si="232"/>
        <v>1.7105465722620401E-3</v>
      </c>
      <c r="V21" s="93">
        <f t="shared" si="232"/>
        <v>0.10800819526100124</v>
      </c>
      <c r="W21" s="93">
        <f t="shared" si="232"/>
        <v>0.36695745377675881</v>
      </c>
      <c r="X21" s="93">
        <f t="shared" si="232"/>
        <v>0.19669242867893305</v>
      </c>
      <c r="Y21" s="93">
        <f t="shared" si="232"/>
        <v>0</v>
      </c>
      <c r="Z21" s="93">
        <f t="shared" si="232"/>
        <v>3.6464022433441053E-2</v>
      </c>
      <c r="AA21" s="93">
        <f t="shared" si="232"/>
        <v>1.8153637097116652E-2</v>
      </c>
      <c r="AB21" s="93">
        <f t="shared" si="232"/>
        <v>0</v>
      </c>
      <c r="AC21" s="94">
        <f t="shared" si="232"/>
        <v>0</v>
      </c>
      <c r="AD21" s="92">
        <f t="shared" si="112"/>
        <v>1.4103517890696904</v>
      </c>
      <c r="AE21" s="93">
        <f t="shared" si="112"/>
        <v>5.6084968727622357E-2</v>
      </c>
      <c r="AF21" s="93">
        <f t="shared" si="113"/>
        <v>0.39250301585900493</v>
      </c>
      <c r="AG21" s="93">
        <f t="shared" si="113"/>
        <v>5.1316397167861204E-3</v>
      </c>
      <c r="AH21" s="93">
        <f t="shared" ref="AH21:AM57" si="233">V21</f>
        <v>0.10800819526100124</v>
      </c>
      <c r="AI21" s="93">
        <f t="shared" si="233"/>
        <v>0.36695745377675881</v>
      </c>
      <c r="AJ21" s="93">
        <f t="shared" si="233"/>
        <v>0.19669242867893305</v>
      </c>
      <c r="AK21" s="93">
        <f t="shared" si="233"/>
        <v>0</v>
      </c>
      <c r="AL21" s="93">
        <f t="shared" si="233"/>
        <v>3.6464022433441053E-2</v>
      </c>
      <c r="AM21" s="93">
        <f t="shared" si="233"/>
        <v>1.8153637097116652E-2</v>
      </c>
      <c r="AN21" s="94">
        <f t="shared" si="114"/>
        <v>2.5903471506203544</v>
      </c>
      <c r="AO21" s="92">
        <f t="shared" ref="AO21:AX57" si="234">AD21*23/$AN21</f>
        <v>12.522681039425306</v>
      </c>
      <c r="AP21" s="93">
        <f t="shared" si="234"/>
        <v>0.4979850984167844</v>
      </c>
      <c r="AQ21" s="93">
        <f t="shared" si="234"/>
        <v>3.4850808945029348</v>
      </c>
      <c r="AR21" s="93">
        <f t="shared" si="234"/>
        <v>4.5564438518526242E-2</v>
      </c>
      <c r="AS21" s="93">
        <f t="shared" si="234"/>
        <v>0.95901759361022243</v>
      </c>
      <c r="AT21" s="93">
        <f t="shared" si="234"/>
        <v>3.2582588147863412</v>
      </c>
      <c r="AU21" s="93">
        <f t="shared" si="234"/>
        <v>1.7464554349528165</v>
      </c>
      <c r="AV21" s="93">
        <f t="shared" si="234"/>
        <v>0</v>
      </c>
      <c r="AW21" s="93">
        <f t="shared" si="234"/>
        <v>0.32376838593556584</v>
      </c>
      <c r="AX21" s="93">
        <f t="shared" si="234"/>
        <v>0.16118829985150412</v>
      </c>
      <c r="AY21" s="94">
        <f t="shared" si="115"/>
        <v>23</v>
      </c>
      <c r="AZ21" s="92">
        <f t="shared" si="116"/>
        <v>6.261340519712653</v>
      </c>
      <c r="BA21" s="93">
        <f t="shared" si="116"/>
        <v>0.2489925492083922</v>
      </c>
      <c r="BB21" s="93">
        <f t="shared" si="117"/>
        <v>2.3233872630019565</v>
      </c>
      <c r="BC21" s="93">
        <f t="shared" si="117"/>
        <v>3.0376292345684161E-2</v>
      </c>
      <c r="BD21" s="93">
        <f t="shared" ref="BD21:BG57" si="235">AS21</f>
        <v>0.95901759361022243</v>
      </c>
      <c r="BE21" s="93">
        <f t="shared" si="235"/>
        <v>3.2582588147863412</v>
      </c>
      <c r="BF21" s="93">
        <f t="shared" si="235"/>
        <v>1.7464554349528165</v>
      </c>
      <c r="BG21" s="93">
        <f t="shared" si="235"/>
        <v>0</v>
      </c>
      <c r="BH21" s="93">
        <f t="shared" si="118"/>
        <v>0.64753677187113168</v>
      </c>
      <c r="BI21" s="93">
        <f t="shared" si="118"/>
        <v>0.32237659970300825</v>
      </c>
      <c r="BJ21" s="93">
        <f t="shared" si="119"/>
        <v>0</v>
      </c>
      <c r="BK21" s="93">
        <f t="shared" si="119"/>
        <v>0</v>
      </c>
      <c r="BL21" s="93">
        <f t="shared" si="120"/>
        <v>2</v>
      </c>
      <c r="BM21" s="94">
        <f t="shared" si="121"/>
        <v>15.797741839192202</v>
      </c>
      <c r="BN21" s="95">
        <f t="shared" si="122"/>
        <v>6.261340519712653</v>
      </c>
      <c r="BO21" s="66">
        <f t="shared" si="123"/>
        <v>1.738659480287347</v>
      </c>
      <c r="BP21" s="66">
        <f t="shared" si="124"/>
        <v>0</v>
      </c>
      <c r="BQ21" s="66">
        <f t="shared" si="125"/>
        <v>8</v>
      </c>
      <c r="BR21" s="66">
        <f t="shared" si="126"/>
        <v>0.58472778271460957</v>
      </c>
      <c r="BS21" s="66">
        <f t="shared" si="127"/>
        <v>0.2489925492083922</v>
      </c>
      <c r="BT21" s="66">
        <f t="shared" si="128"/>
        <v>3.0376292345684161E-2</v>
      </c>
      <c r="BU21" s="66"/>
      <c r="BV21" s="66">
        <f t="shared" si="129"/>
        <v>3.2582588147863412</v>
      </c>
      <c r="BW21" s="66">
        <f t="shared" si="130"/>
        <v>0.87764456094497323</v>
      </c>
      <c r="BX21" s="66">
        <f t="shared" si="131"/>
        <v>0</v>
      </c>
      <c r="BY21" s="66">
        <f t="shared" si="132"/>
        <v>5</v>
      </c>
      <c r="BZ21" s="66">
        <f t="shared" si="133"/>
        <v>0</v>
      </c>
      <c r="CA21" s="66">
        <f t="shared" si="134"/>
        <v>8.1373032665249201E-2</v>
      </c>
      <c r="CB21" s="66">
        <f t="shared" si="135"/>
        <v>0</v>
      </c>
      <c r="CC21" s="66">
        <f t="shared" si="136"/>
        <v>1.7464554349528165</v>
      </c>
      <c r="CD21" s="56">
        <f t="shared" si="137"/>
        <v>0.17217153238193417</v>
      </c>
      <c r="CE21" s="66">
        <f t="shared" si="138"/>
        <v>2</v>
      </c>
      <c r="CF21" s="66">
        <f t="shared" si="139"/>
        <v>0.47536523948919751</v>
      </c>
      <c r="CG21" s="66">
        <f t="shared" si="140"/>
        <v>0.32237659970300825</v>
      </c>
      <c r="CH21" s="67">
        <f t="shared" si="141"/>
        <v>0.79774183919220576</v>
      </c>
      <c r="CJ21" s="60">
        <f t="shared" si="142"/>
        <v>1.2776816681369596</v>
      </c>
      <c r="CK21" s="60">
        <f t="shared" si="143"/>
        <v>1.0128029792401101</v>
      </c>
      <c r="CL21" s="60">
        <f t="shared" si="144"/>
        <v>1.0116113787502961</v>
      </c>
      <c r="CN21" s="60">
        <f t="shared" si="145"/>
        <v>1</v>
      </c>
      <c r="CO21" s="60">
        <f t="shared" ref="CO21:DA57" si="236">$CN21*AZ21</f>
        <v>6.261340519712653</v>
      </c>
      <c r="CP21" s="60">
        <f t="shared" si="236"/>
        <v>0.2489925492083922</v>
      </c>
      <c r="CQ21" s="60">
        <f t="shared" si="236"/>
        <v>2.3233872630019565</v>
      </c>
      <c r="CR21" s="60">
        <f t="shared" si="236"/>
        <v>3.0376292345684161E-2</v>
      </c>
      <c r="CS21" s="60">
        <f t="shared" si="236"/>
        <v>0.95901759361022243</v>
      </c>
      <c r="CT21" s="60">
        <f t="shared" si="236"/>
        <v>3.2582588147863412</v>
      </c>
      <c r="CU21" s="60">
        <f t="shared" si="236"/>
        <v>1.7464554349528165</v>
      </c>
      <c r="CV21" s="60">
        <f t="shared" si="236"/>
        <v>0</v>
      </c>
      <c r="CW21" s="60">
        <f t="shared" si="236"/>
        <v>0.64753677187113168</v>
      </c>
      <c r="CX21" s="60">
        <f t="shared" si="236"/>
        <v>0.32237659970300825</v>
      </c>
      <c r="CY21" s="60">
        <f t="shared" si="236"/>
        <v>0</v>
      </c>
      <c r="CZ21" s="60">
        <f t="shared" si="236"/>
        <v>0</v>
      </c>
      <c r="DA21" s="60">
        <f t="shared" si="236"/>
        <v>2</v>
      </c>
      <c r="DB21" s="60">
        <f t="shared" si="146"/>
        <v>23</v>
      </c>
      <c r="DC21" s="60">
        <f t="shared" si="147"/>
        <v>0</v>
      </c>
      <c r="DD21" s="60" t="str">
        <f t="shared" si="148"/>
        <v/>
      </c>
      <c r="DE21" s="59">
        <f t="shared" si="149"/>
        <v>6.261340519712653</v>
      </c>
      <c r="DF21" s="59">
        <f t="shared" si="150"/>
        <v>1.738659480287347</v>
      </c>
      <c r="DG21" s="59">
        <f t="shared" si="151"/>
        <v>0</v>
      </c>
      <c r="DH21" s="59">
        <f t="shared" si="152"/>
        <v>8</v>
      </c>
      <c r="DI21" s="59">
        <f t="shared" si="153"/>
        <v>0.58472778271460957</v>
      </c>
      <c r="DJ21" s="59">
        <f t="shared" si="154"/>
        <v>0.2489925492083922</v>
      </c>
      <c r="DK21" s="59">
        <f t="shared" si="155"/>
        <v>3.0376292345684161E-2</v>
      </c>
      <c r="DL21" s="59">
        <f t="shared" si="156"/>
        <v>0</v>
      </c>
      <c r="DM21" s="59">
        <f t="shared" si="157"/>
        <v>3.2582588147863412</v>
      </c>
      <c r="DN21" s="59">
        <f t="shared" si="158"/>
        <v>0.87764456094497323</v>
      </c>
      <c r="DO21" s="59">
        <f t="shared" si="159"/>
        <v>0</v>
      </c>
      <c r="DP21" s="59">
        <f t="shared" si="160"/>
        <v>5</v>
      </c>
      <c r="DQ21" s="59">
        <f t="shared" si="161"/>
        <v>0</v>
      </c>
      <c r="DR21" s="59">
        <f t="shared" si="162"/>
        <v>8.1373032665249201E-2</v>
      </c>
      <c r="DS21" s="59">
        <f t="shared" si="163"/>
        <v>0</v>
      </c>
      <c r="DT21" s="59">
        <f t="shared" si="164"/>
        <v>1.7464554349528165</v>
      </c>
      <c r="DU21" s="59">
        <f t="shared" si="165"/>
        <v>0.17217153238193417</v>
      </c>
      <c r="DV21" s="59">
        <f t="shared" si="166"/>
        <v>2</v>
      </c>
      <c r="DW21" s="59">
        <f t="shared" si="167"/>
        <v>0.47536523948919751</v>
      </c>
      <c r="DX21" s="59">
        <f t="shared" si="168"/>
        <v>0</v>
      </c>
      <c r="DY21" s="59">
        <f t="shared" si="169"/>
        <v>0.47536523948919751</v>
      </c>
      <c r="EA21" s="60">
        <f t="shared" si="170"/>
        <v>0.93188744040411386</v>
      </c>
      <c r="EB21" s="60">
        <f t="shared" si="171"/>
        <v>0.96928245426633397</v>
      </c>
      <c r="EC21" s="60">
        <f t="shared" si="172"/>
        <v>0.87672986158359001</v>
      </c>
      <c r="ED21" s="60">
        <f t="shared" si="173"/>
        <v>0.97957756267582752</v>
      </c>
      <c r="EF21" s="60">
        <f t="shared" si="174"/>
        <v>0.97957756267582752</v>
      </c>
      <c r="EG21" s="60">
        <f t="shared" ref="EG21:ES57" si="237">$EF21*AZ21</f>
        <v>6.1334686853835194</v>
      </c>
      <c r="EH21" s="60">
        <f t="shared" si="237"/>
        <v>0.24390751447799788</v>
      </c>
      <c r="EI21" s="60">
        <f t="shared" si="237"/>
        <v>2.2759380322435185</v>
      </c>
      <c r="EJ21" s="60">
        <f t="shared" si="237"/>
        <v>2.9755934419113686E-2</v>
      </c>
      <c r="EK21" s="60">
        <f t="shared" si="237"/>
        <v>0.93943211691193895</v>
      </c>
      <c r="EL21" s="60">
        <f t="shared" si="237"/>
        <v>3.1917172283554347</v>
      </c>
      <c r="EM21" s="60">
        <f t="shared" si="237"/>
        <v>1.7107885582930322</v>
      </c>
      <c r="EN21" s="60">
        <f t="shared" si="237"/>
        <v>0</v>
      </c>
      <c r="EO21" s="60">
        <f t="shared" si="237"/>
        <v>0.63431249273249657</v>
      </c>
      <c r="EP21" s="60">
        <f t="shared" si="237"/>
        <v>0.31579288380079373</v>
      </c>
      <c r="EQ21" s="60">
        <f t="shared" si="237"/>
        <v>0</v>
      </c>
      <c r="ER21" s="60">
        <f t="shared" si="237"/>
        <v>0</v>
      </c>
      <c r="ES21" s="60">
        <f t="shared" si="237"/>
        <v>1.959155125351655</v>
      </c>
      <c r="ET21" s="60">
        <f t="shared" si="175"/>
        <v>22.530283941544038</v>
      </c>
      <c r="EU21" s="60">
        <f t="shared" si="176"/>
        <v>0.93943211691192374</v>
      </c>
      <c r="EV21" s="60" t="str">
        <f t="shared" si="177"/>
        <v/>
      </c>
      <c r="EW21" s="62">
        <f t="shared" si="178"/>
        <v>6.1334686853835194</v>
      </c>
      <c r="EX21" s="62">
        <f t="shared" si="179"/>
        <v>1.8665313146164806</v>
      </c>
      <c r="EY21" s="62">
        <f t="shared" si="180"/>
        <v>0</v>
      </c>
      <c r="EZ21" s="62">
        <f t="shared" si="181"/>
        <v>8</v>
      </c>
      <c r="FA21" s="62">
        <f t="shared" si="182"/>
        <v>0.40940671762703795</v>
      </c>
      <c r="FB21" s="62">
        <f t="shared" si="183"/>
        <v>0.24390751447799788</v>
      </c>
      <c r="FC21" s="62">
        <f t="shared" si="184"/>
        <v>2.9755934419113686E-2</v>
      </c>
      <c r="FD21" s="62">
        <f t="shared" si="185"/>
        <v>0.93943211691192374</v>
      </c>
      <c r="FE21" s="62">
        <f t="shared" si="186"/>
        <v>3.1917172283554347</v>
      </c>
      <c r="FF21" s="62">
        <f t="shared" si="187"/>
        <v>1.5210055437364645E-14</v>
      </c>
      <c r="FG21" s="62">
        <f t="shared" si="188"/>
        <v>0</v>
      </c>
      <c r="FH21" s="62">
        <f t="shared" si="189"/>
        <v>4.8142195117915234</v>
      </c>
      <c r="FI21" s="62">
        <f t="shared" si="190"/>
        <v>0</v>
      </c>
      <c r="FJ21" s="62">
        <f t="shared" si="191"/>
        <v>0</v>
      </c>
      <c r="FK21" s="62">
        <f t="shared" si="192"/>
        <v>0</v>
      </c>
      <c r="FL21" s="62">
        <f t="shared" si="193"/>
        <v>1.7107885582930322</v>
      </c>
      <c r="FM21" s="62">
        <f t="shared" si="194"/>
        <v>0.28921144170696778</v>
      </c>
      <c r="FN21" s="62">
        <f t="shared" si="195"/>
        <v>2</v>
      </c>
      <c r="FO21" s="62">
        <f t="shared" si="196"/>
        <v>0.34510105102552879</v>
      </c>
      <c r="FP21" s="62">
        <f t="shared" si="197"/>
        <v>0.31579288380079373</v>
      </c>
      <c r="FQ21" s="62">
        <f t="shared" si="198"/>
        <v>0.66089393482632253</v>
      </c>
      <c r="FR21" s="62" t="str">
        <f t="shared" si="199"/>
        <v>Pass</v>
      </c>
      <c r="FS21" s="62" t="str">
        <f t="shared" si="200"/>
        <v>Mg-Hst</v>
      </c>
      <c r="FT21" s="60">
        <f t="shared" si="201"/>
        <v>0.99999999999999523</v>
      </c>
      <c r="FV21" s="60">
        <f t="shared" si="202"/>
        <v>0.98978878133791381</v>
      </c>
      <c r="FW21" s="60">
        <f t="shared" ref="FW21:GI57" si="238">$FV21*AZ21</f>
        <v>6.1974046025480867</v>
      </c>
      <c r="FX21" s="60">
        <f t="shared" si="238"/>
        <v>0.24645003184319506</v>
      </c>
      <c r="FY21" s="60">
        <f t="shared" si="238"/>
        <v>2.2996626476227378</v>
      </c>
      <c r="FZ21" s="60">
        <f t="shared" si="238"/>
        <v>3.0066113382398924E-2</v>
      </c>
      <c r="GA21" s="60">
        <f t="shared" si="238"/>
        <v>0.94922485526108069</v>
      </c>
      <c r="GB21" s="60">
        <f t="shared" si="238"/>
        <v>3.2249880215708879</v>
      </c>
      <c r="GC21" s="60">
        <f t="shared" si="238"/>
        <v>1.7286219966229244</v>
      </c>
      <c r="GD21" s="60">
        <f t="shared" si="238"/>
        <v>0</v>
      </c>
      <c r="GE21" s="60">
        <f t="shared" si="238"/>
        <v>0.64092463230181418</v>
      </c>
      <c r="GF21" s="60">
        <f t="shared" si="238"/>
        <v>0.31908474175190099</v>
      </c>
      <c r="GG21" s="60">
        <f t="shared" si="238"/>
        <v>0</v>
      </c>
      <c r="GH21" s="60">
        <f t="shared" si="238"/>
        <v>0</v>
      </c>
      <c r="GI21" s="60">
        <f t="shared" si="238"/>
        <v>1.9795775626758276</v>
      </c>
      <c r="GJ21" s="60">
        <f t="shared" si="203"/>
        <v>22.765141970772017</v>
      </c>
      <c r="GK21" s="60">
        <f t="shared" si="204"/>
        <v>0.46971605845596542</v>
      </c>
      <c r="GM21" s="88">
        <f t="shared" si="205"/>
        <v>6.1974046025480867</v>
      </c>
      <c r="GN21" s="88">
        <f t="shared" si="206"/>
        <v>1.8025953974519133</v>
      </c>
      <c r="GO21" s="88">
        <f t="shared" si="207"/>
        <v>0</v>
      </c>
      <c r="GP21" s="87">
        <f t="shared" si="208"/>
        <v>8</v>
      </c>
      <c r="GQ21" s="88">
        <f t="shared" si="209"/>
        <v>0.49706725017082443</v>
      </c>
      <c r="GR21" s="88">
        <f t="shared" si="210"/>
        <v>0.24645003184319506</v>
      </c>
      <c r="GS21" s="88">
        <f t="shared" si="211"/>
        <v>3.0066113382398924E-2</v>
      </c>
      <c r="GT21" s="88">
        <f t="shared" si="212"/>
        <v>0.46971605845596542</v>
      </c>
      <c r="GU21" s="88">
        <f t="shared" si="213"/>
        <v>3.2249880215708879</v>
      </c>
      <c r="GV21" s="88">
        <f t="shared" si="214"/>
        <v>0.47950879680511527</v>
      </c>
      <c r="GW21" s="88">
        <f t="shared" si="215"/>
        <v>0</v>
      </c>
      <c r="GX21" s="87">
        <f t="shared" si="216"/>
        <v>4.9477962722283868</v>
      </c>
      <c r="GY21" s="88">
        <f t="shared" si="217"/>
        <v>0</v>
      </c>
      <c r="GZ21" s="88">
        <f t="shared" si="218"/>
        <v>0</v>
      </c>
      <c r="HA21" s="88">
        <f t="shared" si="219"/>
        <v>0</v>
      </c>
      <c r="HB21" s="88">
        <f t="shared" si="220"/>
        <v>1.7286219966229244</v>
      </c>
      <c r="HC21" s="88">
        <f t="shared" si="221"/>
        <v>0.27137800337707563</v>
      </c>
      <c r="HD21" s="87">
        <f t="shared" si="222"/>
        <v>2</v>
      </c>
      <c r="HE21" s="88">
        <f t="shared" si="223"/>
        <v>0.36954662892473855</v>
      </c>
      <c r="HF21" s="88">
        <f t="shared" si="224"/>
        <v>0.31908474175190099</v>
      </c>
      <c r="HG21" s="88">
        <f t="shared" si="225"/>
        <v>0.6886313706766396</v>
      </c>
      <c r="HH21" s="96" t="str">
        <f t="shared" si="226"/>
        <v>Pass</v>
      </c>
      <c r="HI21" s="83">
        <f t="shared" si="227"/>
        <v>0.87056034319518594</v>
      </c>
      <c r="HJ21" s="83">
        <f t="shared" si="228"/>
        <v>0.6886313706766396</v>
      </c>
      <c r="HK21" s="83">
        <f t="shared" si="229"/>
        <v>0.24645003184319506</v>
      </c>
      <c r="HL21" s="83">
        <f t="shared" si="230"/>
        <v>6.1974046025480867</v>
      </c>
      <c r="HM21" s="96" t="str">
        <f t="shared" si="231"/>
        <v>Pargasite</v>
      </c>
      <c r="HP21" s="97">
        <f>parameters!$E$5+parameters!$F$5*calcs_mymases!$Q21 +parameters!$G$5*calcs_mymases!$GM21+parameters!$H$5*LN(calcs_mymases!$GM21)+parameters!$I$5*calcs_mymases!$GQ21+parameters!$J$5*(calcs_mymases!$GU21+calcs_mymases!$GY21) + parameters!$K$5*calcs_mymases!$GT21+parameters!$L$5*(calcs_mymases!$GV21+calcs_mymases!$GZ21)+parameters!$M$5*(calcs_mymases!$GT21+calcs_mymases!$GV21+calcs_mymases!$GZ21)+parameters!$N$5*(calcs_mymases!$GO21+calcs_mymases!$GR21)+parameters!$O$5*calcs_mymases!$HB21+parameters!$P$5*calcs_mymases!$HE21</f>
        <v>54.159127979444882</v>
      </c>
      <c r="HQ21" s="97">
        <f>parameters!$E$6+parameters!$F$6*calcs_mymases!$Q21 +parameters!$G$6*calcs_mymases!$GM21+parameters!$H$6*LN(calcs_mymases!$GM21)+parameters!$I$6*calcs_mymases!$GQ21+parameters!$J$6*(calcs_mymases!$GU21+calcs_mymases!$GY21) + parameters!$K$6*calcs_mymases!$GT21+parameters!$L$6*(calcs_mymases!$GV21+calcs_mymases!$GZ21)+parameters!$M$6*(calcs_mymases!$GT21+calcs_mymases!$GV21+calcs_mymases!$GZ21)+parameters!$N$6*(calcs_mymases!$GO21+calcs_mymases!$GR21)+parameters!$O$6*calcs_mymases!$HB21+parameters!$P$6*calcs_mymases!$HE21</f>
        <v>56.99653948333237</v>
      </c>
      <c r="HR21" s="97">
        <f>parameters!$E$7+parameters!$F$7*calcs_mymases!$Q21 +parameters!$G$7*calcs_mymases!$GM21+parameters!$H$7*LN(calcs_mymases!$GM21)+parameters!$I$7*calcs_mymases!$GQ21+parameters!$J$7*(calcs_mymases!$GU21+calcs_mymases!$GY21) + parameters!$K$7*calcs_mymases!$GT21+parameters!$L$7*(calcs_mymases!$GV21+calcs_mymases!$GZ21)+parameters!$M$7*(calcs_mymases!$GT21+calcs_mymases!$GV21+calcs_mymases!$GZ21)+parameters!$N$7*(calcs_mymases!$GO21+calcs_mymases!$GR21)+parameters!$O$7*calcs_mymases!$HB21+parameters!$P$7*calcs_mymases!$HE21</f>
        <v>60.616609138441682</v>
      </c>
      <c r="HS21" s="97">
        <f>parameters!$E$8+parameters!$F$8*calcs_mymases!$Q21 +parameters!$G$8*calcs_mymases!$GM21+parameters!$H$8*LN(calcs_mymases!$GM21)+parameters!$I$8*calcs_mymases!$GQ21+parameters!$J$8*(calcs_mymases!$GU21+calcs_mymases!$GY21) + parameters!$K$8*calcs_mymases!$GT21+parameters!$L$8*(calcs_mymases!$GV21+calcs_mymases!$GZ21)+parameters!$M$8*(calcs_mymases!$GT21+calcs_mymases!$GV21+calcs_mymases!$GZ21)+parameters!$N$8*(calcs_mymases!$GO21+calcs_mymases!$GR21)+parameters!$O$8*calcs_mymases!$HB21+parameters!$P$8*calcs_mymases!$HE21</f>
        <v>59.880870083653541</v>
      </c>
      <c r="HT21" s="81"/>
      <c r="HU21" s="97">
        <f>EXP(parameters!$E$10+parameters!$F$10*calcs_mymases!$Q21 +parameters!$G$10*calcs_mymases!$GM21+parameters!$H$10*LN(calcs_mymases!$GM21)+parameters!$I$10*calcs_mymases!$GQ21+parameters!$J$10*(calcs_mymases!$GU21+calcs_mymases!$GY21) + parameters!$K$10*calcs_mymases!$GT21+parameters!$L$10*(calcs_mymases!$GV21+calcs_mymases!$GZ21)+parameters!$M$10*(calcs_mymases!$GT21+calcs_mymases!$GV21+calcs_mymases!$GZ21)+parameters!$N$10*(calcs_mymases!$GO21+calcs_mymases!$GR21)+parameters!$O$10*calcs_mymases!$HB21+parameters!$P$10*calcs_mymases!$HE21)</f>
        <v>1.102754562369157</v>
      </c>
      <c r="HV21" s="97">
        <f>EXP(parameters!$E$11+parameters!$F$11*calcs_mymases!$Q21 +parameters!$G$11*calcs_mymases!$GM21+parameters!$H$11*LN(calcs_mymases!$GM21)+parameters!$I$11*calcs_mymases!$GQ21+parameters!$J$11*(calcs_mymases!$GU21+calcs_mymases!$GY21) + parameters!$K$11*calcs_mymases!$GT21+parameters!$L$11*(calcs_mymases!$GV21+calcs_mymases!$GZ21)+parameters!$M$11*(calcs_mymases!$GT21+calcs_mymases!$GV21+calcs_mymases!$GZ21)+parameters!$N$11*(calcs_mymases!$GO21+calcs_mymases!$GR21)+parameters!$O$11*calcs_mymases!$HB21+parameters!$P$11*calcs_mymases!$HE21)</f>
        <v>1.2789585222787128</v>
      </c>
      <c r="HW21" s="73"/>
      <c r="HX21" s="97">
        <f>EXP(parameters!$E$13+parameters!$F$13*calcs_mymases!$Q21 +parameters!$G$13*calcs_mymases!$GM21+parameters!$H$13*LN(calcs_mymases!$GM21)+parameters!$I$13*calcs_mymases!$GQ21+parameters!$J$13*(calcs_mymases!$GU21+calcs_mymases!$GY21) + parameters!$K$13*calcs_mymases!$GT21+parameters!$L$13*(calcs_mymases!$GV21+calcs_mymases!$GZ21)+parameters!$M$13*(calcs_mymases!$GT21+calcs_mymases!$GV21+calcs_mymases!$GZ21)+parameters!$N$13*(calcs_mymases!$GO21+calcs_mymases!$GR21)+parameters!$O$13*calcs_mymases!$HB21+parameters!$P$13*calcs_mymases!$HE21)</f>
        <v>4.944506480151488</v>
      </c>
      <c r="HY21" s="97">
        <f>EXP(parameters!$E$14+parameters!$F$14*calcs_mymases!$Q21 +parameters!$G$14*calcs_mymases!$GM21+parameters!$H$14*LN(calcs_mymases!$GM21)+parameters!$I$14*calcs_mymases!$GQ21+parameters!$J$14*(calcs_mymases!$GU21+calcs_mymases!$GY21) + parameters!$K$14*calcs_mymases!$GT21+parameters!$L$14*(calcs_mymases!$GV21+calcs_mymases!$GZ21)+parameters!$M$14*(calcs_mymases!$GT21+calcs_mymases!$GV21+calcs_mymases!$GZ21)+parameters!$N$14*(calcs_mymases!$GO21+calcs_mymases!$GR21)+parameters!$O$14*calcs_mymases!$HB21+parameters!$P$14*calcs_mymases!$HE21)</f>
        <v>4.7947883380296243</v>
      </c>
      <c r="HZ21" s="81"/>
      <c r="IA21" s="97">
        <f>EXP(parameters!$E$16+parameters!$F$16*calcs_mymases!$Q21 +parameters!$G$16*calcs_mymases!$GM21+parameters!$H$16*LN(calcs_mymases!$GM21)+parameters!$I$16*calcs_mymases!$GQ21+parameters!$J$16*(calcs_mymases!$GU21+calcs_mymases!$GY21) + parameters!$K$16*calcs_mymases!$GT21+parameters!$L$16*(calcs_mymases!$GV21+calcs_mymases!$GZ21)+parameters!$M$16*(calcs_mymases!$GT21+calcs_mymases!$GV21+calcs_mymases!$GZ21)+parameters!$N$16*(calcs_mymases!$GO21+calcs_mymases!$GR21)+parameters!$O$16*calcs_mymases!$HB21+parameters!$P$16*calcs_mymases!$HE21)</f>
        <v>2.5532631631288636</v>
      </c>
      <c r="IB21" s="81"/>
      <c r="IC21" s="97">
        <f>(parameters!$E$18+parameters!$F$18*calcs_mymases!$Q21 +parameters!$G$18*calcs_mymases!$GM21+parameters!$H$18*LN(calcs_mymases!$GM21)+parameters!$I$18*calcs_mymases!$GQ21+parameters!$J$18*(calcs_mymases!$GU21+calcs_mymases!$GY21) + parameters!$K$18*calcs_mymases!$GT21+parameters!$L$18*(calcs_mymases!$GV21+calcs_mymases!$GZ21)+parameters!$M$18*(calcs_mymases!$GT21+calcs_mymases!$GV21+calcs_mymases!$GZ21)+parameters!$N$18*(calcs_mymases!$GO21+calcs_mymases!$GR21)+parameters!$O$18*calcs_mymases!$HB21+parameters!$P$18*calcs_mymases!$HE21)</f>
        <v>6.5639192342014567</v>
      </c>
      <c r="ID21" s="97">
        <f>EXP(parameters!$E$19+parameters!$F$19*calcs_mymases!$Q21 +parameters!$G$19*calcs_mymases!$GM21+parameters!$H$19*LN(calcs_mymases!$GM21)+parameters!$I$19*calcs_mymases!$GQ21+parameters!$J$19*(calcs_mymases!$GU21+calcs_mymases!$GY21) + parameters!$K$19*calcs_mymases!$GT21+parameters!$L$19*(calcs_mymases!$GV21+calcs_mymases!$GZ21)+parameters!$M$19*(calcs_mymases!$GT21+calcs_mymases!$GV21+calcs_mymases!$GZ21)+parameters!$N$19*(calcs_mymases!$GO21+calcs_mymases!$GR21)+parameters!$O$19*calcs_mymases!$HB21+parameters!$P$19*calcs_mymases!$HE21)</f>
        <v>7.2832186054210188</v>
      </c>
      <c r="IE21" s="73"/>
      <c r="IF21" s="97">
        <f>(parameters!$E$21+parameters!$F$21*calcs_mymases!$Q21 +parameters!$G$21*calcs_mymases!$GM21+parameters!$H$21*LN(calcs_mymases!$GM21)+parameters!$I$21*calcs_mymases!$GQ21+parameters!$J$21*(calcs_mymases!$GU21+calcs_mymases!$GY21) + parameters!$K$21*calcs_mymases!$GT21+parameters!$L$21*(calcs_mymases!$GV21+calcs_mymases!$GZ21)+parameters!$M$21*(calcs_mymases!$GT21+calcs_mymases!$GV21+calcs_mymases!$GZ21)+parameters!$N$21*(calcs_mymases!$GO21+calcs_mymases!$GR21)+parameters!$O$21*calcs_mymases!$HB21+parameters!$P$21*calcs_mymases!$HE21)</f>
        <v>2.7741879784349432</v>
      </c>
      <c r="IG21" s="97">
        <f>(parameters!$E$22+parameters!$F$22*calcs_mymases!$Q21 +parameters!$G$22*calcs_mymases!$GM21+parameters!$H$22*LN(calcs_mymases!$GM21)+parameters!$I$22*calcs_mymases!$GQ21+parameters!$J$22*(calcs_mymases!$GU21+calcs_mymases!$GY21) + parameters!$K$22*calcs_mymases!$GT21+parameters!$L$22*(calcs_mymases!$GV21+calcs_mymases!$GZ21)+parameters!$M$22*(calcs_mymases!$GT21+calcs_mymases!$GV21+calcs_mymases!$GZ21)+parameters!$N$22*(calcs_mymases!$GO21+calcs_mymases!$GR21)+parameters!$O$22*calcs_mymases!$HB21+parameters!$P$22*calcs_mymases!$HE21)</f>
        <v>1.4793845314417116</v>
      </c>
      <c r="IH21" s="81"/>
      <c r="II21" s="97">
        <f>(parameters!$E$24+parameters!$F$24*calcs_mymases!$Q21 +parameters!$G$24*calcs_mymases!$GM21+parameters!$H$24*LN(calcs_mymases!$GM21)+parameters!$I$24*calcs_mymases!$GQ21+parameters!$J$24*(calcs_mymases!$GU21+calcs_mymases!$GY21) + parameters!$K$24*calcs_mymases!$GT21+parameters!$L$24*(calcs_mymases!$GV21+calcs_mymases!$GZ21)+parameters!$M$24*(calcs_mymases!$GT21+calcs_mymases!$GV21+calcs_mymases!$GZ21)+parameters!$N$24*(calcs_mymases!$GO21+calcs_mymases!$GR21)+parameters!$O$24*calcs_mymases!$HB21+parameters!$P$24*calcs_mymases!$HE21)</f>
        <v>17.514909859866265</v>
      </c>
      <c r="IJ21" s="98"/>
    </row>
    <row r="22" spans="1:244" s="60" customFormat="1" x14ac:dyDescent="0.3">
      <c r="A22" s="89" t="s">
        <v>115</v>
      </c>
      <c r="B22" s="90" t="str">
        <f t="shared" si="111"/>
        <v>Pargasite</v>
      </c>
      <c r="C22" s="91">
        <v>42.37</v>
      </c>
      <c r="D22" s="91">
        <v>2.2400000000000002</v>
      </c>
      <c r="E22" s="91">
        <v>13.34</v>
      </c>
      <c r="F22" s="91">
        <v>0.26</v>
      </c>
      <c r="G22" s="91">
        <v>7.76</v>
      </c>
      <c r="H22" s="91">
        <v>14.79</v>
      </c>
      <c r="I22" s="91">
        <v>11.03</v>
      </c>
      <c r="J22" s="91">
        <v>0</v>
      </c>
      <c r="K22" s="91">
        <v>2.2599999999999998</v>
      </c>
      <c r="L22" s="91">
        <v>1.71</v>
      </c>
      <c r="M22" s="91">
        <v>0</v>
      </c>
      <c r="N22" s="91">
        <v>0</v>
      </c>
      <c r="O22" s="91">
        <v>0</v>
      </c>
      <c r="P22" s="91">
        <v>95.759999999999991</v>
      </c>
      <c r="Q22" s="60">
        <v>1025</v>
      </c>
      <c r="R22" s="92">
        <f t="shared" si="232"/>
        <v>0.70517589453484519</v>
      </c>
      <c r="S22" s="93">
        <f t="shared" si="232"/>
        <v>2.8042484363811179E-2</v>
      </c>
      <c r="T22" s="93">
        <f t="shared" si="232"/>
        <v>0.13083433861966831</v>
      </c>
      <c r="U22" s="93">
        <f t="shared" si="232"/>
        <v>1.7105465722620401E-3</v>
      </c>
      <c r="V22" s="93">
        <f t="shared" si="232"/>
        <v>0.10800819526100124</v>
      </c>
      <c r="W22" s="93">
        <f t="shared" si="232"/>
        <v>0.36695745377675881</v>
      </c>
      <c r="X22" s="93">
        <f t="shared" si="232"/>
        <v>0.19669242867893305</v>
      </c>
      <c r="Y22" s="93">
        <f t="shared" si="232"/>
        <v>0</v>
      </c>
      <c r="Z22" s="93">
        <f t="shared" si="232"/>
        <v>3.6464022433441053E-2</v>
      </c>
      <c r="AA22" s="93">
        <f t="shared" si="232"/>
        <v>1.8153637097116652E-2</v>
      </c>
      <c r="AB22" s="93">
        <f t="shared" si="232"/>
        <v>0</v>
      </c>
      <c r="AC22" s="94">
        <f t="shared" si="232"/>
        <v>0</v>
      </c>
      <c r="AD22" s="92">
        <f t="shared" si="112"/>
        <v>1.4103517890696904</v>
      </c>
      <c r="AE22" s="93">
        <f t="shared" si="112"/>
        <v>5.6084968727622357E-2</v>
      </c>
      <c r="AF22" s="93">
        <f t="shared" si="113"/>
        <v>0.39250301585900493</v>
      </c>
      <c r="AG22" s="93">
        <f t="shared" si="113"/>
        <v>5.1316397167861204E-3</v>
      </c>
      <c r="AH22" s="93">
        <f t="shared" si="233"/>
        <v>0.10800819526100124</v>
      </c>
      <c r="AI22" s="93">
        <f t="shared" si="233"/>
        <v>0.36695745377675881</v>
      </c>
      <c r="AJ22" s="93">
        <f t="shared" si="233"/>
        <v>0.19669242867893305</v>
      </c>
      <c r="AK22" s="93">
        <f t="shared" si="233"/>
        <v>0</v>
      </c>
      <c r="AL22" s="93">
        <f t="shared" si="233"/>
        <v>3.6464022433441053E-2</v>
      </c>
      <c r="AM22" s="93">
        <f t="shared" si="233"/>
        <v>1.8153637097116652E-2</v>
      </c>
      <c r="AN22" s="94">
        <f t="shared" si="114"/>
        <v>2.5903471506203544</v>
      </c>
      <c r="AO22" s="92">
        <f t="shared" si="234"/>
        <v>12.522681039425306</v>
      </c>
      <c r="AP22" s="93">
        <f t="shared" si="234"/>
        <v>0.4979850984167844</v>
      </c>
      <c r="AQ22" s="93">
        <f t="shared" si="234"/>
        <v>3.4850808945029348</v>
      </c>
      <c r="AR22" s="93">
        <f t="shared" si="234"/>
        <v>4.5564438518526242E-2</v>
      </c>
      <c r="AS22" s="93">
        <f t="shared" si="234"/>
        <v>0.95901759361022243</v>
      </c>
      <c r="AT22" s="93">
        <f t="shared" si="234"/>
        <v>3.2582588147863412</v>
      </c>
      <c r="AU22" s="93">
        <f t="shared" si="234"/>
        <v>1.7464554349528165</v>
      </c>
      <c r="AV22" s="93">
        <f t="shared" si="234"/>
        <v>0</v>
      </c>
      <c r="AW22" s="93">
        <f t="shared" si="234"/>
        <v>0.32376838593556584</v>
      </c>
      <c r="AX22" s="93">
        <f t="shared" si="234"/>
        <v>0.16118829985150412</v>
      </c>
      <c r="AY22" s="94">
        <f t="shared" si="115"/>
        <v>23</v>
      </c>
      <c r="AZ22" s="92">
        <f t="shared" si="116"/>
        <v>6.261340519712653</v>
      </c>
      <c r="BA22" s="93">
        <f t="shared" si="116"/>
        <v>0.2489925492083922</v>
      </c>
      <c r="BB22" s="93">
        <f t="shared" si="117"/>
        <v>2.3233872630019565</v>
      </c>
      <c r="BC22" s="93">
        <f t="shared" si="117"/>
        <v>3.0376292345684161E-2</v>
      </c>
      <c r="BD22" s="93">
        <f t="shared" si="235"/>
        <v>0.95901759361022243</v>
      </c>
      <c r="BE22" s="93">
        <f t="shared" si="235"/>
        <v>3.2582588147863412</v>
      </c>
      <c r="BF22" s="93">
        <f t="shared" si="235"/>
        <v>1.7464554349528165</v>
      </c>
      <c r="BG22" s="93">
        <f t="shared" si="235"/>
        <v>0</v>
      </c>
      <c r="BH22" s="93">
        <f t="shared" si="118"/>
        <v>0.64753677187113168</v>
      </c>
      <c r="BI22" s="93">
        <f t="shared" si="118"/>
        <v>0.32237659970300825</v>
      </c>
      <c r="BJ22" s="93">
        <f t="shared" si="119"/>
        <v>0</v>
      </c>
      <c r="BK22" s="93">
        <f t="shared" si="119"/>
        <v>0</v>
      </c>
      <c r="BL22" s="93">
        <f t="shared" si="120"/>
        <v>2</v>
      </c>
      <c r="BM22" s="94">
        <f t="shared" si="121"/>
        <v>15.797741839192202</v>
      </c>
      <c r="BN22" s="95">
        <f t="shared" si="122"/>
        <v>6.261340519712653</v>
      </c>
      <c r="BO22" s="66">
        <f t="shared" si="123"/>
        <v>1.738659480287347</v>
      </c>
      <c r="BP22" s="66">
        <f t="shared" si="124"/>
        <v>0</v>
      </c>
      <c r="BQ22" s="66">
        <f t="shared" si="125"/>
        <v>8</v>
      </c>
      <c r="BR22" s="66">
        <f t="shared" si="126"/>
        <v>0.58472778271460957</v>
      </c>
      <c r="BS22" s="66">
        <f t="shared" si="127"/>
        <v>0.2489925492083922</v>
      </c>
      <c r="BT22" s="66">
        <f t="shared" si="128"/>
        <v>3.0376292345684161E-2</v>
      </c>
      <c r="BU22" s="66"/>
      <c r="BV22" s="66">
        <f t="shared" si="129"/>
        <v>3.2582588147863412</v>
      </c>
      <c r="BW22" s="66">
        <f t="shared" si="130"/>
        <v>0.87764456094497323</v>
      </c>
      <c r="BX22" s="66">
        <f t="shared" si="131"/>
        <v>0</v>
      </c>
      <c r="BY22" s="66">
        <f t="shared" si="132"/>
        <v>5</v>
      </c>
      <c r="BZ22" s="66">
        <f t="shared" si="133"/>
        <v>0</v>
      </c>
      <c r="CA22" s="66">
        <f t="shared" si="134"/>
        <v>8.1373032665249201E-2</v>
      </c>
      <c r="CB22" s="66">
        <f t="shared" si="135"/>
        <v>0</v>
      </c>
      <c r="CC22" s="66">
        <f t="shared" si="136"/>
        <v>1.7464554349528165</v>
      </c>
      <c r="CD22" s="56">
        <f t="shared" si="137"/>
        <v>0.17217153238193417</v>
      </c>
      <c r="CE22" s="66">
        <f t="shared" si="138"/>
        <v>2</v>
      </c>
      <c r="CF22" s="66">
        <f t="shared" si="139"/>
        <v>0.47536523948919751</v>
      </c>
      <c r="CG22" s="66">
        <f t="shared" si="140"/>
        <v>0.32237659970300825</v>
      </c>
      <c r="CH22" s="67">
        <f t="shared" si="141"/>
        <v>0.79774183919220576</v>
      </c>
      <c r="CJ22" s="60">
        <f t="shared" si="142"/>
        <v>1.2776816681369596</v>
      </c>
      <c r="CK22" s="60">
        <f t="shared" si="143"/>
        <v>1.0128029792401101</v>
      </c>
      <c r="CL22" s="60">
        <f t="shared" si="144"/>
        <v>1.0116113787502961</v>
      </c>
      <c r="CN22" s="60">
        <f t="shared" si="145"/>
        <v>1</v>
      </c>
      <c r="CO22" s="60">
        <f t="shared" si="236"/>
        <v>6.261340519712653</v>
      </c>
      <c r="CP22" s="60">
        <f t="shared" si="236"/>
        <v>0.2489925492083922</v>
      </c>
      <c r="CQ22" s="60">
        <f t="shared" si="236"/>
        <v>2.3233872630019565</v>
      </c>
      <c r="CR22" s="60">
        <f t="shared" si="236"/>
        <v>3.0376292345684161E-2</v>
      </c>
      <c r="CS22" s="60">
        <f t="shared" si="236"/>
        <v>0.95901759361022243</v>
      </c>
      <c r="CT22" s="60">
        <f t="shared" si="236"/>
        <v>3.2582588147863412</v>
      </c>
      <c r="CU22" s="60">
        <f t="shared" si="236"/>
        <v>1.7464554349528165</v>
      </c>
      <c r="CV22" s="60">
        <f t="shared" si="236"/>
        <v>0</v>
      </c>
      <c r="CW22" s="60">
        <f t="shared" si="236"/>
        <v>0.64753677187113168</v>
      </c>
      <c r="CX22" s="60">
        <f t="shared" si="236"/>
        <v>0.32237659970300825</v>
      </c>
      <c r="CY22" s="60">
        <f t="shared" si="236"/>
        <v>0</v>
      </c>
      <c r="CZ22" s="60">
        <f t="shared" si="236"/>
        <v>0</v>
      </c>
      <c r="DA22" s="60">
        <f t="shared" si="236"/>
        <v>2</v>
      </c>
      <c r="DB22" s="60">
        <f t="shared" si="146"/>
        <v>23</v>
      </c>
      <c r="DC22" s="60">
        <f t="shared" si="147"/>
        <v>0</v>
      </c>
      <c r="DD22" s="60" t="str">
        <f t="shared" si="148"/>
        <v/>
      </c>
      <c r="DE22" s="59">
        <f t="shared" si="149"/>
        <v>6.261340519712653</v>
      </c>
      <c r="DF22" s="59">
        <f t="shared" si="150"/>
        <v>1.738659480287347</v>
      </c>
      <c r="DG22" s="59">
        <f t="shared" si="151"/>
        <v>0</v>
      </c>
      <c r="DH22" s="59">
        <f t="shared" si="152"/>
        <v>8</v>
      </c>
      <c r="DI22" s="59">
        <f t="shared" si="153"/>
        <v>0.58472778271460957</v>
      </c>
      <c r="DJ22" s="59">
        <f t="shared" si="154"/>
        <v>0.2489925492083922</v>
      </c>
      <c r="DK22" s="59">
        <f t="shared" si="155"/>
        <v>3.0376292345684161E-2</v>
      </c>
      <c r="DL22" s="59">
        <f t="shared" si="156"/>
        <v>0</v>
      </c>
      <c r="DM22" s="59">
        <f t="shared" si="157"/>
        <v>3.2582588147863412</v>
      </c>
      <c r="DN22" s="59">
        <f t="shared" si="158"/>
        <v>0.87764456094497323</v>
      </c>
      <c r="DO22" s="59">
        <f t="shared" si="159"/>
        <v>0</v>
      </c>
      <c r="DP22" s="59">
        <f t="shared" si="160"/>
        <v>5</v>
      </c>
      <c r="DQ22" s="59">
        <f t="shared" si="161"/>
        <v>0</v>
      </c>
      <c r="DR22" s="59">
        <f t="shared" si="162"/>
        <v>8.1373032665249201E-2</v>
      </c>
      <c r="DS22" s="59">
        <f t="shared" si="163"/>
        <v>0</v>
      </c>
      <c r="DT22" s="59">
        <f t="shared" si="164"/>
        <v>1.7464554349528165</v>
      </c>
      <c r="DU22" s="59">
        <f t="shared" si="165"/>
        <v>0.17217153238193417</v>
      </c>
      <c r="DV22" s="59">
        <f t="shared" si="166"/>
        <v>2</v>
      </c>
      <c r="DW22" s="59">
        <f t="shared" si="167"/>
        <v>0.47536523948919751</v>
      </c>
      <c r="DX22" s="59">
        <f t="shared" si="168"/>
        <v>0</v>
      </c>
      <c r="DY22" s="59">
        <f t="shared" si="169"/>
        <v>0.47536523948919751</v>
      </c>
      <c r="EA22" s="60">
        <f t="shared" si="170"/>
        <v>0.93188744040411386</v>
      </c>
      <c r="EB22" s="60">
        <f t="shared" si="171"/>
        <v>0.96928245426633397</v>
      </c>
      <c r="EC22" s="60">
        <f t="shared" si="172"/>
        <v>0.87672986158359001</v>
      </c>
      <c r="ED22" s="60">
        <f t="shared" si="173"/>
        <v>0.97957756267582752</v>
      </c>
      <c r="EF22" s="60">
        <f t="shared" si="174"/>
        <v>0.97957756267582752</v>
      </c>
      <c r="EG22" s="60">
        <f t="shared" si="237"/>
        <v>6.1334686853835194</v>
      </c>
      <c r="EH22" s="60">
        <f t="shared" si="237"/>
        <v>0.24390751447799788</v>
      </c>
      <c r="EI22" s="60">
        <f t="shared" si="237"/>
        <v>2.2759380322435185</v>
      </c>
      <c r="EJ22" s="60">
        <f t="shared" si="237"/>
        <v>2.9755934419113686E-2</v>
      </c>
      <c r="EK22" s="60">
        <f t="shared" si="237"/>
        <v>0.93943211691193895</v>
      </c>
      <c r="EL22" s="60">
        <f t="shared" si="237"/>
        <v>3.1917172283554347</v>
      </c>
      <c r="EM22" s="60">
        <f t="shared" si="237"/>
        <v>1.7107885582930322</v>
      </c>
      <c r="EN22" s="60">
        <f t="shared" si="237"/>
        <v>0</v>
      </c>
      <c r="EO22" s="60">
        <f t="shared" si="237"/>
        <v>0.63431249273249657</v>
      </c>
      <c r="EP22" s="60">
        <f t="shared" si="237"/>
        <v>0.31579288380079373</v>
      </c>
      <c r="EQ22" s="60">
        <f t="shared" si="237"/>
        <v>0</v>
      </c>
      <c r="ER22" s="60">
        <f t="shared" si="237"/>
        <v>0</v>
      </c>
      <c r="ES22" s="60">
        <f t="shared" si="237"/>
        <v>1.959155125351655</v>
      </c>
      <c r="ET22" s="60">
        <f t="shared" si="175"/>
        <v>22.530283941544038</v>
      </c>
      <c r="EU22" s="60">
        <f t="shared" si="176"/>
        <v>0.93943211691192374</v>
      </c>
      <c r="EV22" s="60" t="str">
        <f t="shared" si="177"/>
        <v/>
      </c>
      <c r="EW22" s="62">
        <f t="shared" si="178"/>
        <v>6.1334686853835194</v>
      </c>
      <c r="EX22" s="62">
        <f t="shared" si="179"/>
        <v>1.8665313146164806</v>
      </c>
      <c r="EY22" s="62">
        <f t="shared" si="180"/>
        <v>0</v>
      </c>
      <c r="EZ22" s="62">
        <f t="shared" si="181"/>
        <v>8</v>
      </c>
      <c r="FA22" s="62">
        <f t="shared" si="182"/>
        <v>0.40940671762703795</v>
      </c>
      <c r="FB22" s="62">
        <f t="shared" si="183"/>
        <v>0.24390751447799788</v>
      </c>
      <c r="FC22" s="62">
        <f t="shared" si="184"/>
        <v>2.9755934419113686E-2</v>
      </c>
      <c r="FD22" s="62">
        <f t="shared" si="185"/>
        <v>0.93943211691192374</v>
      </c>
      <c r="FE22" s="62">
        <f t="shared" si="186"/>
        <v>3.1917172283554347</v>
      </c>
      <c r="FF22" s="62">
        <f t="shared" si="187"/>
        <v>1.5210055437364645E-14</v>
      </c>
      <c r="FG22" s="62">
        <f t="shared" si="188"/>
        <v>0</v>
      </c>
      <c r="FH22" s="62">
        <f t="shared" si="189"/>
        <v>4.8142195117915234</v>
      </c>
      <c r="FI22" s="62">
        <f t="shared" si="190"/>
        <v>0</v>
      </c>
      <c r="FJ22" s="62">
        <f t="shared" si="191"/>
        <v>0</v>
      </c>
      <c r="FK22" s="62">
        <f t="shared" si="192"/>
        <v>0</v>
      </c>
      <c r="FL22" s="62">
        <f t="shared" si="193"/>
        <v>1.7107885582930322</v>
      </c>
      <c r="FM22" s="62">
        <f t="shared" si="194"/>
        <v>0.28921144170696778</v>
      </c>
      <c r="FN22" s="62">
        <f t="shared" si="195"/>
        <v>2</v>
      </c>
      <c r="FO22" s="62">
        <f t="shared" si="196"/>
        <v>0.34510105102552879</v>
      </c>
      <c r="FP22" s="62">
        <f t="shared" si="197"/>
        <v>0.31579288380079373</v>
      </c>
      <c r="FQ22" s="62">
        <f t="shared" si="198"/>
        <v>0.66089393482632253</v>
      </c>
      <c r="FR22" s="62" t="str">
        <f t="shared" si="199"/>
        <v>Pass</v>
      </c>
      <c r="FS22" s="62" t="str">
        <f t="shared" si="200"/>
        <v>Mg-Hst</v>
      </c>
      <c r="FT22" s="60">
        <f t="shared" si="201"/>
        <v>0.99999999999999523</v>
      </c>
      <c r="FV22" s="60">
        <f t="shared" si="202"/>
        <v>0.98978878133791381</v>
      </c>
      <c r="FW22" s="60">
        <f t="shared" si="238"/>
        <v>6.1974046025480867</v>
      </c>
      <c r="FX22" s="60">
        <f t="shared" si="238"/>
        <v>0.24645003184319506</v>
      </c>
      <c r="FY22" s="60">
        <f t="shared" si="238"/>
        <v>2.2996626476227378</v>
      </c>
      <c r="FZ22" s="60">
        <f t="shared" si="238"/>
        <v>3.0066113382398924E-2</v>
      </c>
      <c r="GA22" s="60">
        <f t="shared" si="238"/>
        <v>0.94922485526108069</v>
      </c>
      <c r="GB22" s="60">
        <f t="shared" si="238"/>
        <v>3.2249880215708879</v>
      </c>
      <c r="GC22" s="60">
        <f t="shared" si="238"/>
        <v>1.7286219966229244</v>
      </c>
      <c r="GD22" s="60">
        <f t="shared" si="238"/>
        <v>0</v>
      </c>
      <c r="GE22" s="60">
        <f t="shared" si="238"/>
        <v>0.64092463230181418</v>
      </c>
      <c r="GF22" s="60">
        <f t="shared" si="238"/>
        <v>0.31908474175190099</v>
      </c>
      <c r="GG22" s="60">
        <f t="shared" si="238"/>
        <v>0</v>
      </c>
      <c r="GH22" s="60">
        <f t="shared" si="238"/>
        <v>0</v>
      </c>
      <c r="GI22" s="60">
        <f t="shared" si="238"/>
        <v>1.9795775626758276</v>
      </c>
      <c r="GJ22" s="60">
        <f t="shared" si="203"/>
        <v>22.765141970772017</v>
      </c>
      <c r="GK22" s="60">
        <f t="shared" si="204"/>
        <v>0.46971605845596542</v>
      </c>
      <c r="GM22" s="88">
        <f t="shared" si="205"/>
        <v>6.1974046025480867</v>
      </c>
      <c r="GN22" s="88">
        <f t="shared" si="206"/>
        <v>1.8025953974519133</v>
      </c>
      <c r="GO22" s="88">
        <f t="shared" si="207"/>
        <v>0</v>
      </c>
      <c r="GP22" s="87">
        <f t="shared" si="208"/>
        <v>8</v>
      </c>
      <c r="GQ22" s="88">
        <f t="shared" si="209"/>
        <v>0.49706725017082443</v>
      </c>
      <c r="GR22" s="88">
        <f t="shared" si="210"/>
        <v>0.24645003184319506</v>
      </c>
      <c r="GS22" s="88">
        <f t="shared" si="211"/>
        <v>3.0066113382398924E-2</v>
      </c>
      <c r="GT22" s="88">
        <f t="shared" si="212"/>
        <v>0.46971605845596542</v>
      </c>
      <c r="GU22" s="88">
        <f t="shared" si="213"/>
        <v>3.2249880215708879</v>
      </c>
      <c r="GV22" s="88">
        <f t="shared" si="214"/>
        <v>0.47950879680511527</v>
      </c>
      <c r="GW22" s="88">
        <f t="shared" si="215"/>
        <v>0</v>
      </c>
      <c r="GX22" s="87">
        <f t="shared" si="216"/>
        <v>4.9477962722283868</v>
      </c>
      <c r="GY22" s="88">
        <f t="shared" si="217"/>
        <v>0</v>
      </c>
      <c r="GZ22" s="88">
        <f t="shared" si="218"/>
        <v>0</v>
      </c>
      <c r="HA22" s="88">
        <f t="shared" si="219"/>
        <v>0</v>
      </c>
      <c r="HB22" s="88">
        <f t="shared" si="220"/>
        <v>1.7286219966229244</v>
      </c>
      <c r="HC22" s="88">
        <f t="shared" si="221"/>
        <v>0.27137800337707563</v>
      </c>
      <c r="HD22" s="87">
        <f t="shared" si="222"/>
        <v>2</v>
      </c>
      <c r="HE22" s="88">
        <f t="shared" si="223"/>
        <v>0.36954662892473855</v>
      </c>
      <c r="HF22" s="88">
        <f t="shared" si="224"/>
        <v>0.31908474175190099</v>
      </c>
      <c r="HG22" s="88">
        <f t="shared" si="225"/>
        <v>0.6886313706766396</v>
      </c>
      <c r="HH22" s="96" t="str">
        <f t="shared" si="226"/>
        <v>Pass</v>
      </c>
      <c r="HI22" s="83">
        <f t="shared" si="227"/>
        <v>0.87056034319518594</v>
      </c>
      <c r="HJ22" s="83">
        <f t="shared" si="228"/>
        <v>0.6886313706766396</v>
      </c>
      <c r="HK22" s="83">
        <f t="shared" si="229"/>
        <v>0.24645003184319506</v>
      </c>
      <c r="HL22" s="83">
        <f t="shared" si="230"/>
        <v>6.1974046025480867</v>
      </c>
      <c r="HM22" s="96" t="str">
        <f t="shared" si="231"/>
        <v>Pargasite</v>
      </c>
      <c r="HP22" s="97">
        <f>parameters!$E$5+parameters!$F$5*calcs_mymases!$Q22 +parameters!$G$5*calcs_mymases!$GM22+parameters!$H$5*LN(calcs_mymases!$GM22)+parameters!$I$5*calcs_mymases!$GQ22+parameters!$J$5*(calcs_mymases!$GU22+calcs_mymases!$GY22) + parameters!$K$5*calcs_mymases!$GT22+parameters!$L$5*(calcs_mymases!$GV22+calcs_mymases!$GZ22)+parameters!$M$5*(calcs_mymases!$GT22+calcs_mymases!$GV22+calcs_mymases!$GZ22)+parameters!$N$5*(calcs_mymases!$GO22+calcs_mymases!$GR22)+parameters!$O$5*calcs_mymases!$HB22+parameters!$P$5*calcs_mymases!$HE22</f>
        <v>54.159127979444882</v>
      </c>
      <c r="HQ22" s="97">
        <f>parameters!$E$6+parameters!$F$6*calcs_mymases!$Q22 +parameters!$G$6*calcs_mymases!$GM22+parameters!$H$6*LN(calcs_mymases!$GM22)+parameters!$I$6*calcs_mymases!$GQ22+parameters!$J$6*(calcs_mymases!$GU22+calcs_mymases!$GY22) + parameters!$K$6*calcs_mymases!$GT22+parameters!$L$6*(calcs_mymases!$GV22+calcs_mymases!$GZ22)+parameters!$M$6*(calcs_mymases!$GT22+calcs_mymases!$GV22+calcs_mymases!$GZ22)+parameters!$N$6*(calcs_mymases!$GO22+calcs_mymases!$GR22)+parameters!$O$6*calcs_mymases!$HB22+parameters!$P$6*calcs_mymases!$HE22</f>
        <v>56.99653948333237</v>
      </c>
      <c r="HR22" s="97">
        <f>parameters!$E$7+parameters!$F$7*calcs_mymases!$Q22 +parameters!$G$7*calcs_mymases!$GM22+parameters!$H$7*LN(calcs_mymases!$GM22)+parameters!$I$7*calcs_mymases!$GQ22+parameters!$J$7*(calcs_mymases!$GU22+calcs_mymases!$GY22) + parameters!$K$7*calcs_mymases!$GT22+parameters!$L$7*(calcs_mymases!$GV22+calcs_mymases!$GZ22)+parameters!$M$7*(calcs_mymases!$GT22+calcs_mymases!$GV22+calcs_mymases!$GZ22)+parameters!$N$7*(calcs_mymases!$GO22+calcs_mymases!$GR22)+parameters!$O$7*calcs_mymases!$HB22+parameters!$P$7*calcs_mymases!$HE22</f>
        <v>60.616609138441682</v>
      </c>
      <c r="HS22" s="97">
        <f>parameters!$E$8+parameters!$F$8*calcs_mymases!$Q22 +parameters!$G$8*calcs_mymases!$GM22+parameters!$H$8*LN(calcs_mymases!$GM22)+parameters!$I$8*calcs_mymases!$GQ22+parameters!$J$8*(calcs_mymases!$GU22+calcs_mymases!$GY22) + parameters!$K$8*calcs_mymases!$GT22+parameters!$L$8*(calcs_mymases!$GV22+calcs_mymases!$GZ22)+parameters!$M$8*(calcs_mymases!$GT22+calcs_mymases!$GV22+calcs_mymases!$GZ22)+parameters!$N$8*(calcs_mymases!$GO22+calcs_mymases!$GR22)+parameters!$O$8*calcs_mymases!$HB22+parameters!$P$8*calcs_mymases!$HE22</f>
        <v>59.880870083653541</v>
      </c>
      <c r="HT22" s="81"/>
      <c r="HU22" s="97">
        <f>EXP(parameters!$E$10+parameters!$F$10*calcs_mymases!$Q22 +parameters!$G$10*calcs_mymases!$GM22+parameters!$H$10*LN(calcs_mymases!$GM22)+parameters!$I$10*calcs_mymases!$GQ22+parameters!$J$10*(calcs_mymases!$GU22+calcs_mymases!$GY22) + parameters!$K$10*calcs_mymases!$GT22+parameters!$L$10*(calcs_mymases!$GV22+calcs_mymases!$GZ22)+parameters!$M$10*(calcs_mymases!$GT22+calcs_mymases!$GV22+calcs_mymases!$GZ22)+parameters!$N$10*(calcs_mymases!$GO22+calcs_mymases!$GR22)+parameters!$O$10*calcs_mymases!$HB22+parameters!$P$10*calcs_mymases!$HE22)</f>
        <v>1.102754562369157</v>
      </c>
      <c r="HV22" s="97">
        <f>EXP(parameters!$E$11+parameters!$F$11*calcs_mymases!$Q22 +parameters!$G$11*calcs_mymases!$GM22+parameters!$H$11*LN(calcs_mymases!$GM22)+parameters!$I$11*calcs_mymases!$GQ22+parameters!$J$11*(calcs_mymases!$GU22+calcs_mymases!$GY22) + parameters!$K$11*calcs_mymases!$GT22+parameters!$L$11*(calcs_mymases!$GV22+calcs_mymases!$GZ22)+parameters!$M$11*(calcs_mymases!$GT22+calcs_mymases!$GV22+calcs_mymases!$GZ22)+parameters!$N$11*(calcs_mymases!$GO22+calcs_mymases!$GR22)+parameters!$O$11*calcs_mymases!$HB22+parameters!$P$11*calcs_mymases!$HE22)</f>
        <v>1.2789585222787128</v>
      </c>
      <c r="HW22" s="73"/>
      <c r="HX22" s="97">
        <f>EXP(parameters!$E$13+parameters!$F$13*calcs_mymases!$Q22 +parameters!$G$13*calcs_mymases!$GM22+parameters!$H$13*LN(calcs_mymases!$GM22)+parameters!$I$13*calcs_mymases!$GQ22+parameters!$J$13*(calcs_mymases!$GU22+calcs_mymases!$GY22) + parameters!$K$13*calcs_mymases!$GT22+parameters!$L$13*(calcs_mymases!$GV22+calcs_mymases!$GZ22)+parameters!$M$13*(calcs_mymases!$GT22+calcs_mymases!$GV22+calcs_mymases!$GZ22)+parameters!$N$13*(calcs_mymases!$GO22+calcs_mymases!$GR22)+parameters!$O$13*calcs_mymases!$HB22+parameters!$P$13*calcs_mymases!$HE22)</f>
        <v>4.944506480151488</v>
      </c>
      <c r="HY22" s="97">
        <f>EXP(parameters!$E$14+parameters!$F$14*calcs_mymases!$Q22 +parameters!$G$14*calcs_mymases!$GM22+parameters!$H$14*LN(calcs_mymases!$GM22)+parameters!$I$14*calcs_mymases!$GQ22+parameters!$J$14*(calcs_mymases!$GU22+calcs_mymases!$GY22) + parameters!$K$14*calcs_mymases!$GT22+parameters!$L$14*(calcs_mymases!$GV22+calcs_mymases!$GZ22)+parameters!$M$14*(calcs_mymases!$GT22+calcs_mymases!$GV22+calcs_mymases!$GZ22)+parameters!$N$14*(calcs_mymases!$GO22+calcs_mymases!$GR22)+parameters!$O$14*calcs_mymases!$HB22+parameters!$P$14*calcs_mymases!$HE22)</f>
        <v>4.7947883380296243</v>
      </c>
      <c r="HZ22" s="81"/>
      <c r="IA22" s="97">
        <f>EXP(parameters!$E$16+parameters!$F$16*calcs_mymases!$Q22 +parameters!$G$16*calcs_mymases!$GM22+parameters!$H$16*LN(calcs_mymases!$GM22)+parameters!$I$16*calcs_mymases!$GQ22+parameters!$J$16*(calcs_mymases!$GU22+calcs_mymases!$GY22) + parameters!$K$16*calcs_mymases!$GT22+parameters!$L$16*(calcs_mymases!$GV22+calcs_mymases!$GZ22)+parameters!$M$16*(calcs_mymases!$GT22+calcs_mymases!$GV22+calcs_mymases!$GZ22)+parameters!$N$16*(calcs_mymases!$GO22+calcs_mymases!$GR22)+parameters!$O$16*calcs_mymases!$HB22+parameters!$P$16*calcs_mymases!$HE22)</f>
        <v>2.5532631631288636</v>
      </c>
      <c r="IB22" s="81"/>
      <c r="IC22" s="97">
        <f>(parameters!$E$18+parameters!$F$18*calcs_mymases!$Q22 +parameters!$G$18*calcs_mymases!$GM22+parameters!$H$18*LN(calcs_mymases!$GM22)+parameters!$I$18*calcs_mymases!$GQ22+parameters!$J$18*(calcs_mymases!$GU22+calcs_mymases!$GY22) + parameters!$K$18*calcs_mymases!$GT22+parameters!$L$18*(calcs_mymases!$GV22+calcs_mymases!$GZ22)+parameters!$M$18*(calcs_mymases!$GT22+calcs_mymases!$GV22+calcs_mymases!$GZ22)+parameters!$N$18*(calcs_mymases!$GO22+calcs_mymases!$GR22)+parameters!$O$18*calcs_mymases!$HB22+parameters!$P$18*calcs_mymases!$HE22)</f>
        <v>6.5639192342014567</v>
      </c>
      <c r="ID22" s="97">
        <f>EXP(parameters!$E$19+parameters!$F$19*calcs_mymases!$Q22 +parameters!$G$19*calcs_mymases!$GM22+parameters!$H$19*LN(calcs_mymases!$GM22)+parameters!$I$19*calcs_mymases!$GQ22+parameters!$J$19*(calcs_mymases!$GU22+calcs_mymases!$GY22) + parameters!$K$19*calcs_mymases!$GT22+parameters!$L$19*(calcs_mymases!$GV22+calcs_mymases!$GZ22)+parameters!$M$19*(calcs_mymases!$GT22+calcs_mymases!$GV22+calcs_mymases!$GZ22)+parameters!$N$19*(calcs_mymases!$GO22+calcs_mymases!$GR22)+parameters!$O$19*calcs_mymases!$HB22+parameters!$P$19*calcs_mymases!$HE22)</f>
        <v>7.2832186054210188</v>
      </c>
      <c r="IE22" s="73"/>
      <c r="IF22" s="97">
        <f>(parameters!$E$21+parameters!$F$21*calcs_mymases!$Q22 +parameters!$G$21*calcs_mymases!$GM22+parameters!$H$21*LN(calcs_mymases!$GM22)+parameters!$I$21*calcs_mymases!$GQ22+parameters!$J$21*(calcs_mymases!$GU22+calcs_mymases!$GY22) + parameters!$K$21*calcs_mymases!$GT22+parameters!$L$21*(calcs_mymases!$GV22+calcs_mymases!$GZ22)+parameters!$M$21*(calcs_mymases!$GT22+calcs_mymases!$GV22+calcs_mymases!$GZ22)+parameters!$N$21*(calcs_mymases!$GO22+calcs_mymases!$GR22)+parameters!$O$21*calcs_mymases!$HB22+parameters!$P$21*calcs_mymases!$HE22)</f>
        <v>2.7741879784349432</v>
      </c>
      <c r="IG22" s="97">
        <f>(parameters!$E$22+parameters!$F$22*calcs_mymases!$Q22 +parameters!$G$22*calcs_mymases!$GM22+parameters!$H$22*LN(calcs_mymases!$GM22)+parameters!$I$22*calcs_mymases!$GQ22+parameters!$J$22*(calcs_mymases!$GU22+calcs_mymases!$GY22) + parameters!$K$22*calcs_mymases!$GT22+parameters!$L$22*(calcs_mymases!$GV22+calcs_mymases!$GZ22)+parameters!$M$22*(calcs_mymases!$GT22+calcs_mymases!$GV22+calcs_mymases!$GZ22)+parameters!$N$22*(calcs_mymases!$GO22+calcs_mymases!$GR22)+parameters!$O$22*calcs_mymases!$HB22+parameters!$P$22*calcs_mymases!$HE22)</f>
        <v>1.4793845314417116</v>
      </c>
      <c r="IH22" s="81"/>
      <c r="II22" s="97">
        <f>(parameters!$E$24+parameters!$F$24*calcs_mymases!$Q22 +parameters!$G$24*calcs_mymases!$GM22+parameters!$H$24*LN(calcs_mymases!$GM22)+parameters!$I$24*calcs_mymases!$GQ22+parameters!$J$24*(calcs_mymases!$GU22+calcs_mymases!$GY22) + parameters!$K$24*calcs_mymases!$GT22+parameters!$L$24*(calcs_mymases!$GV22+calcs_mymases!$GZ22)+parameters!$M$24*(calcs_mymases!$GT22+calcs_mymases!$GV22+calcs_mymases!$GZ22)+parameters!$N$24*(calcs_mymases!$GO22+calcs_mymases!$GR22)+parameters!$O$24*calcs_mymases!$HB22+parameters!$P$24*calcs_mymases!$HE22)</f>
        <v>17.514909859866265</v>
      </c>
      <c r="IJ22" s="98"/>
    </row>
    <row r="23" spans="1:244" s="60" customFormat="1" x14ac:dyDescent="0.3">
      <c r="A23" s="89" t="s">
        <v>115</v>
      </c>
      <c r="B23" s="90" t="str">
        <f t="shared" si="111"/>
        <v>Pargasite</v>
      </c>
      <c r="C23" s="91">
        <v>42.37</v>
      </c>
      <c r="D23" s="91">
        <v>2.2400000000000002</v>
      </c>
      <c r="E23" s="91">
        <v>13.34</v>
      </c>
      <c r="F23" s="91">
        <v>0.26</v>
      </c>
      <c r="G23" s="91">
        <v>7.76</v>
      </c>
      <c r="H23" s="91">
        <v>14.79</v>
      </c>
      <c r="I23" s="91">
        <v>11.03</v>
      </c>
      <c r="J23" s="91">
        <v>0</v>
      </c>
      <c r="K23" s="91">
        <v>2.2599999999999998</v>
      </c>
      <c r="L23" s="91">
        <v>1.71</v>
      </c>
      <c r="M23" s="91">
        <v>0</v>
      </c>
      <c r="N23" s="91">
        <v>0</v>
      </c>
      <c r="O23" s="91">
        <v>0</v>
      </c>
      <c r="P23" s="91">
        <v>95.759999999999991</v>
      </c>
      <c r="Q23" s="60">
        <v>1025</v>
      </c>
      <c r="R23" s="92">
        <f t="shared" si="232"/>
        <v>0.70517589453484519</v>
      </c>
      <c r="S23" s="93">
        <f t="shared" si="232"/>
        <v>2.8042484363811179E-2</v>
      </c>
      <c r="T23" s="93">
        <f t="shared" si="232"/>
        <v>0.13083433861966831</v>
      </c>
      <c r="U23" s="93">
        <f t="shared" si="232"/>
        <v>1.7105465722620401E-3</v>
      </c>
      <c r="V23" s="93">
        <f t="shared" si="232"/>
        <v>0.10800819526100124</v>
      </c>
      <c r="W23" s="93">
        <f t="shared" si="232"/>
        <v>0.36695745377675881</v>
      </c>
      <c r="X23" s="93">
        <f t="shared" si="232"/>
        <v>0.19669242867893305</v>
      </c>
      <c r="Y23" s="93">
        <f t="shared" si="232"/>
        <v>0</v>
      </c>
      <c r="Z23" s="93">
        <f t="shared" si="232"/>
        <v>3.6464022433441053E-2</v>
      </c>
      <c r="AA23" s="93">
        <f t="shared" si="232"/>
        <v>1.8153637097116652E-2</v>
      </c>
      <c r="AB23" s="93">
        <f t="shared" si="232"/>
        <v>0</v>
      </c>
      <c r="AC23" s="94">
        <f t="shared" si="232"/>
        <v>0</v>
      </c>
      <c r="AD23" s="92">
        <f t="shared" si="112"/>
        <v>1.4103517890696904</v>
      </c>
      <c r="AE23" s="93">
        <f t="shared" si="112"/>
        <v>5.6084968727622357E-2</v>
      </c>
      <c r="AF23" s="93">
        <f t="shared" si="113"/>
        <v>0.39250301585900493</v>
      </c>
      <c r="AG23" s="93">
        <f t="shared" si="113"/>
        <v>5.1316397167861204E-3</v>
      </c>
      <c r="AH23" s="93">
        <f t="shared" si="233"/>
        <v>0.10800819526100124</v>
      </c>
      <c r="AI23" s="93">
        <f t="shared" si="233"/>
        <v>0.36695745377675881</v>
      </c>
      <c r="AJ23" s="93">
        <f t="shared" si="233"/>
        <v>0.19669242867893305</v>
      </c>
      <c r="AK23" s="93">
        <f t="shared" si="233"/>
        <v>0</v>
      </c>
      <c r="AL23" s="93">
        <f t="shared" si="233"/>
        <v>3.6464022433441053E-2</v>
      </c>
      <c r="AM23" s="93">
        <f t="shared" si="233"/>
        <v>1.8153637097116652E-2</v>
      </c>
      <c r="AN23" s="94">
        <f t="shared" si="114"/>
        <v>2.5903471506203544</v>
      </c>
      <c r="AO23" s="92">
        <f t="shared" si="234"/>
        <v>12.522681039425306</v>
      </c>
      <c r="AP23" s="93">
        <f t="shared" si="234"/>
        <v>0.4979850984167844</v>
      </c>
      <c r="AQ23" s="93">
        <f t="shared" si="234"/>
        <v>3.4850808945029348</v>
      </c>
      <c r="AR23" s="93">
        <f t="shared" si="234"/>
        <v>4.5564438518526242E-2</v>
      </c>
      <c r="AS23" s="93">
        <f t="shared" si="234"/>
        <v>0.95901759361022243</v>
      </c>
      <c r="AT23" s="93">
        <f t="shared" si="234"/>
        <v>3.2582588147863412</v>
      </c>
      <c r="AU23" s="93">
        <f t="shared" si="234"/>
        <v>1.7464554349528165</v>
      </c>
      <c r="AV23" s="93">
        <f t="shared" si="234"/>
        <v>0</v>
      </c>
      <c r="AW23" s="93">
        <f t="shared" si="234"/>
        <v>0.32376838593556584</v>
      </c>
      <c r="AX23" s="93">
        <f t="shared" si="234"/>
        <v>0.16118829985150412</v>
      </c>
      <c r="AY23" s="94">
        <f t="shared" si="115"/>
        <v>23</v>
      </c>
      <c r="AZ23" s="92">
        <f t="shared" si="116"/>
        <v>6.261340519712653</v>
      </c>
      <c r="BA23" s="93">
        <f t="shared" si="116"/>
        <v>0.2489925492083922</v>
      </c>
      <c r="BB23" s="93">
        <f t="shared" si="117"/>
        <v>2.3233872630019565</v>
      </c>
      <c r="BC23" s="93">
        <f t="shared" si="117"/>
        <v>3.0376292345684161E-2</v>
      </c>
      <c r="BD23" s="93">
        <f t="shared" si="235"/>
        <v>0.95901759361022243</v>
      </c>
      <c r="BE23" s="93">
        <f t="shared" si="235"/>
        <v>3.2582588147863412</v>
      </c>
      <c r="BF23" s="93">
        <f t="shared" si="235"/>
        <v>1.7464554349528165</v>
      </c>
      <c r="BG23" s="93">
        <f t="shared" si="235"/>
        <v>0</v>
      </c>
      <c r="BH23" s="93">
        <f t="shared" si="118"/>
        <v>0.64753677187113168</v>
      </c>
      <c r="BI23" s="93">
        <f t="shared" si="118"/>
        <v>0.32237659970300825</v>
      </c>
      <c r="BJ23" s="93">
        <f t="shared" si="119"/>
        <v>0</v>
      </c>
      <c r="BK23" s="93">
        <f t="shared" si="119"/>
        <v>0</v>
      </c>
      <c r="BL23" s="93">
        <f t="shared" si="120"/>
        <v>2</v>
      </c>
      <c r="BM23" s="94">
        <f t="shared" si="121"/>
        <v>15.797741839192202</v>
      </c>
      <c r="BN23" s="95">
        <f t="shared" si="122"/>
        <v>6.261340519712653</v>
      </c>
      <c r="BO23" s="66">
        <f t="shared" si="123"/>
        <v>1.738659480287347</v>
      </c>
      <c r="BP23" s="66">
        <f t="shared" si="124"/>
        <v>0</v>
      </c>
      <c r="BQ23" s="66">
        <f t="shared" si="125"/>
        <v>8</v>
      </c>
      <c r="BR23" s="66">
        <f t="shared" si="126"/>
        <v>0.58472778271460957</v>
      </c>
      <c r="BS23" s="66">
        <f t="shared" si="127"/>
        <v>0.2489925492083922</v>
      </c>
      <c r="BT23" s="66">
        <f t="shared" si="128"/>
        <v>3.0376292345684161E-2</v>
      </c>
      <c r="BU23" s="66"/>
      <c r="BV23" s="66">
        <f t="shared" si="129"/>
        <v>3.2582588147863412</v>
      </c>
      <c r="BW23" s="66">
        <f t="shared" si="130"/>
        <v>0.87764456094497323</v>
      </c>
      <c r="BX23" s="66">
        <f t="shared" si="131"/>
        <v>0</v>
      </c>
      <c r="BY23" s="66">
        <f t="shared" si="132"/>
        <v>5</v>
      </c>
      <c r="BZ23" s="66">
        <f t="shared" si="133"/>
        <v>0</v>
      </c>
      <c r="CA23" s="66">
        <f t="shared" si="134"/>
        <v>8.1373032665249201E-2</v>
      </c>
      <c r="CB23" s="66">
        <f t="shared" si="135"/>
        <v>0</v>
      </c>
      <c r="CC23" s="66">
        <f t="shared" si="136"/>
        <v>1.7464554349528165</v>
      </c>
      <c r="CD23" s="56">
        <f t="shared" si="137"/>
        <v>0.17217153238193417</v>
      </c>
      <c r="CE23" s="66">
        <f t="shared" si="138"/>
        <v>2</v>
      </c>
      <c r="CF23" s="66">
        <f t="shared" si="139"/>
        <v>0.47536523948919751</v>
      </c>
      <c r="CG23" s="66">
        <f t="shared" si="140"/>
        <v>0.32237659970300825</v>
      </c>
      <c r="CH23" s="67">
        <f t="shared" si="141"/>
        <v>0.79774183919220576</v>
      </c>
      <c r="CJ23" s="60">
        <f t="shared" si="142"/>
        <v>1.2776816681369596</v>
      </c>
      <c r="CK23" s="60">
        <f t="shared" si="143"/>
        <v>1.0128029792401101</v>
      </c>
      <c r="CL23" s="60">
        <f t="shared" si="144"/>
        <v>1.0116113787502961</v>
      </c>
      <c r="CN23" s="60">
        <f t="shared" si="145"/>
        <v>1</v>
      </c>
      <c r="CO23" s="60">
        <f t="shared" si="236"/>
        <v>6.261340519712653</v>
      </c>
      <c r="CP23" s="60">
        <f t="shared" si="236"/>
        <v>0.2489925492083922</v>
      </c>
      <c r="CQ23" s="60">
        <f t="shared" si="236"/>
        <v>2.3233872630019565</v>
      </c>
      <c r="CR23" s="60">
        <f t="shared" si="236"/>
        <v>3.0376292345684161E-2</v>
      </c>
      <c r="CS23" s="60">
        <f t="shared" si="236"/>
        <v>0.95901759361022243</v>
      </c>
      <c r="CT23" s="60">
        <f t="shared" si="236"/>
        <v>3.2582588147863412</v>
      </c>
      <c r="CU23" s="60">
        <f t="shared" si="236"/>
        <v>1.7464554349528165</v>
      </c>
      <c r="CV23" s="60">
        <f t="shared" si="236"/>
        <v>0</v>
      </c>
      <c r="CW23" s="60">
        <f t="shared" si="236"/>
        <v>0.64753677187113168</v>
      </c>
      <c r="CX23" s="60">
        <f t="shared" si="236"/>
        <v>0.32237659970300825</v>
      </c>
      <c r="CY23" s="60">
        <f t="shared" si="236"/>
        <v>0</v>
      </c>
      <c r="CZ23" s="60">
        <f t="shared" si="236"/>
        <v>0</v>
      </c>
      <c r="DA23" s="60">
        <f t="shared" si="236"/>
        <v>2</v>
      </c>
      <c r="DB23" s="60">
        <f t="shared" si="146"/>
        <v>23</v>
      </c>
      <c r="DC23" s="60">
        <f t="shared" si="147"/>
        <v>0</v>
      </c>
      <c r="DD23" s="60" t="str">
        <f t="shared" si="148"/>
        <v/>
      </c>
      <c r="DE23" s="59">
        <f t="shared" si="149"/>
        <v>6.261340519712653</v>
      </c>
      <c r="DF23" s="59">
        <f t="shared" si="150"/>
        <v>1.738659480287347</v>
      </c>
      <c r="DG23" s="59">
        <f t="shared" si="151"/>
        <v>0</v>
      </c>
      <c r="DH23" s="59">
        <f t="shared" si="152"/>
        <v>8</v>
      </c>
      <c r="DI23" s="59">
        <f t="shared" si="153"/>
        <v>0.58472778271460957</v>
      </c>
      <c r="DJ23" s="59">
        <f t="shared" si="154"/>
        <v>0.2489925492083922</v>
      </c>
      <c r="DK23" s="59">
        <f t="shared" si="155"/>
        <v>3.0376292345684161E-2</v>
      </c>
      <c r="DL23" s="59">
        <f t="shared" si="156"/>
        <v>0</v>
      </c>
      <c r="DM23" s="59">
        <f t="shared" si="157"/>
        <v>3.2582588147863412</v>
      </c>
      <c r="DN23" s="59">
        <f t="shared" si="158"/>
        <v>0.87764456094497323</v>
      </c>
      <c r="DO23" s="59">
        <f t="shared" si="159"/>
        <v>0</v>
      </c>
      <c r="DP23" s="59">
        <f t="shared" si="160"/>
        <v>5</v>
      </c>
      <c r="DQ23" s="59">
        <f t="shared" si="161"/>
        <v>0</v>
      </c>
      <c r="DR23" s="59">
        <f t="shared" si="162"/>
        <v>8.1373032665249201E-2</v>
      </c>
      <c r="DS23" s="59">
        <f t="shared" si="163"/>
        <v>0</v>
      </c>
      <c r="DT23" s="59">
        <f t="shared" si="164"/>
        <v>1.7464554349528165</v>
      </c>
      <c r="DU23" s="59">
        <f t="shared" si="165"/>
        <v>0.17217153238193417</v>
      </c>
      <c r="DV23" s="59">
        <f t="shared" si="166"/>
        <v>2</v>
      </c>
      <c r="DW23" s="59">
        <f t="shared" si="167"/>
        <v>0.47536523948919751</v>
      </c>
      <c r="DX23" s="59">
        <f t="shared" si="168"/>
        <v>0</v>
      </c>
      <c r="DY23" s="59">
        <f t="shared" si="169"/>
        <v>0.47536523948919751</v>
      </c>
      <c r="EA23" s="60">
        <f t="shared" si="170"/>
        <v>0.93188744040411386</v>
      </c>
      <c r="EB23" s="60">
        <f t="shared" si="171"/>
        <v>0.96928245426633397</v>
      </c>
      <c r="EC23" s="60">
        <f t="shared" si="172"/>
        <v>0.87672986158359001</v>
      </c>
      <c r="ED23" s="60">
        <f t="shared" si="173"/>
        <v>0.97957756267582752</v>
      </c>
      <c r="EF23" s="60">
        <f t="shared" si="174"/>
        <v>0.97957756267582752</v>
      </c>
      <c r="EG23" s="60">
        <f t="shared" si="237"/>
        <v>6.1334686853835194</v>
      </c>
      <c r="EH23" s="60">
        <f t="shared" si="237"/>
        <v>0.24390751447799788</v>
      </c>
      <c r="EI23" s="60">
        <f t="shared" si="237"/>
        <v>2.2759380322435185</v>
      </c>
      <c r="EJ23" s="60">
        <f t="shared" si="237"/>
        <v>2.9755934419113686E-2</v>
      </c>
      <c r="EK23" s="60">
        <f t="shared" si="237"/>
        <v>0.93943211691193895</v>
      </c>
      <c r="EL23" s="60">
        <f t="shared" si="237"/>
        <v>3.1917172283554347</v>
      </c>
      <c r="EM23" s="60">
        <f t="shared" si="237"/>
        <v>1.7107885582930322</v>
      </c>
      <c r="EN23" s="60">
        <f t="shared" si="237"/>
        <v>0</v>
      </c>
      <c r="EO23" s="60">
        <f t="shared" si="237"/>
        <v>0.63431249273249657</v>
      </c>
      <c r="EP23" s="60">
        <f t="shared" si="237"/>
        <v>0.31579288380079373</v>
      </c>
      <c r="EQ23" s="60">
        <f t="shared" si="237"/>
        <v>0</v>
      </c>
      <c r="ER23" s="60">
        <f t="shared" si="237"/>
        <v>0</v>
      </c>
      <c r="ES23" s="60">
        <f t="shared" si="237"/>
        <v>1.959155125351655</v>
      </c>
      <c r="ET23" s="60">
        <f t="shared" si="175"/>
        <v>22.530283941544038</v>
      </c>
      <c r="EU23" s="60">
        <f t="shared" si="176"/>
        <v>0.93943211691192374</v>
      </c>
      <c r="EV23" s="60" t="str">
        <f t="shared" si="177"/>
        <v/>
      </c>
      <c r="EW23" s="62">
        <f t="shared" si="178"/>
        <v>6.1334686853835194</v>
      </c>
      <c r="EX23" s="62">
        <f t="shared" si="179"/>
        <v>1.8665313146164806</v>
      </c>
      <c r="EY23" s="62">
        <f t="shared" si="180"/>
        <v>0</v>
      </c>
      <c r="EZ23" s="62">
        <f t="shared" si="181"/>
        <v>8</v>
      </c>
      <c r="FA23" s="62">
        <f t="shared" si="182"/>
        <v>0.40940671762703795</v>
      </c>
      <c r="FB23" s="62">
        <f t="shared" si="183"/>
        <v>0.24390751447799788</v>
      </c>
      <c r="FC23" s="62">
        <f t="shared" si="184"/>
        <v>2.9755934419113686E-2</v>
      </c>
      <c r="FD23" s="62">
        <f t="shared" si="185"/>
        <v>0.93943211691192374</v>
      </c>
      <c r="FE23" s="62">
        <f t="shared" si="186"/>
        <v>3.1917172283554347</v>
      </c>
      <c r="FF23" s="62">
        <f t="shared" si="187"/>
        <v>1.5210055437364645E-14</v>
      </c>
      <c r="FG23" s="62">
        <f t="shared" si="188"/>
        <v>0</v>
      </c>
      <c r="FH23" s="62">
        <f t="shared" si="189"/>
        <v>4.8142195117915234</v>
      </c>
      <c r="FI23" s="62">
        <f t="shared" si="190"/>
        <v>0</v>
      </c>
      <c r="FJ23" s="62">
        <f t="shared" si="191"/>
        <v>0</v>
      </c>
      <c r="FK23" s="62">
        <f t="shared" si="192"/>
        <v>0</v>
      </c>
      <c r="FL23" s="62">
        <f t="shared" si="193"/>
        <v>1.7107885582930322</v>
      </c>
      <c r="FM23" s="62">
        <f t="shared" si="194"/>
        <v>0.28921144170696778</v>
      </c>
      <c r="FN23" s="62">
        <f t="shared" si="195"/>
        <v>2</v>
      </c>
      <c r="FO23" s="62">
        <f t="shared" si="196"/>
        <v>0.34510105102552879</v>
      </c>
      <c r="FP23" s="62">
        <f t="shared" si="197"/>
        <v>0.31579288380079373</v>
      </c>
      <c r="FQ23" s="62">
        <f t="shared" si="198"/>
        <v>0.66089393482632253</v>
      </c>
      <c r="FR23" s="62" t="str">
        <f t="shared" si="199"/>
        <v>Pass</v>
      </c>
      <c r="FS23" s="62" t="str">
        <f t="shared" si="200"/>
        <v>Mg-Hst</v>
      </c>
      <c r="FT23" s="60">
        <f t="shared" si="201"/>
        <v>0.99999999999999523</v>
      </c>
      <c r="FV23" s="60">
        <f t="shared" si="202"/>
        <v>0.98978878133791381</v>
      </c>
      <c r="FW23" s="60">
        <f t="shared" si="238"/>
        <v>6.1974046025480867</v>
      </c>
      <c r="FX23" s="60">
        <f t="shared" si="238"/>
        <v>0.24645003184319506</v>
      </c>
      <c r="FY23" s="60">
        <f t="shared" si="238"/>
        <v>2.2996626476227378</v>
      </c>
      <c r="FZ23" s="60">
        <f t="shared" si="238"/>
        <v>3.0066113382398924E-2</v>
      </c>
      <c r="GA23" s="60">
        <f t="shared" si="238"/>
        <v>0.94922485526108069</v>
      </c>
      <c r="GB23" s="60">
        <f t="shared" si="238"/>
        <v>3.2249880215708879</v>
      </c>
      <c r="GC23" s="60">
        <f t="shared" si="238"/>
        <v>1.7286219966229244</v>
      </c>
      <c r="GD23" s="60">
        <f t="shared" si="238"/>
        <v>0</v>
      </c>
      <c r="GE23" s="60">
        <f t="shared" si="238"/>
        <v>0.64092463230181418</v>
      </c>
      <c r="GF23" s="60">
        <f t="shared" si="238"/>
        <v>0.31908474175190099</v>
      </c>
      <c r="GG23" s="60">
        <f t="shared" si="238"/>
        <v>0</v>
      </c>
      <c r="GH23" s="60">
        <f t="shared" si="238"/>
        <v>0</v>
      </c>
      <c r="GI23" s="60">
        <f t="shared" si="238"/>
        <v>1.9795775626758276</v>
      </c>
      <c r="GJ23" s="60">
        <f t="shared" si="203"/>
        <v>22.765141970772017</v>
      </c>
      <c r="GK23" s="60">
        <f t="shared" si="204"/>
        <v>0.46971605845596542</v>
      </c>
      <c r="GM23" s="88">
        <f t="shared" si="205"/>
        <v>6.1974046025480867</v>
      </c>
      <c r="GN23" s="88">
        <f t="shared" si="206"/>
        <v>1.8025953974519133</v>
      </c>
      <c r="GO23" s="88">
        <f t="shared" si="207"/>
        <v>0</v>
      </c>
      <c r="GP23" s="87">
        <f t="shared" si="208"/>
        <v>8</v>
      </c>
      <c r="GQ23" s="88">
        <f t="shared" si="209"/>
        <v>0.49706725017082443</v>
      </c>
      <c r="GR23" s="88">
        <f t="shared" si="210"/>
        <v>0.24645003184319506</v>
      </c>
      <c r="GS23" s="88">
        <f t="shared" si="211"/>
        <v>3.0066113382398924E-2</v>
      </c>
      <c r="GT23" s="88">
        <f t="shared" si="212"/>
        <v>0.46971605845596542</v>
      </c>
      <c r="GU23" s="88">
        <f t="shared" si="213"/>
        <v>3.2249880215708879</v>
      </c>
      <c r="GV23" s="88">
        <f t="shared" si="214"/>
        <v>0.47950879680511527</v>
      </c>
      <c r="GW23" s="88">
        <f t="shared" si="215"/>
        <v>0</v>
      </c>
      <c r="GX23" s="87">
        <f t="shared" si="216"/>
        <v>4.9477962722283868</v>
      </c>
      <c r="GY23" s="88">
        <f t="shared" si="217"/>
        <v>0</v>
      </c>
      <c r="GZ23" s="88">
        <f t="shared" si="218"/>
        <v>0</v>
      </c>
      <c r="HA23" s="88">
        <f t="shared" si="219"/>
        <v>0</v>
      </c>
      <c r="HB23" s="88">
        <f t="shared" si="220"/>
        <v>1.7286219966229244</v>
      </c>
      <c r="HC23" s="88">
        <f t="shared" si="221"/>
        <v>0.27137800337707563</v>
      </c>
      <c r="HD23" s="87">
        <f t="shared" si="222"/>
        <v>2</v>
      </c>
      <c r="HE23" s="88">
        <f t="shared" si="223"/>
        <v>0.36954662892473855</v>
      </c>
      <c r="HF23" s="88">
        <f t="shared" si="224"/>
        <v>0.31908474175190099</v>
      </c>
      <c r="HG23" s="88">
        <f t="shared" si="225"/>
        <v>0.6886313706766396</v>
      </c>
      <c r="HH23" s="96" t="str">
        <f t="shared" si="226"/>
        <v>Pass</v>
      </c>
      <c r="HI23" s="83">
        <f t="shared" si="227"/>
        <v>0.87056034319518594</v>
      </c>
      <c r="HJ23" s="83">
        <f t="shared" si="228"/>
        <v>0.6886313706766396</v>
      </c>
      <c r="HK23" s="83">
        <f t="shared" si="229"/>
        <v>0.24645003184319506</v>
      </c>
      <c r="HL23" s="83">
        <f t="shared" si="230"/>
        <v>6.1974046025480867</v>
      </c>
      <c r="HM23" s="96" t="str">
        <f t="shared" si="231"/>
        <v>Pargasite</v>
      </c>
      <c r="HP23" s="97">
        <f>parameters!$E$5+parameters!$F$5*calcs_mymases!$Q23 +parameters!$G$5*calcs_mymases!$GM23+parameters!$H$5*LN(calcs_mymases!$GM23)+parameters!$I$5*calcs_mymases!$GQ23+parameters!$J$5*(calcs_mymases!$GU23+calcs_mymases!$GY23) + parameters!$K$5*calcs_mymases!$GT23+parameters!$L$5*(calcs_mymases!$GV23+calcs_mymases!$GZ23)+parameters!$M$5*(calcs_mymases!$GT23+calcs_mymases!$GV23+calcs_mymases!$GZ23)+parameters!$N$5*(calcs_mymases!$GO23+calcs_mymases!$GR23)+parameters!$O$5*calcs_mymases!$HB23+parameters!$P$5*calcs_mymases!$HE23</f>
        <v>54.159127979444882</v>
      </c>
      <c r="HQ23" s="97">
        <f>parameters!$E$6+parameters!$F$6*calcs_mymases!$Q23 +parameters!$G$6*calcs_mymases!$GM23+parameters!$H$6*LN(calcs_mymases!$GM23)+parameters!$I$6*calcs_mymases!$GQ23+parameters!$J$6*(calcs_mymases!$GU23+calcs_mymases!$GY23) + parameters!$K$6*calcs_mymases!$GT23+parameters!$L$6*(calcs_mymases!$GV23+calcs_mymases!$GZ23)+parameters!$M$6*(calcs_mymases!$GT23+calcs_mymases!$GV23+calcs_mymases!$GZ23)+parameters!$N$6*(calcs_mymases!$GO23+calcs_mymases!$GR23)+parameters!$O$6*calcs_mymases!$HB23+parameters!$P$6*calcs_mymases!$HE23</f>
        <v>56.99653948333237</v>
      </c>
      <c r="HR23" s="97">
        <f>parameters!$E$7+parameters!$F$7*calcs_mymases!$Q23 +parameters!$G$7*calcs_mymases!$GM23+parameters!$H$7*LN(calcs_mymases!$GM23)+parameters!$I$7*calcs_mymases!$GQ23+parameters!$J$7*(calcs_mymases!$GU23+calcs_mymases!$GY23) + parameters!$K$7*calcs_mymases!$GT23+parameters!$L$7*(calcs_mymases!$GV23+calcs_mymases!$GZ23)+parameters!$M$7*(calcs_mymases!$GT23+calcs_mymases!$GV23+calcs_mymases!$GZ23)+parameters!$N$7*(calcs_mymases!$GO23+calcs_mymases!$GR23)+parameters!$O$7*calcs_mymases!$HB23+parameters!$P$7*calcs_mymases!$HE23</f>
        <v>60.616609138441682</v>
      </c>
      <c r="HS23" s="97">
        <f>parameters!$E$8+parameters!$F$8*calcs_mymases!$Q23 +parameters!$G$8*calcs_mymases!$GM23+parameters!$H$8*LN(calcs_mymases!$GM23)+parameters!$I$8*calcs_mymases!$GQ23+parameters!$J$8*(calcs_mymases!$GU23+calcs_mymases!$GY23) + parameters!$K$8*calcs_mymases!$GT23+parameters!$L$8*(calcs_mymases!$GV23+calcs_mymases!$GZ23)+parameters!$M$8*(calcs_mymases!$GT23+calcs_mymases!$GV23+calcs_mymases!$GZ23)+parameters!$N$8*(calcs_mymases!$GO23+calcs_mymases!$GR23)+parameters!$O$8*calcs_mymases!$HB23+parameters!$P$8*calcs_mymases!$HE23</f>
        <v>59.880870083653541</v>
      </c>
      <c r="HT23" s="81"/>
      <c r="HU23" s="97">
        <f>EXP(parameters!$E$10+parameters!$F$10*calcs_mymases!$Q23 +parameters!$G$10*calcs_mymases!$GM23+parameters!$H$10*LN(calcs_mymases!$GM23)+parameters!$I$10*calcs_mymases!$GQ23+parameters!$J$10*(calcs_mymases!$GU23+calcs_mymases!$GY23) + parameters!$K$10*calcs_mymases!$GT23+parameters!$L$10*(calcs_mymases!$GV23+calcs_mymases!$GZ23)+parameters!$M$10*(calcs_mymases!$GT23+calcs_mymases!$GV23+calcs_mymases!$GZ23)+parameters!$N$10*(calcs_mymases!$GO23+calcs_mymases!$GR23)+parameters!$O$10*calcs_mymases!$HB23+parameters!$P$10*calcs_mymases!$HE23)</f>
        <v>1.102754562369157</v>
      </c>
      <c r="HV23" s="97">
        <f>EXP(parameters!$E$11+parameters!$F$11*calcs_mymases!$Q23 +parameters!$G$11*calcs_mymases!$GM23+parameters!$H$11*LN(calcs_mymases!$GM23)+parameters!$I$11*calcs_mymases!$GQ23+parameters!$J$11*(calcs_mymases!$GU23+calcs_mymases!$GY23) + parameters!$K$11*calcs_mymases!$GT23+parameters!$L$11*(calcs_mymases!$GV23+calcs_mymases!$GZ23)+parameters!$M$11*(calcs_mymases!$GT23+calcs_mymases!$GV23+calcs_mymases!$GZ23)+parameters!$N$11*(calcs_mymases!$GO23+calcs_mymases!$GR23)+parameters!$O$11*calcs_mymases!$HB23+parameters!$P$11*calcs_mymases!$HE23)</f>
        <v>1.2789585222787128</v>
      </c>
      <c r="HW23" s="73"/>
      <c r="HX23" s="97">
        <f>EXP(parameters!$E$13+parameters!$F$13*calcs_mymases!$Q23 +parameters!$G$13*calcs_mymases!$GM23+parameters!$H$13*LN(calcs_mymases!$GM23)+parameters!$I$13*calcs_mymases!$GQ23+parameters!$J$13*(calcs_mymases!$GU23+calcs_mymases!$GY23) + parameters!$K$13*calcs_mymases!$GT23+parameters!$L$13*(calcs_mymases!$GV23+calcs_mymases!$GZ23)+parameters!$M$13*(calcs_mymases!$GT23+calcs_mymases!$GV23+calcs_mymases!$GZ23)+parameters!$N$13*(calcs_mymases!$GO23+calcs_mymases!$GR23)+parameters!$O$13*calcs_mymases!$HB23+parameters!$P$13*calcs_mymases!$HE23)</f>
        <v>4.944506480151488</v>
      </c>
      <c r="HY23" s="97">
        <f>EXP(parameters!$E$14+parameters!$F$14*calcs_mymases!$Q23 +parameters!$G$14*calcs_mymases!$GM23+parameters!$H$14*LN(calcs_mymases!$GM23)+parameters!$I$14*calcs_mymases!$GQ23+parameters!$J$14*(calcs_mymases!$GU23+calcs_mymases!$GY23) + parameters!$K$14*calcs_mymases!$GT23+parameters!$L$14*(calcs_mymases!$GV23+calcs_mymases!$GZ23)+parameters!$M$14*(calcs_mymases!$GT23+calcs_mymases!$GV23+calcs_mymases!$GZ23)+parameters!$N$14*(calcs_mymases!$GO23+calcs_mymases!$GR23)+parameters!$O$14*calcs_mymases!$HB23+parameters!$P$14*calcs_mymases!$HE23)</f>
        <v>4.7947883380296243</v>
      </c>
      <c r="HZ23" s="81"/>
      <c r="IA23" s="97">
        <f>EXP(parameters!$E$16+parameters!$F$16*calcs_mymases!$Q23 +parameters!$G$16*calcs_mymases!$GM23+parameters!$H$16*LN(calcs_mymases!$GM23)+parameters!$I$16*calcs_mymases!$GQ23+parameters!$J$16*(calcs_mymases!$GU23+calcs_mymases!$GY23) + parameters!$K$16*calcs_mymases!$GT23+parameters!$L$16*(calcs_mymases!$GV23+calcs_mymases!$GZ23)+parameters!$M$16*(calcs_mymases!$GT23+calcs_mymases!$GV23+calcs_mymases!$GZ23)+parameters!$N$16*(calcs_mymases!$GO23+calcs_mymases!$GR23)+parameters!$O$16*calcs_mymases!$HB23+parameters!$P$16*calcs_mymases!$HE23)</f>
        <v>2.5532631631288636</v>
      </c>
      <c r="IB23" s="81"/>
      <c r="IC23" s="97">
        <f>(parameters!$E$18+parameters!$F$18*calcs_mymases!$Q23 +parameters!$G$18*calcs_mymases!$GM23+parameters!$H$18*LN(calcs_mymases!$GM23)+parameters!$I$18*calcs_mymases!$GQ23+parameters!$J$18*(calcs_mymases!$GU23+calcs_mymases!$GY23) + parameters!$K$18*calcs_mymases!$GT23+parameters!$L$18*(calcs_mymases!$GV23+calcs_mymases!$GZ23)+parameters!$M$18*(calcs_mymases!$GT23+calcs_mymases!$GV23+calcs_mymases!$GZ23)+parameters!$N$18*(calcs_mymases!$GO23+calcs_mymases!$GR23)+parameters!$O$18*calcs_mymases!$HB23+parameters!$P$18*calcs_mymases!$HE23)</f>
        <v>6.5639192342014567</v>
      </c>
      <c r="ID23" s="97">
        <f>EXP(parameters!$E$19+parameters!$F$19*calcs_mymases!$Q23 +parameters!$G$19*calcs_mymases!$GM23+parameters!$H$19*LN(calcs_mymases!$GM23)+parameters!$I$19*calcs_mymases!$GQ23+parameters!$J$19*(calcs_mymases!$GU23+calcs_mymases!$GY23) + parameters!$K$19*calcs_mymases!$GT23+parameters!$L$19*(calcs_mymases!$GV23+calcs_mymases!$GZ23)+parameters!$M$19*(calcs_mymases!$GT23+calcs_mymases!$GV23+calcs_mymases!$GZ23)+parameters!$N$19*(calcs_mymases!$GO23+calcs_mymases!$GR23)+parameters!$O$19*calcs_mymases!$HB23+parameters!$P$19*calcs_mymases!$HE23)</f>
        <v>7.2832186054210188</v>
      </c>
      <c r="IE23" s="73"/>
      <c r="IF23" s="97">
        <f>(parameters!$E$21+parameters!$F$21*calcs_mymases!$Q23 +parameters!$G$21*calcs_mymases!$GM23+parameters!$H$21*LN(calcs_mymases!$GM23)+parameters!$I$21*calcs_mymases!$GQ23+parameters!$J$21*(calcs_mymases!$GU23+calcs_mymases!$GY23) + parameters!$K$21*calcs_mymases!$GT23+parameters!$L$21*(calcs_mymases!$GV23+calcs_mymases!$GZ23)+parameters!$M$21*(calcs_mymases!$GT23+calcs_mymases!$GV23+calcs_mymases!$GZ23)+parameters!$N$21*(calcs_mymases!$GO23+calcs_mymases!$GR23)+parameters!$O$21*calcs_mymases!$HB23+parameters!$P$21*calcs_mymases!$HE23)</f>
        <v>2.7741879784349432</v>
      </c>
      <c r="IG23" s="97">
        <f>(parameters!$E$22+parameters!$F$22*calcs_mymases!$Q23 +parameters!$G$22*calcs_mymases!$GM23+parameters!$H$22*LN(calcs_mymases!$GM23)+parameters!$I$22*calcs_mymases!$GQ23+parameters!$J$22*(calcs_mymases!$GU23+calcs_mymases!$GY23) + parameters!$K$22*calcs_mymases!$GT23+parameters!$L$22*(calcs_mymases!$GV23+calcs_mymases!$GZ23)+parameters!$M$22*(calcs_mymases!$GT23+calcs_mymases!$GV23+calcs_mymases!$GZ23)+parameters!$N$22*(calcs_mymases!$GO23+calcs_mymases!$GR23)+parameters!$O$22*calcs_mymases!$HB23+parameters!$P$22*calcs_mymases!$HE23)</f>
        <v>1.4793845314417116</v>
      </c>
      <c r="IH23" s="81"/>
      <c r="II23" s="97">
        <f>(parameters!$E$24+parameters!$F$24*calcs_mymases!$Q23 +parameters!$G$24*calcs_mymases!$GM23+parameters!$H$24*LN(calcs_mymases!$GM23)+parameters!$I$24*calcs_mymases!$GQ23+parameters!$J$24*(calcs_mymases!$GU23+calcs_mymases!$GY23) + parameters!$K$24*calcs_mymases!$GT23+parameters!$L$24*(calcs_mymases!$GV23+calcs_mymases!$GZ23)+parameters!$M$24*(calcs_mymases!$GT23+calcs_mymases!$GV23+calcs_mymases!$GZ23)+parameters!$N$24*(calcs_mymases!$GO23+calcs_mymases!$GR23)+parameters!$O$24*calcs_mymases!$HB23+parameters!$P$24*calcs_mymases!$HE23)</f>
        <v>17.514909859866265</v>
      </c>
      <c r="IJ23" s="98"/>
    </row>
    <row r="24" spans="1:244" s="60" customFormat="1" x14ac:dyDescent="0.3">
      <c r="A24" s="89" t="s">
        <v>115</v>
      </c>
      <c r="B24" s="90" t="str">
        <f t="shared" si="111"/>
        <v>Pargasite</v>
      </c>
      <c r="C24" s="91">
        <v>42.37</v>
      </c>
      <c r="D24" s="91">
        <v>2.2400000000000002</v>
      </c>
      <c r="E24" s="91">
        <v>13.34</v>
      </c>
      <c r="F24" s="91">
        <v>0.26</v>
      </c>
      <c r="G24" s="91">
        <v>7.76</v>
      </c>
      <c r="H24" s="91">
        <v>14.79</v>
      </c>
      <c r="I24" s="91">
        <v>11.03</v>
      </c>
      <c r="J24" s="91">
        <v>0</v>
      </c>
      <c r="K24" s="91">
        <v>2.2599999999999998</v>
      </c>
      <c r="L24" s="91">
        <v>1.71</v>
      </c>
      <c r="M24" s="91">
        <v>0</v>
      </c>
      <c r="N24" s="91">
        <v>0</v>
      </c>
      <c r="O24" s="91">
        <v>0</v>
      </c>
      <c r="P24" s="91">
        <v>95.759999999999991</v>
      </c>
      <c r="Q24" s="60">
        <v>1025</v>
      </c>
      <c r="R24" s="92">
        <f t="shared" si="232"/>
        <v>0.70517589453484519</v>
      </c>
      <c r="S24" s="93">
        <f t="shared" si="232"/>
        <v>2.8042484363811179E-2</v>
      </c>
      <c r="T24" s="93">
        <f t="shared" si="232"/>
        <v>0.13083433861966831</v>
      </c>
      <c r="U24" s="93">
        <f t="shared" si="232"/>
        <v>1.7105465722620401E-3</v>
      </c>
      <c r="V24" s="93">
        <f t="shared" si="232"/>
        <v>0.10800819526100124</v>
      </c>
      <c r="W24" s="93">
        <f t="shared" si="232"/>
        <v>0.36695745377675881</v>
      </c>
      <c r="X24" s="93">
        <f t="shared" si="232"/>
        <v>0.19669242867893305</v>
      </c>
      <c r="Y24" s="93">
        <f t="shared" si="232"/>
        <v>0</v>
      </c>
      <c r="Z24" s="93">
        <f t="shared" si="232"/>
        <v>3.6464022433441053E-2</v>
      </c>
      <c r="AA24" s="93">
        <f t="shared" si="232"/>
        <v>1.8153637097116652E-2</v>
      </c>
      <c r="AB24" s="93">
        <f t="shared" si="232"/>
        <v>0</v>
      </c>
      <c r="AC24" s="94">
        <f t="shared" si="232"/>
        <v>0</v>
      </c>
      <c r="AD24" s="92">
        <f t="shared" si="112"/>
        <v>1.4103517890696904</v>
      </c>
      <c r="AE24" s="93">
        <f t="shared" si="112"/>
        <v>5.6084968727622357E-2</v>
      </c>
      <c r="AF24" s="93">
        <f t="shared" si="113"/>
        <v>0.39250301585900493</v>
      </c>
      <c r="AG24" s="93">
        <f t="shared" si="113"/>
        <v>5.1316397167861204E-3</v>
      </c>
      <c r="AH24" s="93">
        <f t="shared" si="233"/>
        <v>0.10800819526100124</v>
      </c>
      <c r="AI24" s="93">
        <f t="shared" si="233"/>
        <v>0.36695745377675881</v>
      </c>
      <c r="AJ24" s="93">
        <f t="shared" si="233"/>
        <v>0.19669242867893305</v>
      </c>
      <c r="AK24" s="93">
        <f t="shared" si="233"/>
        <v>0</v>
      </c>
      <c r="AL24" s="93">
        <f t="shared" si="233"/>
        <v>3.6464022433441053E-2</v>
      </c>
      <c r="AM24" s="93">
        <f t="shared" si="233"/>
        <v>1.8153637097116652E-2</v>
      </c>
      <c r="AN24" s="94">
        <f t="shared" si="114"/>
        <v>2.5903471506203544</v>
      </c>
      <c r="AO24" s="92">
        <f t="shared" si="234"/>
        <v>12.522681039425306</v>
      </c>
      <c r="AP24" s="93">
        <f t="shared" si="234"/>
        <v>0.4979850984167844</v>
      </c>
      <c r="AQ24" s="93">
        <f t="shared" si="234"/>
        <v>3.4850808945029348</v>
      </c>
      <c r="AR24" s="93">
        <f t="shared" si="234"/>
        <v>4.5564438518526242E-2</v>
      </c>
      <c r="AS24" s="93">
        <f t="shared" si="234"/>
        <v>0.95901759361022243</v>
      </c>
      <c r="AT24" s="93">
        <f t="shared" si="234"/>
        <v>3.2582588147863412</v>
      </c>
      <c r="AU24" s="93">
        <f t="shared" si="234"/>
        <v>1.7464554349528165</v>
      </c>
      <c r="AV24" s="93">
        <f t="shared" si="234"/>
        <v>0</v>
      </c>
      <c r="AW24" s="93">
        <f t="shared" si="234"/>
        <v>0.32376838593556584</v>
      </c>
      <c r="AX24" s="93">
        <f t="shared" si="234"/>
        <v>0.16118829985150412</v>
      </c>
      <c r="AY24" s="94">
        <f t="shared" si="115"/>
        <v>23</v>
      </c>
      <c r="AZ24" s="92">
        <f t="shared" si="116"/>
        <v>6.261340519712653</v>
      </c>
      <c r="BA24" s="93">
        <f t="shared" si="116"/>
        <v>0.2489925492083922</v>
      </c>
      <c r="BB24" s="93">
        <f t="shared" si="117"/>
        <v>2.3233872630019565</v>
      </c>
      <c r="BC24" s="93">
        <f t="shared" si="117"/>
        <v>3.0376292345684161E-2</v>
      </c>
      <c r="BD24" s="93">
        <f t="shared" si="235"/>
        <v>0.95901759361022243</v>
      </c>
      <c r="BE24" s="93">
        <f t="shared" si="235"/>
        <v>3.2582588147863412</v>
      </c>
      <c r="BF24" s="93">
        <f t="shared" si="235"/>
        <v>1.7464554349528165</v>
      </c>
      <c r="BG24" s="93">
        <f t="shared" si="235"/>
        <v>0</v>
      </c>
      <c r="BH24" s="93">
        <f t="shared" si="118"/>
        <v>0.64753677187113168</v>
      </c>
      <c r="BI24" s="93">
        <f t="shared" si="118"/>
        <v>0.32237659970300825</v>
      </c>
      <c r="BJ24" s="93">
        <f t="shared" si="119"/>
        <v>0</v>
      </c>
      <c r="BK24" s="93">
        <f t="shared" si="119"/>
        <v>0</v>
      </c>
      <c r="BL24" s="93">
        <f t="shared" si="120"/>
        <v>2</v>
      </c>
      <c r="BM24" s="94">
        <f t="shared" si="121"/>
        <v>15.797741839192202</v>
      </c>
      <c r="BN24" s="95">
        <f t="shared" si="122"/>
        <v>6.261340519712653</v>
      </c>
      <c r="BO24" s="66">
        <f t="shared" si="123"/>
        <v>1.738659480287347</v>
      </c>
      <c r="BP24" s="66">
        <f t="shared" si="124"/>
        <v>0</v>
      </c>
      <c r="BQ24" s="66">
        <f t="shared" si="125"/>
        <v>8</v>
      </c>
      <c r="BR24" s="66">
        <f t="shared" si="126"/>
        <v>0.58472778271460957</v>
      </c>
      <c r="BS24" s="66">
        <f t="shared" si="127"/>
        <v>0.2489925492083922</v>
      </c>
      <c r="BT24" s="66">
        <f t="shared" si="128"/>
        <v>3.0376292345684161E-2</v>
      </c>
      <c r="BU24" s="66"/>
      <c r="BV24" s="66">
        <f t="shared" si="129"/>
        <v>3.2582588147863412</v>
      </c>
      <c r="BW24" s="66">
        <f t="shared" si="130"/>
        <v>0.87764456094497323</v>
      </c>
      <c r="BX24" s="66">
        <f t="shared" si="131"/>
        <v>0</v>
      </c>
      <c r="BY24" s="66">
        <f t="shared" si="132"/>
        <v>5</v>
      </c>
      <c r="BZ24" s="66">
        <f t="shared" si="133"/>
        <v>0</v>
      </c>
      <c r="CA24" s="66">
        <f t="shared" si="134"/>
        <v>8.1373032665249201E-2</v>
      </c>
      <c r="CB24" s="66">
        <f t="shared" si="135"/>
        <v>0</v>
      </c>
      <c r="CC24" s="66">
        <f t="shared" si="136"/>
        <v>1.7464554349528165</v>
      </c>
      <c r="CD24" s="56">
        <f t="shared" si="137"/>
        <v>0.17217153238193417</v>
      </c>
      <c r="CE24" s="66">
        <f t="shared" si="138"/>
        <v>2</v>
      </c>
      <c r="CF24" s="66">
        <f t="shared" si="139"/>
        <v>0.47536523948919751</v>
      </c>
      <c r="CG24" s="66">
        <f t="shared" si="140"/>
        <v>0.32237659970300825</v>
      </c>
      <c r="CH24" s="67">
        <f t="shared" si="141"/>
        <v>0.79774183919220576</v>
      </c>
      <c r="CJ24" s="60">
        <f t="shared" si="142"/>
        <v>1.2776816681369596</v>
      </c>
      <c r="CK24" s="60">
        <f t="shared" si="143"/>
        <v>1.0128029792401101</v>
      </c>
      <c r="CL24" s="60">
        <f t="shared" si="144"/>
        <v>1.0116113787502961</v>
      </c>
      <c r="CN24" s="60">
        <f t="shared" si="145"/>
        <v>1</v>
      </c>
      <c r="CO24" s="60">
        <f t="shared" si="236"/>
        <v>6.261340519712653</v>
      </c>
      <c r="CP24" s="60">
        <f t="shared" si="236"/>
        <v>0.2489925492083922</v>
      </c>
      <c r="CQ24" s="60">
        <f t="shared" si="236"/>
        <v>2.3233872630019565</v>
      </c>
      <c r="CR24" s="60">
        <f t="shared" si="236"/>
        <v>3.0376292345684161E-2</v>
      </c>
      <c r="CS24" s="60">
        <f t="shared" si="236"/>
        <v>0.95901759361022243</v>
      </c>
      <c r="CT24" s="60">
        <f t="shared" si="236"/>
        <v>3.2582588147863412</v>
      </c>
      <c r="CU24" s="60">
        <f t="shared" si="236"/>
        <v>1.7464554349528165</v>
      </c>
      <c r="CV24" s="60">
        <f t="shared" si="236"/>
        <v>0</v>
      </c>
      <c r="CW24" s="60">
        <f t="shared" si="236"/>
        <v>0.64753677187113168</v>
      </c>
      <c r="CX24" s="60">
        <f t="shared" si="236"/>
        <v>0.32237659970300825</v>
      </c>
      <c r="CY24" s="60">
        <f t="shared" si="236"/>
        <v>0</v>
      </c>
      <c r="CZ24" s="60">
        <f t="shared" si="236"/>
        <v>0</v>
      </c>
      <c r="DA24" s="60">
        <f t="shared" si="236"/>
        <v>2</v>
      </c>
      <c r="DB24" s="60">
        <f t="shared" si="146"/>
        <v>23</v>
      </c>
      <c r="DC24" s="60">
        <f t="shared" si="147"/>
        <v>0</v>
      </c>
      <c r="DD24" s="60" t="str">
        <f t="shared" si="148"/>
        <v/>
      </c>
      <c r="DE24" s="59">
        <f t="shared" si="149"/>
        <v>6.261340519712653</v>
      </c>
      <c r="DF24" s="59">
        <f t="shared" si="150"/>
        <v>1.738659480287347</v>
      </c>
      <c r="DG24" s="59">
        <f t="shared" si="151"/>
        <v>0</v>
      </c>
      <c r="DH24" s="59">
        <f t="shared" si="152"/>
        <v>8</v>
      </c>
      <c r="DI24" s="59">
        <f t="shared" si="153"/>
        <v>0.58472778271460957</v>
      </c>
      <c r="DJ24" s="59">
        <f t="shared" si="154"/>
        <v>0.2489925492083922</v>
      </c>
      <c r="DK24" s="59">
        <f t="shared" si="155"/>
        <v>3.0376292345684161E-2</v>
      </c>
      <c r="DL24" s="59">
        <f t="shared" si="156"/>
        <v>0</v>
      </c>
      <c r="DM24" s="59">
        <f t="shared" si="157"/>
        <v>3.2582588147863412</v>
      </c>
      <c r="DN24" s="59">
        <f t="shared" si="158"/>
        <v>0.87764456094497323</v>
      </c>
      <c r="DO24" s="59">
        <f t="shared" si="159"/>
        <v>0</v>
      </c>
      <c r="DP24" s="59">
        <f t="shared" si="160"/>
        <v>5</v>
      </c>
      <c r="DQ24" s="59">
        <f t="shared" si="161"/>
        <v>0</v>
      </c>
      <c r="DR24" s="59">
        <f t="shared" si="162"/>
        <v>8.1373032665249201E-2</v>
      </c>
      <c r="DS24" s="59">
        <f t="shared" si="163"/>
        <v>0</v>
      </c>
      <c r="DT24" s="59">
        <f t="shared" si="164"/>
        <v>1.7464554349528165</v>
      </c>
      <c r="DU24" s="59">
        <f t="shared" si="165"/>
        <v>0.17217153238193417</v>
      </c>
      <c r="DV24" s="59">
        <f t="shared" si="166"/>
        <v>2</v>
      </c>
      <c r="DW24" s="59">
        <f t="shared" si="167"/>
        <v>0.47536523948919751</v>
      </c>
      <c r="DX24" s="59">
        <f t="shared" si="168"/>
        <v>0</v>
      </c>
      <c r="DY24" s="59">
        <f t="shared" si="169"/>
        <v>0.47536523948919751</v>
      </c>
      <c r="EA24" s="60">
        <f t="shared" si="170"/>
        <v>0.93188744040411386</v>
      </c>
      <c r="EB24" s="60">
        <f t="shared" si="171"/>
        <v>0.96928245426633397</v>
      </c>
      <c r="EC24" s="60">
        <f t="shared" si="172"/>
        <v>0.87672986158359001</v>
      </c>
      <c r="ED24" s="60">
        <f t="shared" si="173"/>
        <v>0.97957756267582752</v>
      </c>
      <c r="EF24" s="60">
        <f t="shared" si="174"/>
        <v>0.97957756267582752</v>
      </c>
      <c r="EG24" s="60">
        <f t="shared" si="237"/>
        <v>6.1334686853835194</v>
      </c>
      <c r="EH24" s="60">
        <f t="shared" si="237"/>
        <v>0.24390751447799788</v>
      </c>
      <c r="EI24" s="60">
        <f t="shared" si="237"/>
        <v>2.2759380322435185</v>
      </c>
      <c r="EJ24" s="60">
        <f t="shared" si="237"/>
        <v>2.9755934419113686E-2</v>
      </c>
      <c r="EK24" s="60">
        <f t="shared" si="237"/>
        <v>0.93943211691193895</v>
      </c>
      <c r="EL24" s="60">
        <f t="shared" si="237"/>
        <v>3.1917172283554347</v>
      </c>
      <c r="EM24" s="60">
        <f t="shared" si="237"/>
        <v>1.7107885582930322</v>
      </c>
      <c r="EN24" s="60">
        <f t="shared" si="237"/>
        <v>0</v>
      </c>
      <c r="EO24" s="60">
        <f t="shared" si="237"/>
        <v>0.63431249273249657</v>
      </c>
      <c r="EP24" s="60">
        <f t="shared" si="237"/>
        <v>0.31579288380079373</v>
      </c>
      <c r="EQ24" s="60">
        <f t="shared" si="237"/>
        <v>0</v>
      </c>
      <c r="ER24" s="60">
        <f t="shared" si="237"/>
        <v>0</v>
      </c>
      <c r="ES24" s="60">
        <f t="shared" si="237"/>
        <v>1.959155125351655</v>
      </c>
      <c r="ET24" s="60">
        <f t="shared" si="175"/>
        <v>22.530283941544038</v>
      </c>
      <c r="EU24" s="60">
        <f t="shared" si="176"/>
        <v>0.93943211691192374</v>
      </c>
      <c r="EV24" s="60" t="str">
        <f t="shared" si="177"/>
        <v/>
      </c>
      <c r="EW24" s="62">
        <f t="shared" si="178"/>
        <v>6.1334686853835194</v>
      </c>
      <c r="EX24" s="62">
        <f t="shared" si="179"/>
        <v>1.8665313146164806</v>
      </c>
      <c r="EY24" s="62">
        <f t="shared" si="180"/>
        <v>0</v>
      </c>
      <c r="EZ24" s="62">
        <f t="shared" si="181"/>
        <v>8</v>
      </c>
      <c r="FA24" s="62">
        <f t="shared" si="182"/>
        <v>0.40940671762703795</v>
      </c>
      <c r="FB24" s="62">
        <f t="shared" si="183"/>
        <v>0.24390751447799788</v>
      </c>
      <c r="FC24" s="62">
        <f t="shared" si="184"/>
        <v>2.9755934419113686E-2</v>
      </c>
      <c r="FD24" s="62">
        <f t="shared" si="185"/>
        <v>0.93943211691192374</v>
      </c>
      <c r="FE24" s="62">
        <f t="shared" si="186"/>
        <v>3.1917172283554347</v>
      </c>
      <c r="FF24" s="62">
        <f t="shared" si="187"/>
        <v>1.5210055437364645E-14</v>
      </c>
      <c r="FG24" s="62">
        <f t="shared" si="188"/>
        <v>0</v>
      </c>
      <c r="FH24" s="62">
        <f t="shared" si="189"/>
        <v>4.8142195117915234</v>
      </c>
      <c r="FI24" s="62">
        <f t="shared" si="190"/>
        <v>0</v>
      </c>
      <c r="FJ24" s="62">
        <f t="shared" si="191"/>
        <v>0</v>
      </c>
      <c r="FK24" s="62">
        <f t="shared" si="192"/>
        <v>0</v>
      </c>
      <c r="FL24" s="62">
        <f t="shared" si="193"/>
        <v>1.7107885582930322</v>
      </c>
      <c r="FM24" s="62">
        <f t="shared" si="194"/>
        <v>0.28921144170696778</v>
      </c>
      <c r="FN24" s="62">
        <f t="shared" si="195"/>
        <v>2</v>
      </c>
      <c r="FO24" s="62">
        <f t="shared" si="196"/>
        <v>0.34510105102552879</v>
      </c>
      <c r="FP24" s="62">
        <f t="shared" si="197"/>
        <v>0.31579288380079373</v>
      </c>
      <c r="FQ24" s="62">
        <f t="shared" si="198"/>
        <v>0.66089393482632253</v>
      </c>
      <c r="FR24" s="62" t="str">
        <f t="shared" si="199"/>
        <v>Pass</v>
      </c>
      <c r="FS24" s="62" t="str">
        <f t="shared" si="200"/>
        <v>Mg-Hst</v>
      </c>
      <c r="FT24" s="60">
        <f t="shared" si="201"/>
        <v>0.99999999999999523</v>
      </c>
      <c r="FV24" s="60">
        <f t="shared" si="202"/>
        <v>0.98978878133791381</v>
      </c>
      <c r="FW24" s="60">
        <f t="shared" si="238"/>
        <v>6.1974046025480867</v>
      </c>
      <c r="FX24" s="60">
        <f t="shared" si="238"/>
        <v>0.24645003184319506</v>
      </c>
      <c r="FY24" s="60">
        <f t="shared" si="238"/>
        <v>2.2996626476227378</v>
      </c>
      <c r="FZ24" s="60">
        <f t="shared" si="238"/>
        <v>3.0066113382398924E-2</v>
      </c>
      <c r="GA24" s="60">
        <f t="shared" si="238"/>
        <v>0.94922485526108069</v>
      </c>
      <c r="GB24" s="60">
        <f t="shared" si="238"/>
        <v>3.2249880215708879</v>
      </c>
      <c r="GC24" s="60">
        <f t="shared" si="238"/>
        <v>1.7286219966229244</v>
      </c>
      <c r="GD24" s="60">
        <f t="shared" si="238"/>
        <v>0</v>
      </c>
      <c r="GE24" s="60">
        <f t="shared" si="238"/>
        <v>0.64092463230181418</v>
      </c>
      <c r="GF24" s="60">
        <f t="shared" si="238"/>
        <v>0.31908474175190099</v>
      </c>
      <c r="GG24" s="60">
        <f t="shared" si="238"/>
        <v>0</v>
      </c>
      <c r="GH24" s="60">
        <f t="shared" si="238"/>
        <v>0</v>
      </c>
      <c r="GI24" s="60">
        <f t="shared" si="238"/>
        <v>1.9795775626758276</v>
      </c>
      <c r="GJ24" s="60">
        <f t="shared" si="203"/>
        <v>22.765141970772017</v>
      </c>
      <c r="GK24" s="60">
        <f t="shared" si="204"/>
        <v>0.46971605845596542</v>
      </c>
      <c r="GM24" s="88">
        <f t="shared" si="205"/>
        <v>6.1974046025480867</v>
      </c>
      <c r="GN24" s="88">
        <f t="shared" si="206"/>
        <v>1.8025953974519133</v>
      </c>
      <c r="GO24" s="88">
        <f t="shared" si="207"/>
        <v>0</v>
      </c>
      <c r="GP24" s="87">
        <f t="shared" si="208"/>
        <v>8</v>
      </c>
      <c r="GQ24" s="88">
        <f t="shared" si="209"/>
        <v>0.49706725017082443</v>
      </c>
      <c r="GR24" s="88">
        <f t="shared" si="210"/>
        <v>0.24645003184319506</v>
      </c>
      <c r="GS24" s="88">
        <f t="shared" si="211"/>
        <v>3.0066113382398924E-2</v>
      </c>
      <c r="GT24" s="88">
        <f t="shared" si="212"/>
        <v>0.46971605845596542</v>
      </c>
      <c r="GU24" s="88">
        <f t="shared" si="213"/>
        <v>3.2249880215708879</v>
      </c>
      <c r="GV24" s="88">
        <f t="shared" si="214"/>
        <v>0.47950879680511527</v>
      </c>
      <c r="GW24" s="88">
        <f t="shared" si="215"/>
        <v>0</v>
      </c>
      <c r="GX24" s="87">
        <f t="shared" si="216"/>
        <v>4.9477962722283868</v>
      </c>
      <c r="GY24" s="88">
        <f t="shared" si="217"/>
        <v>0</v>
      </c>
      <c r="GZ24" s="88">
        <f t="shared" si="218"/>
        <v>0</v>
      </c>
      <c r="HA24" s="88">
        <f t="shared" si="219"/>
        <v>0</v>
      </c>
      <c r="HB24" s="88">
        <f t="shared" si="220"/>
        <v>1.7286219966229244</v>
      </c>
      <c r="HC24" s="88">
        <f t="shared" si="221"/>
        <v>0.27137800337707563</v>
      </c>
      <c r="HD24" s="87">
        <f t="shared" si="222"/>
        <v>2</v>
      </c>
      <c r="HE24" s="88">
        <f t="shared" si="223"/>
        <v>0.36954662892473855</v>
      </c>
      <c r="HF24" s="88">
        <f t="shared" si="224"/>
        <v>0.31908474175190099</v>
      </c>
      <c r="HG24" s="88">
        <f t="shared" si="225"/>
        <v>0.6886313706766396</v>
      </c>
      <c r="HH24" s="96" t="str">
        <f t="shared" si="226"/>
        <v>Pass</v>
      </c>
      <c r="HI24" s="83">
        <f t="shared" si="227"/>
        <v>0.87056034319518594</v>
      </c>
      <c r="HJ24" s="83">
        <f t="shared" si="228"/>
        <v>0.6886313706766396</v>
      </c>
      <c r="HK24" s="83">
        <f t="shared" si="229"/>
        <v>0.24645003184319506</v>
      </c>
      <c r="HL24" s="83">
        <f t="shared" si="230"/>
        <v>6.1974046025480867</v>
      </c>
      <c r="HM24" s="96" t="str">
        <f t="shared" si="231"/>
        <v>Pargasite</v>
      </c>
      <c r="HP24" s="97">
        <f>parameters!$E$5+parameters!$F$5*calcs_mymases!$Q24 +parameters!$G$5*calcs_mymases!$GM24+parameters!$H$5*LN(calcs_mymases!$GM24)+parameters!$I$5*calcs_mymases!$GQ24+parameters!$J$5*(calcs_mymases!$GU24+calcs_mymases!$GY24) + parameters!$K$5*calcs_mymases!$GT24+parameters!$L$5*(calcs_mymases!$GV24+calcs_mymases!$GZ24)+parameters!$M$5*(calcs_mymases!$GT24+calcs_mymases!$GV24+calcs_mymases!$GZ24)+parameters!$N$5*(calcs_mymases!$GO24+calcs_mymases!$GR24)+parameters!$O$5*calcs_mymases!$HB24+parameters!$P$5*calcs_mymases!$HE24</f>
        <v>54.159127979444882</v>
      </c>
      <c r="HQ24" s="97">
        <f>parameters!$E$6+parameters!$F$6*calcs_mymases!$Q24 +parameters!$G$6*calcs_mymases!$GM24+parameters!$H$6*LN(calcs_mymases!$GM24)+parameters!$I$6*calcs_mymases!$GQ24+parameters!$J$6*(calcs_mymases!$GU24+calcs_mymases!$GY24) + parameters!$K$6*calcs_mymases!$GT24+parameters!$L$6*(calcs_mymases!$GV24+calcs_mymases!$GZ24)+parameters!$M$6*(calcs_mymases!$GT24+calcs_mymases!$GV24+calcs_mymases!$GZ24)+parameters!$N$6*(calcs_mymases!$GO24+calcs_mymases!$GR24)+parameters!$O$6*calcs_mymases!$HB24+parameters!$P$6*calcs_mymases!$HE24</f>
        <v>56.99653948333237</v>
      </c>
      <c r="HR24" s="97">
        <f>parameters!$E$7+parameters!$F$7*calcs_mymases!$Q24 +parameters!$G$7*calcs_mymases!$GM24+parameters!$H$7*LN(calcs_mymases!$GM24)+parameters!$I$7*calcs_mymases!$GQ24+parameters!$J$7*(calcs_mymases!$GU24+calcs_mymases!$GY24) + parameters!$K$7*calcs_mymases!$GT24+parameters!$L$7*(calcs_mymases!$GV24+calcs_mymases!$GZ24)+parameters!$M$7*(calcs_mymases!$GT24+calcs_mymases!$GV24+calcs_mymases!$GZ24)+parameters!$N$7*(calcs_mymases!$GO24+calcs_mymases!$GR24)+parameters!$O$7*calcs_mymases!$HB24+parameters!$P$7*calcs_mymases!$HE24</f>
        <v>60.616609138441682</v>
      </c>
      <c r="HS24" s="97">
        <f>parameters!$E$8+parameters!$F$8*calcs_mymases!$Q24 +parameters!$G$8*calcs_mymases!$GM24+parameters!$H$8*LN(calcs_mymases!$GM24)+parameters!$I$8*calcs_mymases!$GQ24+parameters!$J$8*(calcs_mymases!$GU24+calcs_mymases!$GY24) + parameters!$K$8*calcs_mymases!$GT24+parameters!$L$8*(calcs_mymases!$GV24+calcs_mymases!$GZ24)+parameters!$M$8*(calcs_mymases!$GT24+calcs_mymases!$GV24+calcs_mymases!$GZ24)+parameters!$N$8*(calcs_mymases!$GO24+calcs_mymases!$GR24)+parameters!$O$8*calcs_mymases!$HB24+parameters!$P$8*calcs_mymases!$HE24</f>
        <v>59.880870083653541</v>
      </c>
      <c r="HT24" s="81"/>
      <c r="HU24" s="97">
        <f>EXP(parameters!$E$10+parameters!$F$10*calcs_mymases!$Q24 +parameters!$G$10*calcs_mymases!$GM24+parameters!$H$10*LN(calcs_mymases!$GM24)+parameters!$I$10*calcs_mymases!$GQ24+parameters!$J$10*(calcs_mymases!$GU24+calcs_mymases!$GY24) + parameters!$K$10*calcs_mymases!$GT24+parameters!$L$10*(calcs_mymases!$GV24+calcs_mymases!$GZ24)+parameters!$M$10*(calcs_mymases!$GT24+calcs_mymases!$GV24+calcs_mymases!$GZ24)+parameters!$N$10*(calcs_mymases!$GO24+calcs_mymases!$GR24)+parameters!$O$10*calcs_mymases!$HB24+parameters!$P$10*calcs_mymases!$HE24)</f>
        <v>1.102754562369157</v>
      </c>
      <c r="HV24" s="97">
        <f>EXP(parameters!$E$11+parameters!$F$11*calcs_mymases!$Q24 +parameters!$G$11*calcs_mymases!$GM24+parameters!$H$11*LN(calcs_mymases!$GM24)+parameters!$I$11*calcs_mymases!$GQ24+parameters!$J$11*(calcs_mymases!$GU24+calcs_mymases!$GY24) + parameters!$K$11*calcs_mymases!$GT24+parameters!$L$11*(calcs_mymases!$GV24+calcs_mymases!$GZ24)+parameters!$M$11*(calcs_mymases!$GT24+calcs_mymases!$GV24+calcs_mymases!$GZ24)+parameters!$N$11*(calcs_mymases!$GO24+calcs_mymases!$GR24)+parameters!$O$11*calcs_mymases!$HB24+parameters!$P$11*calcs_mymases!$HE24)</f>
        <v>1.2789585222787128</v>
      </c>
      <c r="HW24" s="73"/>
      <c r="HX24" s="97">
        <f>EXP(parameters!$E$13+parameters!$F$13*calcs_mymases!$Q24 +parameters!$G$13*calcs_mymases!$GM24+parameters!$H$13*LN(calcs_mymases!$GM24)+parameters!$I$13*calcs_mymases!$GQ24+parameters!$J$13*(calcs_mymases!$GU24+calcs_mymases!$GY24) + parameters!$K$13*calcs_mymases!$GT24+parameters!$L$13*(calcs_mymases!$GV24+calcs_mymases!$GZ24)+parameters!$M$13*(calcs_mymases!$GT24+calcs_mymases!$GV24+calcs_mymases!$GZ24)+parameters!$N$13*(calcs_mymases!$GO24+calcs_mymases!$GR24)+parameters!$O$13*calcs_mymases!$HB24+parameters!$P$13*calcs_mymases!$HE24)</f>
        <v>4.944506480151488</v>
      </c>
      <c r="HY24" s="97">
        <f>EXP(parameters!$E$14+parameters!$F$14*calcs_mymases!$Q24 +parameters!$G$14*calcs_mymases!$GM24+parameters!$H$14*LN(calcs_mymases!$GM24)+parameters!$I$14*calcs_mymases!$GQ24+parameters!$J$14*(calcs_mymases!$GU24+calcs_mymases!$GY24) + parameters!$K$14*calcs_mymases!$GT24+parameters!$L$14*(calcs_mymases!$GV24+calcs_mymases!$GZ24)+parameters!$M$14*(calcs_mymases!$GT24+calcs_mymases!$GV24+calcs_mymases!$GZ24)+parameters!$N$14*(calcs_mymases!$GO24+calcs_mymases!$GR24)+parameters!$O$14*calcs_mymases!$HB24+parameters!$P$14*calcs_mymases!$HE24)</f>
        <v>4.7947883380296243</v>
      </c>
      <c r="HZ24" s="81"/>
      <c r="IA24" s="97">
        <f>EXP(parameters!$E$16+parameters!$F$16*calcs_mymases!$Q24 +parameters!$G$16*calcs_mymases!$GM24+parameters!$H$16*LN(calcs_mymases!$GM24)+parameters!$I$16*calcs_mymases!$GQ24+parameters!$J$16*(calcs_mymases!$GU24+calcs_mymases!$GY24) + parameters!$K$16*calcs_mymases!$GT24+parameters!$L$16*(calcs_mymases!$GV24+calcs_mymases!$GZ24)+parameters!$M$16*(calcs_mymases!$GT24+calcs_mymases!$GV24+calcs_mymases!$GZ24)+parameters!$N$16*(calcs_mymases!$GO24+calcs_mymases!$GR24)+parameters!$O$16*calcs_mymases!$HB24+parameters!$P$16*calcs_mymases!$HE24)</f>
        <v>2.5532631631288636</v>
      </c>
      <c r="IB24" s="81"/>
      <c r="IC24" s="97">
        <f>(parameters!$E$18+parameters!$F$18*calcs_mymases!$Q24 +parameters!$G$18*calcs_mymases!$GM24+parameters!$H$18*LN(calcs_mymases!$GM24)+parameters!$I$18*calcs_mymases!$GQ24+parameters!$J$18*(calcs_mymases!$GU24+calcs_mymases!$GY24) + parameters!$K$18*calcs_mymases!$GT24+parameters!$L$18*(calcs_mymases!$GV24+calcs_mymases!$GZ24)+parameters!$M$18*(calcs_mymases!$GT24+calcs_mymases!$GV24+calcs_mymases!$GZ24)+parameters!$N$18*(calcs_mymases!$GO24+calcs_mymases!$GR24)+parameters!$O$18*calcs_mymases!$HB24+parameters!$P$18*calcs_mymases!$HE24)</f>
        <v>6.5639192342014567</v>
      </c>
      <c r="ID24" s="97">
        <f>EXP(parameters!$E$19+parameters!$F$19*calcs_mymases!$Q24 +parameters!$G$19*calcs_mymases!$GM24+parameters!$H$19*LN(calcs_mymases!$GM24)+parameters!$I$19*calcs_mymases!$GQ24+parameters!$J$19*(calcs_mymases!$GU24+calcs_mymases!$GY24) + parameters!$K$19*calcs_mymases!$GT24+parameters!$L$19*(calcs_mymases!$GV24+calcs_mymases!$GZ24)+parameters!$M$19*(calcs_mymases!$GT24+calcs_mymases!$GV24+calcs_mymases!$GZ24)+parameters!$N$19*(calcs_mymases!$GO24+calcs_mymases!$GR24)+parameters!$O$19*calcs_mymases!$HB24+parameters!$P$19*calcs_mymases!$HE24)</f>
        <v>7.2832186054210188</v>
      </c>
      <c r="IE24" s="73"/>
      <c r="IF24" s="97">
        <f>(parameters!$E$21+parameters!$F$21*calcs_mymases!$Q24 +parameters!$G$21*calcs_mymases!$GM24+parameters!$H$21*LN(calcs_mymases!$GM24)+parameters!$I$21*calcs_mymases!$GQ24+parameters!$J$21*(calcs_mymases!$GU24+calcs_mymases!$GY24) + parameters!$K$21*calcs_mymases!$GT24+parameters!$L$21*(calcs_mymases!$GV24+calcs_mymases!$GZ24)+parameters!$M$21*(calcs_mymases!$GT24+calcs_mymases!$GV24+calcs_mymases!$GZ24)+parameters!$N$21*(calcs_mymases!$GO24+calcs_mymases!$GR24)+parameters!$O$21*calcs_mymases!$HB24+parameters!$P$21*calcs_mymases!$HE24)</f>
        <v>2.7741879784349432</v>
      </c>
      <c r="IG24" s="97">
        <f>(parameters!$E$22+parameters!$F$22*calcs_mymases!$Q24 +parameters!$G$22*calcs_mymases!$GM24+parameters!$H$22*LN(calcs_mymases!$GM24)+parameters!$I$22*calcs_mymases!$GQ24+parameters!$J$22*(calcs_mymases!$GU24+calcs_mymases!$GY24) + parameters!$K$22*calcs_mymases!$GT24+parameters!$L$22*(calcs_mymases!$GV24+calcs_mymases!$GZ24)+parameters!$M$22*(calcs_mymases!$GT24+calcs_mymases!$GV24+calcs_mymases!$GZ24)+parameters!$N$22*(calcs_mymases!$GO24+calcs_mymases!$GR24)+parameters!$O$22*calcs_mymases!$HB24+parameters!$P$22*calcs_mymases!$HE24)</f>
        <v>1.4793845314417116</v>
      </c>
      <c r="IH24" s="81"/>
      <c r="II24" s="97">
        <f>(parameters!$E$24+parameters!$F$24*calcs_mymases!$Q24 +parameters!$G$24*calcs_mymases!$GM24+parameters!$H$24*LN(calcs_mymases!$GM24)+parameters!$I$24*calcs_mymases!$GQ24+parameters!$J$24*(calcs_mymases!$GU24+calcs_mymases!$GY24) + parameters!$K$24*calcs_mymases!$GT24+parameters!$L$24*(calcs_mymases!$GV24+calcs_mymases!$GZ24)+parameters!$M$24*(calcs_mymases!$GT24+calcs_mymases!$GV24+calcs_mymases!$GZ24)+parameters!$N$24*(calcs_mymases!$GO24+calcs_mymases!$GR24)+parameters!$O$24*calcs_mymases!$HB24+parameters!$P$24*calcs_mymases!$HE24)</f>
        <v>17.514909859866265</v>
      </c>
      <c r="IJ24" s="98"/>
    </row>
    <row r="25" spans="1:244" s="60" customFormat="1" x14ac:dyDescent="0.3">
      <c r="A25" s="89" t="s">
        <v>115</v>
      </c>
      <c r="B25" s="90" t="str">
        <f t="shared" si="111"/>
        <v>Pargasite</v>
      </c>
      <c r="C25" s="91">
        <v>42.37</v>
      </c>
      <c r="D25" s="91">
        <v>2.2400000000000002</v>
      </c>
      <c r="E25" s="91">
        <v>13.34</v>
      </c>
      <c r="F25" s="91">
        <v>0.26</v>
      </c>
      <c r="G25" s="91">
        <v>7.76</v>
      </c>
      <c r="H25" s="91">
        <v>14.79</v>
      </c>
      <c r="I25" s="91">
        <v>11.03</v>
      </c>
      <c r="J25" s="91">
        <v>0</v>
      </c>
      <c r="K25" s="91">
        <v>2.2599999999999998</v>
      </c>
      <c r="L25" s="91">
        <v>1.71</v>
      </c>
      <c r="M25" s="91">
        <v>0</v>
      </c>
      <c r="N25" s="91">
        <v>0</v>
      </c>
      <c r="O25" s="91">
        <v>0</v>
      </c>
      <c r="P25" s="91">
        <v>95.759999999999991</v>
      </c>
      <c r="Q25" s="60">
        <v>1025</v>
      </c>
      <c r="R25" s="92">
        <f t="shared" si="232"/>
        <v>0.70517589453484519</v>
      </c>
      <c r="S25" s="93">
        <f t="shared" si="232"/>
        <v>2.8042484363811179E-2</v>
      </c>
      <c r="T25" s="93">
        <f t="shared" si="232"/>
        <v>0.13083433861966831</v>
      </c>
      <c r="U25" s="93">
        <f t="shared" si="232"/>
        <v>1.7105465722620401E-3</v>
      </c>
      <c r="V25" s="93">
        <f t="shared" si="232"/>
        <v>0.10800819526100124</v>
      </c>
      <c r="W25" s="93">
        <f t="shared" si="232"/>
        <v>0.36695745377675881</v>
      </c>
      <c r="X25" s="93">
        <f t="shared" si="232"/>
        <v>0.19669242867893305</v>
      </c>
      <c r="Y25" s="93">
        <f t="shared" si="232"/>
        <v>0</v>
      </c>
      <c r="Z25" s="93">
        <f t="shared" si="232"/>
        <v>3.6464022433441053E-2</v>
      </c>
      <c r="AA25" s="93">
        <f t="shared" si="232"/>
        <v>1.8153637097116652E-2</v>
      </c>
      <c r="AB25" s="93">
        <f t="shared" si="232"/>
        <v>0</v>
      </c>
      <c r="AC25" s="94">
        <f t="shared" si="232"/>
        <v>0</v>
      </c>
      <c r="AD25" s="92">
        <f t="shared" si="112"/>
        <v>1.4103517890696904</v>
      </c>
      <c r="AE25" s="93">
        <f t="shared" si="112"/>
        <v>5.6084968727622357E-2</v>
      </c>
      <c r="AF25" s="93">
        <f t="shared" si="113"/>
        <v>0.39250301585900493</v>
      </c>
      <c r="AG25" s="93">
        <f t="shared" si="113"/>
        <v>5.1316397167861204E-3</v>
      </c>
      <c r="AH25" s="93">
        <f t="shared" si="233"/>
        <v>0.10800819526100124</v>
      </c>
      <c r="AI25" s="93">
        <f t="shared" si="233"/>
        <v>0.36695745377675881</v>
      </c>
      <c r="AJ25" s="93">
        <f t="shared" si="233"/>
        <v>0.19669242867893305</v>
      </c>
      <c r="AK25" s="93">
        <f t="shared" si="233"/>
        <v>0</v>
      </c>
      <c r="AL25" s="93">
        <f t="shared" si="233"/>
        <v>3.6464022433441053E-2</v>
      </c>
      <c r="AM25" s="93">
        <f t="shared" si="233"/>
        <v>1.8153637097116652E-2</v>
      </c>
      <c r="AN25" s="94">
        <f t="shared" si="114"/>
        <v>2.5903471506203544</v>
      </c>
      <c r="AO25" s="92">
        <f t="shared" si="234"/>
        <v>12.522681039425306</v>
      </c>
      <c r="AP25" s="93">
        <f t="shared" si="234"/>
        <v>0.4979850984167844</v>
      </c>
      <c r="AQ25" s="93">
        <f t="shared" si="234"/>
        <v>3.4850808945029348</v>
      </c>
      <c r="AR25" s="93">
        <f t="shared" si="234"/>
        <v>4.5564438518526242E-2</v>
      </c>
      <c r="AS25" s="93">
        <f t="shared" si="234"/>
        <v>0.95901759361022243</v>
      </c>
      <c r="AT25" s="93">
        <f t="shared" si="234"/>
        <v>3.2582588147863412</v>
      </c>
      <c r="AU25" s="93">
        <f t="shared" si="234"/>
        <v>1.7464554349528165</v>
      </c>
      <c r="AV25" s="93">
        <f t="shared" si="234"/>
        <v>0</v>
      </c>
      <c r="AW25" s="93">
        <f t="shared" si="234"/>
        <v>0.32376838593556584</v>
      </c>
      <c r="AX25" s="93">
        <f t="shared" si="234"/>
        <v>0.16118829985150412</v>
      </c>
      <c r="AY25" s="94">
        <f t="shared" si="115"/>
        <v>23</v>
      </c>
      <c r="AZ25" s="92">
        <f t="shared" si="116"/>
        <v>6.261340519712653</v>
      </c>
      <c r="BA25" s="93">
        <f t="shared" si="116"/>
        <v>0.2489925492083922</v>
      </c>
      <c r="BB25" s="93">
        <f t="shared" si="117"/>
        <v>2.3233872630019565</v>
      </c>
      <c r="BC25" s="93">
        <f t="shared" si="117"/>
        <v>3.0376292345684161E-2</v>
      </c>
      <c r="BD25" s="93">
        <f t="shared" si="235"/>
        <v>0.95901759361022243</v>
      </c>
      <c r="BE25" s="93">
        <f t="shared" si="235"/>
        <v>3.2582588147863412</v>
      </c>
      <c r="BF25" s="93">
        <f t="shared" si="235"/>
        <v>1.7464554349528165</v>
      </c>
      <c r="BG25" s="93">
        <f t="shared" si="235"/>
        <v>0</v>
      </c>
      <c r="BH25" s="93">
        <f t="shared" si="118"/>
        <v>0.64753677187113168</v>
      </c>
      <c r="BI25" s="93">
        <f t="shared" si="118"/>
        <v>0.32237659970300825</v>
      </c>
      <c r="BJ25" s="93">
        <f t="shared" si="119"/>
        <v>0</v>
      </c>
      <c r="BK25" s="93">
        <f t="shared" si="119"/>
        <v>0</v>
      </c>
      <c r="BL25" s="93">
        <f t="shared" si="120"/>
        <v>2</v>
      </c>
      <c r="BM25" s="94">
        <f t="shared" si="121"/>
        <v>15.797741839192202</v>
      </c>
      <c r="BN25" s="95">
        <f t="shared" si="122"/>
        <v>6.261340519712653</v>
      </c>
      <c r="BO25" s="66">
        <f t="shared" si="123"/>
        <v>1.738659480287347</v>
      </c>
      <c r="BP25" s="66">
        <f t="shared" si="124"/>
        <v>0</v>
      </c>
      <c r="BQ25" s="66">
        <f t="shared" si="125"/>
        <v>8</v>
      </c>
      <c r="BR25" s="66">
        <f t="shared" si="126"/>
        <v>0.58472778271460957</v>
      </c>
      <c r="BS25" s="66">
        <f t="shared" si="127"/>
        <v>0.2489925492083922</v>
      </c>
      <c r="BT25" s="66">
        <f t="shared" si="128"/>
        <v>3.0376292345684161E-2</v>
      </c>
      <c r="BU25" s="66"/>
      <c r="BV25" s="66">
        <f t="shared" si="129"/>
        <v>3.2582588147863412</v>
      </c>
      <c r="BW25" s="66">
        <f t="shared" si="130"/>
        <v>0.87764456094497323</v>
      </c>
      <c r="BX25" s="66">
        <f t="shared" si="131"/>
        <v>0</v>
      </c>
      <c r="BY25" s="66">
        <f t="shared" si="132"/>
        <v>5</v>
      </c>
      <c r="BZ25" s="66">
        <f t="shared" si="133"/>
        <v>0</v>
      </c>
      <c r="CA25" s="66">
        <f t="shared" si="134"/>
        <v>8.1373032665249201E-2</v>
      </c>
      <c r="CB25" s="66">
        <f t="shared" si="135"/>
        <v>0</v>
      </c>
      <c r="CC25" s="66">
        <f t="shared" si="136"/>
        <v>1.7464554349528165</v>
      </c>
      <c r="CD25" s="56">
        <f t="shared" si="137"/>
        <v>0.17217153238193417</v>
      </c>
      <c r="CE25" s="66">
        <f t="shared" si="138"/>
        <v>2</v>
      </c>
      <c r="CF25" s="66">
        <f t="shared" si="139"/>
        <v>0.47536523948919751</v>
      </c>
      <c r="CG25" s="66">
        <f t="shared" si="140"/>
        <v>0.32237659970300825</v>
      </c>
      <c r="CH25" s="67">
        <f t="shared" si="141"/>
        <v>0.79774183919220576</v>
      </c>
      <c r="CJ25" s="60">
        <f t="shared" si="142"/>
        <v>1.2776816681369596</v>
      </c>
      <c r="CK25" s="60">
        <f t="shared" si="143"/>
        <v>1.0128029792401101</v>
      </c>
      <c r="CL25" s="60">
        <f t="shared" si="144"/>
        <v>1.0116113787502961</v>
      </c>
      <c r="CN25" s="60">
        <f t="shared" si="145"/>
        <v>1</v>
      </c>
      <c r="CO25" s="60">
        <f t="shared" si="236"/>
        <v>6.261340519712653</v>
      </c>
      <c r="CP25" s="60">
        <f t="shared" si="236"/>
        <v>0.2489925492083922</v>
      </c>
      <c r="CQ25" s="60">
        <f t="shared" si="236"/>
        <v>2.3233872630019565</v>
      </c>
      <c r="CR25" s="60">
        <f t="shared" si="236"/>
        <v>3.0376292345684161E-2</v>
      </c>
      <c r="CS25" s="60">
        <f t="shared" si="236"/>
        <v>0.95901759361022243</v>
      </c>
      <c r="CT25" s="60">
        <f t="shared" si="236"/>
        <v>3.2582588147863412</v>
      </c>
      <c r="CU25" s="60">
        <f t="shared" si="236"/>
        <v>1.7464554349528165</v>
      </c>
      <c r="CV25" s="60">
        <f t="shared" si="236"/>
        <v>0</v>
      </c>
      <c r="CW25" s="60">
        <f t="shared" si="236"/>
        <v>0.64753677187113168</v>
      </c>
      <c r="CX25" s="60">
        <f t="shared" si="236"/>
        <v>0.32237659970300825</v>
      </c>
      <c r="CY25" s="60">
        <f t="shared" si="236"/>
        <v>0</v>
      </c>
      <c r="CZ25" s="60">
        <f t="shared" si="236"/>
        <v>0</v>
      </c>
      <c r="DA25" s="60">
        <f t="shared" si="236"/>
        <v>2</v>
      </c>
      <c r="DB25" s="60">
        <f t="shared" si="146"/>
        <v>23</v>
      </c>
      <c r="DC25" s="60">
        <f t="shared" si="147"/>
        <v>0</v>
      </c>
      <c r="DD25" s="60" t="str">
        <f t="shared" si="148"/>
        <v/>
      </c>
      <c r="DE25" s="59">
        <f t="shared" si="149"/>
        <v>6.261340519712653</v>
      </c>
      <c r="DF25" s="59">
        <f t="shared" si="150"/>
        <v>1.738659480287347</v>
      </c>
      <c r="DG25" s="59">
        <f t="shared" si="151"/>
        <v>0</v>
      </c>
      <c r="DH25" s="59">
        <f t="shared" si="152"/>
        <v>8</v>
      </c>
      <c r="DI25" s="59">
        <f t="shared" si="153"/>
        <v>0.58472778271460957</v>
      </c>
      <c r="DJ25" s="59">
        <f t="shared" si="154"/>
        <v>0.2489925492083922</v>
      </c>
      <c r="DK25" s="59">
        <f t="shared" si="155"/>
        <v>3.0376292345684161E-2</v>
      </c>
      <c r="DL25" s="59">
        <f t="shared" si="156"/>
        <v>0</v>
      </c>
      <c r="DM25" s="59">
        <f t="shared" si="157"/>
        <v>3.2582588147863412</v>
      </c>
      <c r="DN25" s="59">
        <f t="shared" si="158"/>
        <v>0.87764456094497323</v>
      </c>
      <c r="DO25" s="59">
        <f t="shared" si="159"/>
        <v>0</v>
      </c>
      <c r="DP25" s="59">
        <f t="shared" si="160"/>
        <v>5</v>
      </c>
      <c r="DQ25" s="59">
        <f t="shared" si="161"/>
        <v>0</v>
      </c>
      <c r="DR25" s="59">
        <f t="shared" si="162"/>
        <v>8.1373032665249201E-2</v>
      </c>
      <c r="DS25" s="59">
        <f t="shared" si="163"/>
        <v>0</v>
      </c>
      <c r="DT25" s="59">
        <f t="shared" si="164"/>
        <v>1.7464554349528165</v>
      </c>
      <c r="DU25" s="59">
        <f t="shared" si="165"/>
        <v>0.17217153238193417</v>
      </c>
      <c r="DV25" s="59">
        <f t="shared" si="166"/>
        <v>2</v>
      </c>
      <c r="DW25" s="59">
        <f t="shared" si="167"/>
        <v>0.47536523948919751</v>
      </c>
      <c r="DX25" s="59">
        <f t="shared" si="168"/>
        <v>0</v>
      </c>
      <c r="DY25" s="59">
        <f t="shared" si="169"/>
        <v>0.47536523948919751</v>
      </c>
      <c r="EA25" s="60">
        <f t="shared" si="170"/>
        <v>0.93188744040411386</v>
      </c>
      <c r="EB25" s="60">
        <f t="shared" si="171"/>
        <v>0.96928245426633397</v>
      </c>
      <c r="EC25" s="60">
        <f t="shared" si="172"/>
        <v>0.87672986158359001</v>
      </c>
      <c r="ED25" s="60">
        <f t="shared" si="173"/>
        <v>0.97957756267582752</v>
      </c>
      <c r="EF25" s="60">
        <f t="shared" si="174"/>
        <v>0.97957756267582752</v>
      </c>
      <c r="EG25" s="60">
        <f t="shared" si="237"/>
        <v>6.1334686853835194</v>
      </c>
      <c r="EH25" s="60">
        <f t="shared" si="237"/>
        <v>0.24390751447799788</v>
      </c>
      <c r="EI25" s="60">
        <f t="shared" si="237"/>
        <v>2.2759380322435185</v>
      </c>
      <c r="EJ25" s="60">
        <f t="shared" si="237"/>
        <v>2.9755934419113686E-2</v>
      </c>
      <c r="EK25" s="60">
        <f t="shared" si="237"/>
        <v>0.93943211691193895</v>
      </c>
      <c r="EL25" s="60">
        <f t="shared" si="237"/>
        <v>3.1917172283554347</v>
      </c>
      <c r="EM25" s="60">
        <f t="shared" si="237"/>
        <v>1.7107885582930322</v>
      </c>
      <c r="EN25" s="60">
        <f t="shared" si="237"/>
        <v>0</v>
      </c>
      <c r="EO25" s="60">
        <f t="shared" si="237"/>
        <v>0.63431249273249657</v>
      </c>
      <c r="EP25" s="60">
        <f t="shared" si="237"/>
        <v>0.31579288380079373</v>
      </c>
      <c r="EQ25" s="60">
        <f t="shared" si="237"/>
        <v>0</v>
      </c>
      <c r="ER25" s="60">
        <f t="shared" si="237"/>
        <v>0</v>
      </c>
      <c r="ES25" s="60">
        <f t="shared" si="237"/>
        <v>1.959155125351655</v>
      </c>
      <c r="ET25" s="60">
        <f t="shared" si="175"/>
        <v>22.530283941544038</v>
      </c>
      <c r="EU25" s="60">
        <f t="shared" si="176"/>
        <v>0.93943211691192374</v>
      </c>
      <c r="EV25" s="60" t="str">
        <f t="shared" si="177"/>
        <v/>
      </c>
      <c r="EW25" s="62">
        <f t="shared" si="178"/>
        <v>6.1334686853835194</v>
      </c>
      <c r="EX25" s="62">
        <f t="shared" si="179"/>
        <v>1.8665313146164806</v>
      </c>
      <c r="EY25" s="62">
        <f t="shared" si="180"/>
        <v>0</v>
      </c>
      <c r="EZ25" s="62">
        <f t="shared" si="181"/>
        <v>8</v>
      </c>
      <c r="FA25" s="62">
        <f t="shared" si="182"/>
        <v>0.40940671762703795</v>
      </c>
      <c r="FB25" s="62">
        <f t="shared" si="183"/>
        <v>0.24390751447799788</v>
      </c>
      <c r="FC25" s="62">
        <f t="shared" si="184"/>
        <v>2.9755934419113686E-2</v>
      </c>
      <c r="FD25" s="62">
        <f t="shared" si="185"/>
        <v>0.93943211691192374</v>
      </c>
      <c r="FE25" s="62">
        <f t="shared" si="186"/>
        <v>3.1917172283554347</v>
      </c>
      <c r="FF25" s="62">
        <f t="shared" si="187"/>
        <v>1.5210055437364645E-14</v>
      </c>
      <c r="FG25" s="62">
        <f t="shared" si="188"/>
        <v>0</v>
      </c>
      <c r="FH25" s="62">
        <f t="shared" si="189"/>
        <v>4.8142195117915234</v>
      </c>
      <c r="FI25" s="62">
        <f t="shared" si="190"/>
        <v>0</v>
      </c>
      <c r="FJ25" s="62">
        <f t="shared" si="191"/>
        <v>0</v>
      </c>
      <c r="FK25" s="62">
        <f t="shared" si="192"/>
        <v>0</v>
      </c>
      <c r="FL25" s="62">
        <f t="shared" si="193"/>
        <v>1.7107885582930322</v>
      </c>
      <c r="FM25" s="62">
        <f t="shared" si="194"/>
        <v>0.28921144170696778</v>
      </c>
      <c r="FN25" s="62">
        <f t="shared" si="195"/>
        <v>2</v>
      </c>
      <c r="FO25" s="62">
        <f t="shared" si="196"/>
        <v>0.34510105102552879</v>
      </c>
      <c r="FP25" s="62">
        <f t="shared" si="197"/>
        <v>0.31579288380079373</v>
      </c>
      <c r="FQ25" s="62">
        <f t="shared" si="198"/>
        <v>0.66089393482632253</v>
      </c>
      <c r="FR25" s="62" t="str">
        <f t="shared" si="199"/>
        <v>Pass</v>
      </c>
      <c r="FS25" s="62" t="str">
        <f t="shared" si="200"/>
        <v>Mg-Hst</v>
      </c>
      <c r="FT25" s="60">
        <f t="shared" si="201"/>
        <v>0.99999999999999523</v>
      </c>
      <c r="FV25" s="60">
        <f t="shared" si="202"/>
        <v>0.98978878133791381</v>
      </c>
      <c r="FW25" s="60">
        <f t="shared" si="238"/>
        <v>6.1974046025480867</v>
      </c>
      <c r="FX25" s="60">
        <f t="shared" si="238"/>
        <v>0.24645003184319506</v>
      </c>
      <c r="FY25" s="60">
        <f t="shared" si="238"/>
        <v>2.2996626476227378</v>
      </c>
      <c r="FZ25" s="60">
        <f t="shared" si="238"/>
        <v>3.0066113382398924E-2</v>
      </c>
      <c r="GA25" s="60">
        <f t="shared" si="238"/>
        <v>0.94922485526108069</v>
      </c>
      <c r="GB25" s="60">
        <f t="shared" si="238"/>
        <v>3.2249880215708879</v>
      </c>
      <c r="GC25" s="60">
        <f t="shared" si="238"/>
        <v>1.7286219966229244</v>
      </c>
      <c r="GD25" s="60">
        <f t="shared" si="238"/>
        <v>0</v>
      </c>
      <c r="GE25" s="60">
        <f t="shared" si="238"/>
        <v>0.64092463230181418</v>
      </c>
      <c r="GF25" s="60">
        <f t="shared" si="238"/>
        <v>0.31908474175190099</v>
      </c>
      <c r="GG25" s="60">
        <f t="shared" si="238"/>
        <v>0</v>
      </c>
      <c r="GH25" s="60">
        <f t="shared" si="238"/>
        <v>0</v>
      </c>
      <c r="GI25" s="60">
        <f t="shared" si="238"/>
        <v>1.9795775626758276</v>
      </c>
      <c r="GJ25" s="60">
        <f t="shared" si="203"/>
        <v>22.765141970772017</v>
      </c>
      <c r="GK25" s="60">
        <f t="shared" si="204"/>
        <v>0.46971605845596542</v>
      </c>
      <c r="GM25" s="88">
        <f t="shared" si="205"/>
        <v>6.1974046025480867</v>
      </c>
      <c r="GN25" s="88">
        <f t="shared" si="206"/>
        <v>1.8025953974519133</v>
      </c>
      <c r="GO25" s="88">
        <f t="shared" si="207"/>
        <v>0</v>
      </c>
      <c r="GP25" s="87">
        <f t="shared" si="208"/>
        <v>8</v>
      </c>
      <c r="GQ25" s="88">
        <f t="shared" si="209"/>
        <v>0.49706725017082443</v>
      </c>
      <c r="GR25" s="88">
        <f t="shared" si="210"/>
        <v>0.24645003184319506</v>
      </c>
      <c r="GS25" s="88">
        <f t="shared" si="211"/>
        <v>3.0066113382398924E-2</v>
      </c>
      <c r="GT25" s="88">
        <f t="shared" si="212"/>
        <v>0.46971605845596542</v>
      </c>
      <c r="GU25" s="88">
        <f t="shared" si="213"/>
        <v>3.2249880215708879</v>
      </c>
      <c r="GV25" s="88">
        <f t="shared" si="214"/>
        <v>0.47950879680511527</v>
      </c>
      <c r="GW25" s="88">
        <f t="shared" si="215"/>
        <v>0</v>
      </c>
      <c r="GX25" s="87">
        <f t="shared" si="216"/>
        <v>4.9477962722283868</v>
      </c>
      <c r="GY25" s="88">
        <f t="shared" si="217"/>
        <v>0</v>
      </c>
      <c r="GZ25" s="88">
        <f t="shared" si="218"/>
        <v>0</v>
      </c>
      <c r="HA25" s="88">
        <f t="shared" si="219"/>
        <v>0</v>
      </c>
      <c r="HB25" s="88">
        <f t="shared" si="220"/>
        <v>1.7286219966229244</v>
      </c>
      <c r="HC25" s="88">
        <f t="shared" si="221"/>
        <v>0.27137800337707563</v>
      </c>
      <c r="HD25" s="87">
        <f t="shared" si="222"/>
        <v>2</v>
      </c>
      <c r="HE25" s="88">
        <f t="shared" si="223"/>
        <v>0.36954662892473855</v>
      </c>
      <c r="HF25" s="88">
        <f t="shared" si="224"/>
        <v>0.31908474175190099</v>
      </c>
      <c r="HG25" s="88">
        <f t="shared" si="225"/>
        <v>0.6886313706766396</v>
      </c>
      <c r="HH25" s="96" t="str">
        <f t="shared" si="226"/>
        <v>Pass</v>
      </c>
      <c r="HI25" s="83">
        <f t="shared" si="227"/>
        <v>0.87056034319518594</v>
      </c>
      <c r="HJ25" s="83">
        <f t="shared" si="228"/>
        <v>0.6886313706766396</v>
      </c>
      <c r="HK25" s="83">
        <f t="shared" si="229"/>
        <v>0.24645003184319506</v>
      </c>
      <c r="HL25" s="83">
        <f t="shared" si="230"/>
        <v>6.1974046025480867</v>
      </c>
      <c r="HM25" s="96" t="str">
        <f t="shared" si="231"/>
        <v>Pargasite</v>
      </c>
      <c r="HP25" s="97">
        <f>parameters!$E$5+parameters!$F$5*calcs_mymases!$Q25 +parameters!$G$5*calcs_mymases!$GM25+parameters!$H$5*LN(calcs_mymases!$GM25)+parameters!$I$5*calcs_mymases!$GQ25+parameters!$J$5*(calcs_mymases!$GU25+calcs_mymases!$GY25) + parameters!$K$5*calcs_mymases!$GT25+parameters!$L$5*(calcs_mymases!$GV25+calcs_mymases!$GZ25)+parameters!$M$5*(calcs_mymases!$GT25+calcs_mymases!$GV25+calcs_mymases!$GZ25)+parameters!$N$5*(calcs_mymases!$GO25+calcs_mymases!$GR25)+parameters!$O$5*calcs_mymases!$HB25+parameters!$P$5*calcs_mymases!$HE25</f>
        <v>54.159127979444882</v>
      </c>
      <c r="HQ25" s="97">
        <f>parameters!$E$6+parameters!$F$6*calcs_mymases!$Q25 +parameters!$G$6*calcs_mymases!$GM25+parameters!$H$6*LN(calcs_mymases!$GM25)+parameters!$I$6*calcs_mymases!$GQ25+parameters!$J$6*(calcs_mymases!$GU25+calcs_mymases!$GY25) + parameters!$K$6*calcs_mymases!$GT25+parameters!$L$6*(calcs_mymases!$GV25+calcs_mymases!$GZ25)+parameters!$M$6*(calcs_mymases!$GT25+calcs_mymases!$GV25+calcs_mymases!$GZ25)+parameters!$N$6*(calcs_mymases!$GO25+calcs_mymases!$GR25)+parameters!$O$6*calcs_mymases!$HB25+parameters!$P$6*calcs_mymases!$HE25</f>
        <v>56.99653948333237</v>
      </c>
      <c r="HR25" s="97">
        <f>parameters!$E$7+parameters!$F$7*calcs_mymases!$Q25 +parameters!$G$7*calcs_mymases!$GM25+parameters!$H$7*LN(calcs_mymases!$GM25)+parameters!$I$7*calcs_mymases!$GQ25+parameters!$J$7*(calcs_mymases!$GU25+calcs_mymases!$GY25) + parameters!$K$7*calcs_mymases!$GT25+parameters!$L$7*(calcs_mymases!$GV25+calcs_mymases!$GZ25)+parameters!$M$7*(calcs_mymases!$GT25+calcs_mymases!$GV25+calcs_mymases!$GZ25)+parameters!$N$7*(calcs_mymases!$GO25+calcs_mymases!$GR25)+parameters!$O$7*calcs_mymases!$HB25+parameters!$P$7*calcs_mymases!$HE25</f>
        <v>60.616609138441682</v>
      </c>
      <c r="HS25" s="97">
        <f>parameters!$E$8+parameters!$F$8*calcs_mymases!$Q25 +parameters!$G$8*calcs_mymases!$GM25+parameters!$H$8*LN(calcs_mymases!$GM25)+parameters!$I$8*calcs_mymases!$GQ25+parameters!$J$8*(calcs_mymases!$GU25+calcs_mymases!$GY25) + parameters!$K$8*calcs_mymases!$GT25+parameters!$L$8*(calcs_mymases!$GV25+calcs_mymases!$GZ25)+parameters!$M$8*(calcs_mymases!$GT25+calcs_mymases!$GV25+calcs_mymases!$GZ25)+parameters!$N$8*(calcs_mymases!$GO25+calcs_mymases!$GR25)+parameters!$O$8*calcs_mymases!$HB25+parameters!$P$8*calcs_mymases!$HE25</f>
        <v>59.880870083653541</v>
      </c>
      <c r="HT25" s="81"/>
      <c r="HU25" s="97">
        <f>EXP(parameters!$E$10+parameters!$F$10*calcs_mymases!$Q25 +parameters!$G$10*calcs_mymases!$GM25+parameters!$H$10*LN(calcs_mymases!$GM25)+parameters!$I$10*calcs_mymases!$GQ25+parameters!$J$10*(calcs_mymases!$GU25+calcs_mymases!$GY25) + parameters!$K$10*calcs_mymases!$GT25+parameters!$L$10*(calcs_mymases!$GV25+calcs_mymases!$GZ25)+parameters!$M$10*(calcs_mymases!$GT25+calcs_mymases!$GV25+calcs_mymases!$GZ25)+parameters!$N$10*(calcs_mymases!$GO25+calcs_mymases!$GR25)+parameters!$O$10*calcs_mymases!$HB25+parameters!$P$10*calcs_mymases!$HE25)</f>
        <v>1.102754562369157</v>
      </c>
      <c r="HV25" s="97">
        <f>EXP(parameters!$E$11+parameters!$F$11*calcs_mymases!$Q25 +parameters!$G$11*calcs_mymases!$GM25+parameters!$H$11*LN(calcs_mymases!$GM25)+parameters!$I$11*calcs_mymases!$GQ25+parameters!$J$11*(calcs_mymases!$GU25+calcs_mymases!$GY25) + parameters!$K$11*calcs_mymases!$GT25+parameters!$L$11*(calcs_mymases!$GV25+calcs_mymases!$GZ25)+parameters!$M$11*(calcs_mymases!$GT25+calcs_mymases!$GV25+calcs_mymases!$GZ25)+parameters!$N$11*(calcs_mymases!$GO25+calcs_mymases!$GR25)+parameters!$O$11*calcs_mymases!$HB25+parameters!$P$11*calcs_mymases!$HE25)</f>
        <v>1.2789585222787128</v>
      </c>
      <c r="HW25" s="73"/>
      <c r="HX25" s="97">
        <f>EXP(parameters!$E$13+parameters!$F$13*calcs_mymases!$Q25 +parameters!$G$13*calcs_mymases!$GM25+parameters!$H$13*LN(calcs_mymases!$GM25)+parameters!$I$13*calcs_mymases!$GQ25+parameters!$J$13*(calcs_mymases!$GU25+calcs_mymases!$GY25) + parameters!$K$13*calcs_mymases!$GT25+parameters!$L$13*(calcs_mymases!$GV25+calcs_mymases!$GZ25)+parameters!$M$13*(calcs_mymases!$GT25+calcs_mymases!$GV25+calcs_mymases!$GZ25)+parameters!$N$13*(calcs_mymases!$GO25+calcs_mymases!$GR25)+parameters!$O$13*calcs_mymases!$HB25+parameters!$P$13*calcs_mymases!$HE25)</f>
        <v>4.944506480151488</v>
      </c>
      <c r="HY25" s="97">
        <f>EXP(parameters!$E$14+parameters!$F$14*calcs_mymases!$Q25 +parameters!$G$14*calcs_mymases!$GM25+parameters!$H$14*LN(calcs_mymases!$GM25)+parameters!$I$14*calcs_mymases!$GQ25+parameters!$J$14*(calcs_mymases!$GU25+calcs_mymases!$GY25) + parameters!$K$14*calcs_mymases!$GT25+parameters!$L$14*(calcs_mymases!$GV25+calcs_mymases!$GZ25)+parameters!$M$14*(calcs_mymases!$GT25+calcs_mymases!$GV25+calcs_mymases!$GZ25)+parameters!$N$14*(calcs_mymases!$GO25+calcs_mymases!$GR25)+parameters!$O$14*calcs_mymases!$HB25+parameters!$P$14*calcs_mymases!$HE25)</f>
        <v>4.7947883380296243</v>
      </c>
      <c r="HZ25" s="81"/>
      <c r="IA25" s="97">
        <f>EXP(parameters!$E$16+parameters!$F$16*calcs_mymases!$Q25 +parameters!$G$16*calcs_mymases!$GM25+parameters!$H$16*LN(calcs_mymases!$GM25)+parameters!$I$16*calcs_mymases!$GQ25+parameters!$J$16*(calcs_mymases!$GU25+calcs_mymases!$GY25) + parameters!$K$16*calcs_mymases!$GT25+parameters!$L$16*(calcs_mymases!$GV25+calcs_mymases!$GZ25)+parameters!$M$16*(calcs_mymases!$GT25+calcs_mymases!$GV25+calcs_mymases!$GZ25)+parameters!$N$16*(calcs_mymases!$GO25+calcs_mymases!$GR25)+parameters!$O$16*calcs_mymases!$HB25+parameters!$P$16*calcs_mymases!$HE25)</f>
        <v>2.5532631631288636</v>
      </c>
      <c r="IB25" s="81"/>
      <c r="IC25" s="97">
        <f>(parameters!$E$18+parameters!$F$18*calcs_mymases!$Q25 +parameters!$G$18*calcs_mymases!$GM25+parameters!$H$18*LN(calcs_mymases!$GM25)+parameters!$I$18*calcs_mymases!$GQ25+parameters!$J$18*(calcs_mymases!$GU25+calcs_mymases!$GY25) + parameters!$K$18*calcs_mymases!$GT25+parameters!$L$18*(calcs_mymases!$GV25+calcs_mymases!$GZ25)+parameters!$M$18*(calcs_mymases!$GT25+calcs_mymases!$GV25+calcs_mymases!$GZ25)+parameters!$N$18*(calcs_mymases!$GO25+calcs_mymases!$GR25)+parameters!$O$18*calcs_mymases!$HB25+parameters!$P$18*calcs_mymases!$HE25)</f>
        <v>6.5639192342014567</v>
      </c>
      <c r="ID25" s="97">
        <f>EXP(parameters!$E$19+parameters!$F$19*calcs_mymases!$Q25 +parameters!$G$19*calcs_mymases!$GM25+parameters!$H$19*LN(calcs_mymases!$GM25)+parameters!$I$19*calcs_mymases!$GQ25+parameters!$J$19*(calcs_mymases!$GU25+calcs_mymases!$GY25) + parameters!$K$19*calcs_mymases!$GT25+parameters!$L$19*(calcs_mymases!$GV25+calcs_mymases!$GZ25)+parameters!$M$19*(calcs_mymases!$GT25+calcs_mymases!$GV25+calcs_mymases!$GZ25)+parameters!$N$19*(calcs_mymases!$GO25+calcs_mymases!$GR25)+parameters!$O$19*calcs_mymases!$HB25+parameters!$P$19*calcs_mymases!$HE25)</f>
        <v>7.2832186054210188</v>
      </c>
      <c r="IE25" s="73"/>
      <c r="IF25" s="97">
        <f>(parameters!$E$21+parameters!$F$21*calcs_mymases!$Q25 +parameters!$G$21*calcs_mymases!$GM25+parameters!$H$21*LN(calcs_mymases!$GM25)+parameters!$I$21*calcs_mymases!$GQ25+parameters!$J$21*(calcs_mymases!$GU25+calcs_mymases!$GY25) + parameters!$K$21*calcs_mymases!$GT25+parameters!$L$21*(calcs_mymases!$GV25+calcs_mymases!$GZ25)+parameters!$M$21*(calcs_mymases!$GT25+calcs_mymases!$GV25+calcs_mymases!$GZ25)+parameters!$N$21*(calcs_mymases!$GO25+calcs_mymases!$GR25)+parameters!$O$21*calcs_mymases!$HB25+parameters!$P$21*calcs_mymases!$HE25)</f>
        <v>2.7741879784349432</v>
      </c>
      <c r="IG25" s="97">
        <f>(parameters!$E$22+parameters!$F$22*calcs_mymases!$Q25 +parameters!$G$22*calcs_mymases!$GM25+parameters!$H$22*LN(calcs_mymases!$GM25)+parameters!$I$22*calcs_mymases!$GQ25+parameters!$J$22*(calcs_mymases!$GU25+calcs_mymases!$GY25) + parameters!$K$22*calcs_mymases!$GT25+parameters!$L$22*(calcs_mymases!$GV25+calcs_mymases!$GZ25)+parameters!$M$22*(calcs_mymases!$GT25+calcs_mymases!$GV25+calcs_mymases!$GZ25)+parameters!$N$22*(calcs_mymases!$GO25+calcs_mymases!$GR25)+parameters!$O$22*calcs_mymases!$HB25+parameters!$P$22*calcs_mymases!$HE25)</f>
        <v>1.4793845314417116</v>
      </c>
      <c r="IH25" s="81"/>
      <c r="II25" s="97">
        <f>(parameters!$E$24+parameters!$F$24*calcs_mymases!$Q25 +parameters!$G$24*calcs_mymases!$GM25+parameters!$H$24*LN(calcs_mymases!$GM25)+parameters!$I$24*calcs_mymases!$GQ25+parameters!$J$24*(calcs_mymases!$GU25+calcs_mymases!$GY25) + parameters!$K$24*calcs_mymases!$GT25+parameters!$L$24*(calcs_mymases!$GV25+calcs_mymases!$GZ25)+parameters!$M$24*(calcs_mymases!$GT25+calcs_mymases!$GV25+calcs_mymases!$GZ25)+parameters!$N$24*(calcs_mymases!$GO25+calcs_mymases!$GR25)+parameters!$O$24*calcs_mymases!$HB25+parameters!$P$24*calcs_mymases!$HE25)</f>
        <v>17.514909859866265</v>
      </c>
      <c r="IJ25" s="98"/>
    </row>
    <row r="26" spans="1:244" s="60" customFormat="1" x14ac:dyDescent="0.3">
      <c r="A26" s="89" t="s">
        <v>115</v>
      </c>
      <c r="B26" s="90" t="str">
        <f t="shared" si="111"/>
        <v>Pargasite</v>
      </c>
      <c r="C26" s="91">
        <v>42.37</v>
      </c>
      <c r="D26" s="91">
        <v>2.2400000000000002</v>
      </c>
      <c r="E26" s="91">
        <v>13.34</v>
      </c>
      <c r="F26" s="91">
        <v>0.26</v>
      </c>
      <c r="G26" s="91">
        <v>7.76</v>
      </c>
      <c r="H26" s="91">
        <v>14.79</v>
      </c>
      <c r="I26" s="91">
        <v>11.03</v>
      </c>
      <c r="J26" s="91">
        <v>0</v>
      </c>
      <c r="K26" s="91">
        <v>2.2599999999999998</v>
      </c>
      <c r="L26" s="91">
        <v>1.71</v>
      </c>
      <c r="M26" s="91">
        <v>0</v>
      </c>
      <c r="N26" s="91">
        <v>0</v>
      </c>
      <c r="O26" s="91">
        <v>0</v>
      </c>
      <c r="P26" s="91">
        <v>95.759999999999991</v>
      </c>
      <c r="Q26" s="60">
        <v>1025</v>
      </c>
      <c r="R26" s="92">
        <f t="shared" si="232"/>
        <v>0.70517589453484519</v>
      </c>
      <c r="S26" s="93">
        <f t="shared" si="232"/>
        <v>2.8042484363811179E-2</v>
      </c>
      <c r="T26" s="93">
        <f t="shared" si="232"/>
        <v>0.13083433861966831</v>
      </c>
      <c r="U26" s="93">
        <f t="shared" si="232"/>
        <v>1.7105465722620401E-3</v>
      </c>
      <c r="V26" s="93">
        <f t="shared" si="232"/>
        <v>0.10800819526100124</v>
      </c>
      <c r="W26" s="93">
        <f t="shared" si="232"/>
        <v>0.36695745377675881</v>
      </c>
      <c r="X26" s="93">
        <f t="shared" si="232"/>
        <v>0.19669242867893305</v>
      </c>
      <c r="Y26" s="93">
        <f t="shared" si="232"/>
        <v>0</v>
      </c>
      <c r="Z26" s="93">
        <f t="shared" si="232"/>
        <v>3.6464022433441053E-2</v>
      </c>
      <c r="AA26" s="93">
        <f t="shared" si="232"/>
        <v>1.8153637097116652E-2</v>
      </c>
      <c r="AB26" s="93">
        <f t="shared" si="232"/>
        <v>0</v>
      </c>
      <c r="AC26" s="94">
        <f t="shared" si="232"/>
        <v>0</v>
      </c>
      <c r="AD26" s="92">
        <f t="shared" si="112"/>
        <v>1.4103517890696904</v>
      </c>
      <c r="AE26" s="93">
        <f t="shared" si="112"/>
        <v>5.6084968727622357E-2</v>
      </c>
      <c r="AF26" s="93">
        <f t="shared" si="113"/>
        <v>0.39250301585900493</v>
      </c>
      <c r="AG26" s="93">
        <f t="shared" si="113"/>
        <v>5.1316397167861204E-3</v>
      </c>
      <c r="AH26" s="93">
        <f t="shared" si="233"/>
        <v>0.10800819526100124</v>
      </c>
      <c r="AI26" s="93">
        <f t="shared" si="233"/>
        <v>0.36695745377675881</v>
      </c>
      <c r="AJ26" s="93">
        <f t="shared" si="233"/>
        <v>0.19669242867893305</v>
      </c>
      <c r="AK26" s="93">
        <f t="shared" si="233"/>
        <v>0</v>
      </c>
      <c r="AL26" s="93">
        <f t="shared" si="233"/>
        <v>3.6464022433441053E-2</v>
      </c>
      <c r="AM26" s="93">
        <f t="shared" si="233"/>
        <v>1.8153637097116652E-2</v>
      </c>
      <c r="AN26" s="94">
        <f t="shared" si="114"/>
        <v>2.5903471506203544</v>
      </c>
      <c r="AO26" s="92">
        <f t="shared" si="234"/>
        <v>12.522681039425306</v>
      </c>
      <c r="AP26" s="93">
        <f t="shared" si="234"/>
        <v>0.4979850984167844</v>
      </c>
      <c r="AQ26" s="93">
        <f t="shared" si="234"/>
        <v>3.4850808945029348</v>
      </c>
      <c r="AR26" s="93">
        <f t="shared" si="234"/>
        <v>4.5564438518526242E-2</v>
      </c>
      <c r="AS26" s="93">
        <f t="shared" si="234"/>
        <v>0.95901759361022243</v>
      </c>
      <c r="AT26" s="93">
        <f t="shared" si="234"/>
        <v>3.2582588147863412</v>
      </c>
      <c r="AU26" s="93">
        <f t="shared" si="234"/>
        <v>1.7464554349528165</v>
      </c>
      <c r="AV26" s="93">
        <f t="shared" si="234"/>
        <v>0</v>
      </c>
      <c r="AW26" s="93">
        <f t="shared" si="234"/>
        <v>0.32376838593556584</v>
      </c>
      <c r="AX26" s="93">
        <f t="shared" si="234"/>
        <v>0.16118829985150412</v>
      </c>
      <c r="AY26" s="94">
        <f t="shared" si="115"/>
        <v>23</v>
      </c>
      <c r="AZ26" s="92">
        <f t="shared" si="116"/>
        <v>6.261340519712653</v>
      </c>
      <c r="BA26" s="93">
        <f t="shared" si="116"/>
        <v>0.2489925492083922</v>
      </c>
      <c r="BB26" s="93">
        <f t="shared" si="117"/>
        <v>2.3233872630019565</v>
      </c>
      <c r="BC26" s="93">
        <f t="shared" si="117"/>
        <v>3.0376292345684161E-2</v>
      </c>
      <c r="BD26" s="93">
        <f t="shared" si="235"/>
        <v>0.95901759361022243</v>
      </c>
      <c r="BE26" s="93">
        <f t="shared" si="235"/>
        <v>3.2582588147863412</v>
      </c>
      <c r="BF26" s="93">
        <f t="shared" si="235"/>
        <v>1.7464554349528165</v>
      </c>
      <c r="BG26" s="93">
        <f t="shared" si="235"/>
        <v>0</v>
      </c>
      <c r="BH26" s="93">
        <f t="shared" si="118"/>
        <v>0.64753677187113168</v>
      </c>
      <c r="BI26" s="93">
        <f t="shared" si="118"/>
        <v>0.32237659970300825</v>
      </c>
      <c r="BJ26" s="93">
        <f t="shared" si="119"/>
        <v>0</v>
      </c>
      <c r="BK26" s="93">
        <f t="shared" si="119"/>
        <v>0</v>
      </c>
      <c r="BL26" s="93">
        <f t="shared" si="120"/>
        <v>2</v>
      </c>
      <c r="BM26" s="94">
        <f t="shared" si="121"/>
        <v>15.797741839192202</v>
      </c>
      <c r="BN26" s="95">
        <f t="shared" si="122"/>
        <v>6.261340519712653</v>
      </c>
      <c r="BO26" s="66">
        <f t="shared" si="123"/>
        <v>1.738659480287347</v>
      </c>
      <c r="BP26" s="66">
        <f t="shared" si="124"/>
        <v>0</v>
      </c>
      <c r="BQ26" s="66">
        <f t="shared" si="125"/>
        <v>8</v>
      </c>
      <c r="BR26" s="66">
        <f t="shared" si="126"/>
        <v>0.58472778271460957</v>
      </c>
      <c r="BS26" s="66">
        <f t="shared" si="127"/>
        <v>0.2489925492083922</v>
      </c>
      <c r="BT26" s="66">
        <f t="shared" si="128"/>
        <v>3.0376292345684161E-2</v>
      </c>
      <c r="BU26" s="66"/>
      <c r="BV26" s="66">
        <f t="shared" si="129"/>
        <v>3.2582588147863412</v>
      </c>
      <c r="BW26" s="66">
        <f t="shared" si="130"/>
        <v>0.87764456094497323</v>
      </c>
      <c r="BX26" s="66">
        <f t="shared" si="131"/>
        <v>0</v>
      </c>
      <c r="BY26" s="66">
        <f t="shared" si="132"/>
        <v>5</v>
      </c>
      <c r="BZ26" s="66">
        <f t="shared" si="133"/>
        <v>0</v>
      </c>
      <c r="CA26" s="66">
        <f t="shared" si="134"/>
        <v>8.1373032665249201E-2</v>
      </c>
      <c r="CB26" s="66">
        <f t="shared" si="135"/>
        <v>0</v>
      </c>
      <c r="CC26" s="66">
        <f t="shared" si="136"/>
        <v>1.7464554349528165</v>
      </c>
      <c r="CD26" s="56">
        <f t="shared" si="137"/>
        <v>0.17217153238193417</v>
      </c>
      <c r="CE26" s="66">
        <f t="shared" si="138"/>
        <v>2</v>
      </c>
      <c r="CF26" s="66">
        <f t="shared" si="139"/>
        <v>0.47536523948919751</v>
      </c>
      <c r="CG26" s="66">
        <f t="shared" si="140"/>
        <v>0.32237659970300825</v>
      </c>
      <c r="CH26" s="67">
        <f t="shared" si="141"/>
        <v>0.79774183919220576</v>
      </c>
      <c r="CJ26" s="60">
        <f t="shared" si="142"/>
        <v>1.2776816681369596</v>
      </c>
      <c r="CK26" s="60">
        <f t="shared" si="143"/>
        <v>1.0128029792401101</v>
      </c>
      <c r="CL26" s="60">
        <f t="shared" si="144"/>
        <v>1.0116113787502961</v>
      </c>
      <c r="CN26" s="60">
        <f t="shared" si="145"/>
        <v>1</v>
      </c>
      <c r="CO26" s="60">
        <f t="shared" si="236"/>
        <v>6.261340519712653</v>
      </c>
      <c r="CP26" s="60">
        <f t="shared" si="236"/>
        <v>0.2489925492083922</v>
      </c>
      <c r="CQ26" s="60">
        <f t="shared" si="236"/>
        <v>2.3233872630019565</v>
      </c>
      <c r="CR26" s="60">
        <f t="shared" si="236"/>
        <v>3.0376292345684161E-2</v>
      </c>
      <c r="CS26" s="60">
        <f t="shared" si="236"/>
        <v>0.95901759361022243</v>
      </c>
      <c r="CT26" s="60">
        <f t="shared" si="236"/>
        <v>3.2582588147863412</v>
      </c>
      <c r="CU26" s="60">
        <f t="shared" si="236"/>
        <v>1.7464554349528165</v>
      </c>
      <c r="CV26" s="60">
        <f t="shared" si="236"/>
        <v>0</v>
      </c>
      <c r="CW26" s="60">
        <f t="shared" si="236"/>
        <v>0.64753677187113168</v>
      </c>
      <c r="CX26" s="60">
        <f t="shared" si="236"/>
        <v>0.32237659970300825</v>
      </c>
      <c r="CY26" s="60">
        <f t="shared" si="236"/>
        <v>0</v>
      </c>
      <c r="CZ26" s="60">
        <f t="shared" si="236"/>
        <v>0</v>
      </c>
      <c r="DA26" s="60">
        <f t="shared" si="236"/>
        <v>2</v>
      </c>
      <c r="DB26" s="60">
        <f t="shared" si="146"/>
        <v>23</v>
      </c>
      <c r="DC26" s="60">
        <f t="shared" si="147"/>
        <v>0</v>
      </c>
      <c r="DD26" s="60" t="str">
        <f t="shared" si="148"/>
        <v/>
      </c>
      <c r="DE26" s="59">
        <f t="shared" si="149"/>
        <v>6.261340519712653</v>
      </c>
      <c r="DF26" s="59">
        <f t="shared" si="150"/>
        <v>1.738659480287347</v>
      </c>
      <c r="DG26" s="59">
        <f t="shared" si="151"/>
        <v>0</v>
      </c>
      <c r="DH26" s="59">
        <f t="shared" si="152"/>
        <v>8</v>
      </c>
      <c r="DI26" s="59">
        <f t="shared" si="153"/>
        <v>0.58472778271460957</v>
      </c>
      <c r="DJ26" s="59">
        <f t="shared" si="154"/>
        <v>0.2489925492083922</v>
      </c>
      <c r="DK26" s="59">
        <f t="shared" si="155"/>
        <v>3.0376292345684161E-2</v>
      </c>
      <c r="DL26" s="59">
        <f t="shared" si="156"/>
        <v>0</v>
      </c>
      <c r="DM26" s="59">
        <f t="shared" si="157"/>
        <v>3.2582588147863412</v>
      </c>
      <c r="DN26" s="59">
        <f t="shared" si="158"/>
        <v>0.87764456094497323</v>
      </c>
      <c r="DO26" s="59">
        <f t="shared" si="159"/>
        <v>0</v>
      </c>
      <c r="DP26" s="59">
        <f t="shared" si="160"/>
        <v>5</v>
      </c>
      <c r="DQ26" s="59">
        <f t="shared" si="161"/>
        <v>0</v>
      </c>
      <c r="DR26" s="59">
        <f t="shared" si="162"/>
        <v>8.1373032665249201E-2</v>
      </c>
      <c r="DS26" s="59">
        <f t="shared" si="163"/>
        <v>0</v>
      </c>
      <c r="DT26" s="59">
        <f t="shared" si="164"/>
        <v>1.7464554349528165</v>
      </c>
      <c r="DU26" s="59">
        <f t="shared" si="165"/>
        <v>0.17217153238193417</v>
      </c>
      <c r="DV26" s="59">
        <f t="shared" si="166"/>
        <v>2</v>
      </c>
      <c r="DW26" s="59">
        <f t="shared" si="167"/>
        <v>0.47536523948919751</v>
      </c>
      <c r="DX26" s="59">
        <f t="shared" si="168"/>
        <v>0</v>
      </c>
      <c r="DY26" s="59">
        <f t="shared" si="169"/>
        <v>0.47536523948919751</v>
      </c>
      <c r="EA26" s="60">
        <f t="shared" si="170"/>
        <v>0.93188744040411386</v>
      </c>
      <c r="EB26" s="60">
        <f t="shared" si="171"/>
        <v>0.96928245426633397</v>
      </c>
      <c r="EC26" s="60">
        <f t="shared" si="172"/>
        <v>0.87672986158359001</v>
      </c>
      <c r="ED26" s="60">
        <f t="shared" si="173"/>
        <v>0.97957756267582752</v>
      </c>
      <c r="EF26" s="60">
        <f t="shared" si="174"/>
        <v>0.97957756267582752</v>
      </c>
      <c r="EG26" s="60">
        <f t="shared" si="237"/>
        <v>6.1334686853835194</v>
      </c>
      <c r="EH26" s="60">
        <f t="shared" si="237"/>
        <v>0.24390751447799788</v>
      </c>
      <c r="EI26" s="60">
        <f t="shared" si="237"/>
        <v>2.2759380322435185</v>
      </c>
      <c r="EJ26" s="60">
        <f t="shared" si="237"/>
        <v>2.9755934419113686E-2</v>
      </c>
      <c r="EK26" s="60">
        <f t="shared" si="237"/>
        <v>0.93943211691193895</v>
      </c>
      <c r="EL26" s="60">
        <f t="shared" si="237"/>
        <v>3.1917172283554347</v>
      </c>
      <c r="EM26" s="60">
        <f t="shared" si="237"/>
        <v>1.7107885582930322</v>
      </c>
      <c r="EN26" s="60">
        <f t="shared" si="237"/>
        <v>0</v>
      </c>
      <c r="EO26" s="60">
        <f t="shared" si="237"/>
        <v>0.63431249273249657</v>
      </c>
      <c r="EP26" s="60">
        <f t="shared" si="237"/>
        <v>0.31579288380079373</v>
      </c>
      <c r="EQ26" s="60">
        <f t="shared" si="237"/>
        <v>0</v>
      </c>
      <c r="ER26" s="60">
        <f t="shared" si="237"/>
        <v>0</v>
      </c>
      <c r="ES26" s="60">
        <f t="shared" si="237"/>
        <v>1.959155125351655</v>
      </c>
      <c r="ET26" s="60">
        <f t="shared" si="175"/>
        <v>22.530283941544038</v>
      </c>
      <c r="EU26" s="60">
        <f t="shared" si="176"/>
        <v>0.93943211691192374</v>
      </c>
      <c r="EV26" s="60" t="str">
        <f t="shared" si="177"/>
        <v/>
      </c>
      <c r="EW26" s="62">
        <f t="shared" si="178"/>
        <v>6.1334686853835194</v>
      </c>
      <c r="EX26" s="62">
        <f t="shared" si="179"/>
        <v>1.8665313146164806</v>
      </c>
      <c r="EY26" s="62">
        <f t="shared" si="180"/>
        <v>0</v>
      </c>
      <c r="EZ26" s="62">
        <f t="shared" si="181"/>
        <v>8</v>
      </c>
      <c r="FA26" s="62">
        <f t="shared" si="182"/>
        <v>0.40940671762703795</v>
      </c>
      <c r="FB26" s="62">
        <f t="shared" si="183"/>
        <v>0.24390751447799788</v>
      </c>
      <c r="FC26" s="62">
        <f t="shared" si="184"/>
        <v>2.9755934419113686E-2</v>
      </c>
      <c r="FD26" s="62">
        <f t="shared" si="185"/>
        <v>0.93943211691192374</v>
      </c>
      <c r="FE26" s="62">
        <f t="shared" si="186"/>
        <v>3.1917172283554347</v>
      </c>
      <c r="FF26" s="62">
        <f t="shared" si="187"/>
        <v>1.5210055437364645E-14</v>
      </c>
      <c r="FG26" s="62">
        <f t="shared" si="188"/>
        <v>0</v>
      </c>
      <c r="FH26" s="62">
        <f t="shared" si="189"/>
        <v>4.8142195117915234</v>
      </c>
      <c r="FI26" s="62">
        <f t="shared" si="190"/>
        <v>0</v>
      </c>
      <c r="FJ26" s="62">
        <f t="shared" si="191"/>
        <v>0</v>
      </c>
      <c r="FK26" s="62">
        <f t="shared" si="192"/>
        <v>0</v>
      </c>
      <c r="FL26" s="62">
        <f t="shared" si="193"/>
        <v>1.7107885582930322</v>
      </c>
      <c r="FM26" s="62">
        <f t="shared" si="194"/>
        <v>0.28921144170696778</v>
      </c>
      <c r="FN26" s="62">
        <f t="shared" si="195"/>
        <v>2</v>
      </c>
      <c r="FO26" s="62">
        <f t="shared" si="196"/>
        <v>0.34510105102552879</v>
      </c>
      <c r="FP26" s="62">
        <f t="shared" si="197"/>
        <v>0.31579288380079373</v>
      </c>
      <c r="FQ26" s="62">
        <f t="shared" si="198"/>
        <v>0.66089393482632253</v>
      </c>
      <c r="FR26" s="62" t="str">
        <f t="shared" si="199"/>
        <v>Pass</v>
      </c>
      <c r="FS26" s="62" t="str">
        <f t="shared" si="200"/>
        <v>Mg-Hst</v>
      </c>
      <c r="FT26" s="60">
        <f t="shared" si="201"/>
        <v>0.99999999999999523</v>
      </c>
      <c r="FV26" s="60">
        <f t="shared" si="202"/>
        <v>0.98978878133791381</v>
      </c>
      <c r="FW26" s="60">
        <f t="shared" si="238"/>
        <v>6.1974046025480867</v>
      </c>
      <c r="FX26" s="60">
        <f t="shared" si="238"/>
        <v>0.24645003184319506</v>
      </c>
      <c r="FY26" s="60">
        <f t="shared" si="238"/>
        <v>2.2996626476227378</v>
      </c>
      <c r="FZ26" s="60">
        <f t="shared" si="238"/>
        <v>3.0066113382398924E-2</v>
      </c>
      <c r="GA26" s="60">
        <f t="shared" si="238"/>
        <v>0.94922485526108069</v>
      </c>
      <c r="GB26" s="60">
        <f t="shared" si="238"/>
        <v>3.2249880215708879</v>
      </c>
      <c r="GC26" s="60">
        <f t="shared" si="238"/>
        <v>1.7286219966229244</v>
      </c>
      <c r="GD26" s="60">
        <f t="shared" si="238"/>
        <v>0</v>
      </c>
      <c r="GE26" s="60">
        <f t="shared" si="238"/>
        <v>0.64092463230181418</v>
      </c>
      <c r="GF26" s="60">
        <f t="shared" si="238"/>
        <v>0.31908474175190099</v>
      </c>
      <c r="GG26" s="60">
        <f t="shared" si="238"/>
        <v>0</v>
      </c>
      <c r="GH26" s="60">
        <f t="shared" si="238"/>
        <v>0</v>
      </c>
      <c r="GI26" s="60">
        <f t="shared" si="238"/>
        <v>1.9795775626758276</v>
      </c>
      <c r="GJ26" s="60">
        <f t="shared" si="203"/>
        <v>22.765141970772017</v>
      </c>
      <c r="GK26" s="60">
        <f t="shared" si="204"/>
        <v>0.46971605845596542</v>
      </c>
      <c r="GM26" s="88">
        <f t="shared" si="205"/>
        <v>6.1974046025480867</v>
      </c>
      <c r="GN26" s="88">
        <f t="shared" si="206"/>
        <v>1.8025953974519133</v>
      </c>
      <c r="GO26" s="88">
        <f t="shared" si="207"/>
        <v>0</v>
      </c>
      <c r="GP26" s="87">
        <f t="shared" si="208"/>
        <v>8</v>
      </c>
      <c r="GQ26" s="88">
        <f t="shared" si="209"/>
        <v>0.49706725017082443</v>
      </c>
      <c r="GR26" s="88">
        <f t="shared" si="210"/>
        <v>0.24645003184319506</v>
      </c>
      <c r="GS26" s="88">
        <f t="shared" si="211"/>
        <v>3.0066113382398924E-2</v>
      </c>
      <c r="GT26" s="88">
        <f t="shared" si="212"/>
        <v>0.46971605845596542</v>
      </c>
      <c r="GU26" s="88">
        <f t="shared" si="213"/>
        <v>3.2249880215708879</v>
      </c>
      <c r="GV26" s="88">
        <f t="shared" si="214"/>
        <v>0.47950879680511527</v>
      </c>
      <c r="GW26" s="88">
        <f t="shared" si="215"/>
        <v>0</v>
      </c>
      <c r="GX26" s="87">
        <f t="shared" si="216"/>
        <v>4.9477962722283868</v>
      </c>
      <c r="GY26" s="88">
        <f t="shared" si="217"/>
        <v>0</v>
      </c>
      <c r="GZ26" s="88">
        <f t="shared" si="218"/>
        <v>0</v>
      </c>
      <c r="HA26" s="88">
        <f t="shared" si="219"/>
        <v>0</v>
      </c>
      <c r="HB26" s="88">
        <f t="shared" si="220"/>
        <v>1.7286219966229244</v>
      </c>
      <c r="HC26" s="88">
        <f t="shared" si="221"/>
        <v>0.27137800337707563</v>
      </c>
      <c r="HD26" s="87">
        <f t="shared" si="222"/>
        <v>2</v>
      </c>
      <c r="HE26" s="88">
        <f t="shared" si="223"/>
        <v>0.36954662892473855</v>
      </c>
      <c r="HF26" s="88">
        <f t="shared" si="224"/>
        <v>0.31908474175190099</v>
      </c>
      <c r="HG26" s="88">
        <f t="shared" si="225"/>
        <v>0.6886313706766396</v>
      </c>
      <c r="HH26" s="96" t="str">
        <f t="shared" si="226"/>
        <v>Pass</v>
      </c>
      <c r="HI26" s="83">
        <f t="shared" si="227"/>
        <v>0.87056034319518594</v>
      </c>
      <c r="HJ26" s="83">
        <f t="shared" si="228"/>
        <v>0.6886313706766396</v>
      </c>
      <c r="HK26" s="83">
        <f t="shared" si="229"/>
        <v>0.24645003184319506</v>
      </c>
      <c r="HL26" s="83">
        <f t="shared" si="230"/>
        <v>6.1974046025480867</v>
      </c>
      <c r="HM26" s="96" t="str">
        <f t="shared" si="231"/>
        <v>Pargasite</v>
      </c>
      <c r="HP26" s="97">
        <f>parameters!$E$5+parameters!$F$5*calcs_mymases!$Q26 +parameters!$G$5*calcs_mymases!$GM26+parameters!$H$5*LN(calcs_mymases!$GM26)+parameters!$I$5*calcs_mymases!$GQ26+parameters!$J$5*(calcs_mymases!$GU26+calcs_mymases!$GY26) + parameters!$K$5*calcs_mymases!$GT26+parameters!$L$5*(calcs_mymases!$GV26+calcs_mymases!$GZ26)+parameters!$M$5*(calcs_mymases!$GT26+calcs_mymases!$GV26+calcs_mymases!$GZ26)+parameters!$N$5*(calcs_mymases!$GO26+calcs_mymases!$GR26)+parameters!$O$5*calcs_mymases!$HB26+parameters!$P$5*calcs_mymases!$HE26</f>
        <v>54.159127979444882</v>
      </c>
      <c r="HQ26" s="97">
        <f>parameters!$E$6+parameters!$F$6*calcs_mymases!$Q26 +parameters!$G$6*calcs_mymases!$GM26+parameters!$H$6*LN(calcs_mymases!$GM26)+parameters!$I$6*calcs_mymases!$GQ26+parameters!$J$6*(calcs_mymases!$GU26+calcs_mymases!$GY26) + parameters!$K$6*calcs_mymases!$GT26+parameters!$L$6*(calcs_mymases!$GV26+calcs_mymases!$GZ26)+parameters!$M$6*(calcs_mymases!$GT26+calcs_mymases!$GV26+calcs_mymases!$GZ26)+parameters!$N$6*(calcs_mymases!$GO26+calcs_mymases!$GR26)+parameters!$O$6*calcs_mymases!$HB26+parameters!$P$6*calcs_mymases!$HE26</f>
        <v>56.99653948333237</v>
      </c>
      <c r="HR26" s="97">
        <f>parameters!$E$7+parameters!$F$7*calcs_mymases!$Q26 +parameters!$G$7*calcs_mymases!$GM26+parameters!$H$7*LN(calcs_mymases!$GM26)+parameters!$I$7*calcs_mymases!$GQ26+parameters!$J$7*(calcs_mymases!$GU26+calcs_mymases!$GY26) + parameters!$K$7*calcs_mymases!$GT26+parameters!$L$7*(calcs_mymases!$GV26+calcs_mymases!$GZ26)+parameters!$M$7*(calcs_mymases!$GT26+calcs_mymases!$GV26+calcs_mymases!$GZ26)+parameters!$N$7*(calcs_mymases!$GO26+calcs_mymases!$GR26)+parameters!$O$7*calcs_mymases!$HB26+parameters!$P$7*calcs_mymases!$HE26</f>
        <v>60.616609138441682</v>
      </c>
      <c r="HS26" s="97">
        <f>parameters!$E$8+parameters!$F$8*calcs_mymases!$Q26 +parameters!$G$8*calcs_mymases!$GM26+parameters!$H$8*LN(calcs_mymases!$GM26)+parameters!$I$8*calcs_mymases!$GQ26+parameters!$J$8*(calcs_mymases!$GU26+calcs_mymases!$GY26) + parameters!$K$8*calcs_mymases!$GT26+parameters!$L$8*(calcs_mymases!$GV26+calcs_mymases!$GZ26)+parameters!$M$8*(calcs_mymases!$GT26+calcs_mymases!$GV26+calcs_mymases!$GZ26)+parameters!$N$8*(calcs_mymases!$GO26+calcs_mymases!$GR26)+parameters!$O$8*calcs_mymases!$HB26+parameters!$P$8*calcs_mymases!$HE26</f>
        <v>59.880870083653541</v>
      </c>
      <c r="HT26" s="81"/>
      <c r="HU26" s="97">
        <f>EXP(parameters!$E$10+parameters!$F$10*calcs_mymases!$Q26 +parameters!$G$10*calcs_mymases!$GM26+parameters!$H$10*LN(calcs_mymases!$GM26)+parameters!$I$10*calcs_mymases!$GQ26+parameters!$J$10*(calcs_mymases!$GU26+calcs_mymases!$GY26) + parameters!$K$10*calcs_mymases!$GT26+parameters!$L$10*(calcs_mymases!$GV26+calcs_mymases!$GZ26)+parameters!$M$10*(calcs_mymases!$GT26+calcs_mymases!$GV26+calcs_mymases!$GZ26)+parameters!$N$10*(calcs_mymases!$GO26+calcs_mymases!$GR26)+parameters!$O$10*calcs_mymases!$HB26+parameters!$P$10*calcs_mymases!$HE26)</f>
        <v>1.102754562369157</v>
      </c>
      <c r="HV26" s="97">
        <f>EXP(parameters!$E$11+parameters!$F$11*calcs_mymases!$Q26 +parameters!$G$11*calcs_mymases!$GM26+parameters!$H$11*LN(calcs_mymases!$GM26)+parameters!$I$11*calcs_mymases!$GQ26+parameters!$J$11*(calcs_mymases!$GU26+calcs_mymases!$GY26) + parameters!$K$11*calcs_mymases!$GT26+parameters!$L$11*(calcs_mymases!$GV26+calcs_mymases!$GZ26)+parameters!$M$11*(calcs_mymases!$GT26+calcs_mymases!$GV26+calcs_mymases!$GZ26)+parameters!$N$11*(calcs_mymases!$GO26+calcs_mymases!$GR26)+parameters!$O$11*calcs_mymases!$HB26+parameters!$P$11*calcs_mymases!$HE26)</f>
        <v>1.2789585222787128</v>
      </c>
      <c r="HW26" s="73"/>
      <c r="HX26" s="97">
        <f>EXP(parameters!$E$13+parameters!$F$13*calcs_mymases!$Q26 +parameters!$G$13*calcs_mymases!$GM26+parameters!$H$13*LN(calcs_mymases!$GM26)+parameters!$I$13*calcs_mymases!$GQ26+parameters!$J$13*(calcs_mymases!$GU26+calcs_mymases!$GY26) + parameters!$K$13*calcs_mymases!$GT26+parameters!$L$13*(calcs_mymases!$GV26+calcs_mymases!$GZ26)+parameters!$M$13*(calcs_mymases!$GT26+calcs_mymases!$GV26+calcs_mymases!$GZ26)+parameters!$N$13*(calcs_mymases!$GO26+calcs_mymases!$GR26)+parameters!$O$13*calcs_mymases!$HB26+parameters!$P$13*calcs_mymases!$HE26)</f>
        <v>4.944506480151488</v>
      </c>
      <c r="HY26" s="97">
        <f>EXP(parameters!$E$14+parameters!$F$14*calcs_mymases!$Q26 +parameters!$G$14*calcs_mymases!$GM26+parameters!$H$14*LN(calcs_mymases!$GM26)+parameters!$I$14*calcs_mymases!$GQ26+parameters!$J$14*(calcs_mymases!$GU26+calcs_mymases!$GY26) + parameters!$K$14*calcs_mymases!$GT26+parameters!$L$14*(calcs_mymases!$GV26+calcs_mymases!$GZ26)+parameters!$M$14*(calcs_mymases!$GT26+calcs_mymases!$GV26+calcs_mymases!$GZ26)+parameters!$N$14*(calcs_mymases!$GO26+calcs_mymases!$GR26)+parameters!$O$14*calcs_mymases!$HB26+parameters!$P$14*calcs_mymases!$HE26)</f>
        <v>4.7947883380296243</v>
      </c>
      <c r="HZ26" s="81"/>
      <c r="IA26" s="97">
        <f>EXP(parameters!$E$16+parameters!$F$16*calcs_mymases!$Q26 +parameters!$G$16*calcs_mymases!$GM26+parameters!$H$16*LN(calcs_mymases!$GM26)+parameters!$I$16*calcs_mymases!$GQ26+parameters!$J$16*(calcs_mymases!$GU26+calcs_mymases!$GY26) + parameters!$K$16*calcs_mymases!$GT26+parameters!$L$16*(calcs_mymases!$GV26+calcs_mymases!$GZ26)+parameters!$M$16*(calcs_mymases!$GT26+calcs_mymases!$GV26+calcs_mymases!$GZ26)+parameters!$N$16*(calcs_mymases!$GO26+calcs_mymases!$GR26)+parameters!$O$16*calcs_mymases!$HB26+parameters!$P$16*calcs_mymases!$HE26)</f>
        <v>2.5532631631288636</v>
      </c>
      <c r="IB26" s="81"/>
      <c r="IC26" s="97">
        <f>(parameters!$E$18+parameters!$F$18*calcs_mymases!$Q26 +parameters!$G$18*calcs_mymases!$GM26+parameters!$H$18*LN(calcs_mymases!$GM26)+parameters!$I$18*calcs_mymases!$GQ26+parameters!$J$18*(calcs_mymases!$GU26+calcs_mymases!$GY26) + parameters!$K$18*calcs_mymases!$GT26+parameters!$L$18*(calcs_mymases!$GV26+calcs_mymases!$GZ26)+parameters!$M$18*(calcs_mymases!$GT26+calcs_mymases!$GV26+calcs_mymases!$GZ26)+parameters!$N$18*(calcs_mymases!$GO26+calcs_mymases!$GR26)+parameters!$O$18*calcs_mymases!$HB26+parameters!$P$18*calcs_mymases!$HE26)</f>
        <v>6.5639192342014567</v>
      </c>
      <c r="ID26" s="97">
        <f>EXP(parameters!$E$19+parameters!$F$19*calcs_mymases!$Q26 +parameters!$G$19*calcs_mymases!$GM26+parameters!$H$19*LN(calcs_mymases!$GM26)+parameters!$I$19*calcs_mymases!$GQ26+parameters!$J$19*(calcs_mymases!$GU26+calcs_mymases!$GY26) + parameters!$K$19*calcs_mymases!$GT26+parameters!$L$19*(calcs_mymases!$GV26+calcs_mymases!$GZ26)+parameters!$M$19*(calcs_mymases!$GT26+calcs_mymases!$GV26+calcs_mymases!$GZ26)+parameters!$N$19*(calcs_mymases!$GO26+calcs_mymases!$GR26)+parameters!$O$19*calcs_mymases!$HB26+parameters!$P$19*calcs_mymases!$HE26)</f>
        <v>7.2832186054210188</v>
      </c>
      <c r="IE26" s="73"/>
      <c r="IF26" s="97">
        <f>(parameters!$E$21+parameters!$F$21*calcs_mymases!$Q26 +parameters!$G$21*calcs_mymases!$GM26+parameters!$H$21*LN(calcs_mymases!$GM26)+parameters!$I$21*calcs_mymases!$GQ26+parameters!$J$21*(calcs_mymases!$GU26+calcs_mymases!$GY26) + parameters!$K$21*calcs_mymases!$GT26+parameters!$L$21*(calcs_mymases!$GV26+calcs_mymases!$GZ26)+parameters!$M$21*(calcs_mymases!$GT26+calcs_mymases!$GV26+calcs_mymases!$GZ26)+parameters!$N$21*(calcs_mymases!$GO26+calcs_mymases!$GR26)+parameters!$O$21*calcs_mymases!$HB26+parameters!$P$21*calcs_mymases!$HE26)</f>
        <v>2.7741879784349432</v>
      </c>
      <c r="IG26" s="97">
        <f>(parameters!$E$22+parameters!$F$22*calcs_mymases!$Q26 +parameters!$G$22*calcs_mymases!$GM26+parameters!$H$22*LN(calcs_mymases!$GM26)+parameters!$I$22*calcs_mymases!$GQ26+parameters!$J$22*(calcs_mymases!$GU26+calcs_mymases!$GY26) + parameters!$K$22*calcs_mymases!$GT26+parameters!$L$22*(calcs_mymases!$GV26+calcs_mymases!$GZ26)+parameters!$M$22*(calcs_mymases!$GT26+calcs_mymases!$GV26+calcs_mymases!$GZ26)+parameters!$N$22*(calcs_mymases!$GO26+calcs_mymases!$GR26)+parameters!$O$22*calcs_mymases!$HB26+parameters!$P$22*calcs_mymases!$HE26)</f>
        <v>1.4793845314417116</v>
      </c>
      <c r="IH26" s="81"/>
      <c r="II26" s="97">
        <f>(parameters!$E$24+parameters!$F$24*calcs_mymases!$Q26 +parameters!$G$24*calcs_mymases!$GM26+parameters!$H$24*LN(calcs_mymases!$GM26)+parameters!$I$24*calcs_mymases!$GQ26+parameters!$J$24*(calcs_mymases!$GU26+calcs_mymases!$GY26) + parameters!$K$24*calcs_mymases!$GT26+parameters!$L$24*(calcs_mymases!$GV26+calcs_mymases!$GZ26)+parameters!$M$24*(calcs_mymases!$GT26+calcs_mymases!$GV26+calcs_mymases!$GZ26)+parameters!$N$24*(calcs_mymases!$GO26+calcs_mymases!$GR26)+parameters!$O$24*calcs_mymases!$HB26+parameters!$P$24*calcs_mymases!$HE26)</f>
        <v>17.514909859866265</v>
      </c>
      <c r="IJ26" s="98"/>
    </row>
    <row r="27" spans="1:244" s="60" customFormat="1" x14ac:dyDescent="0.3">
      <c r="A27" s="89" t="s">
        <v>115</v>
      </c>
      <c r="B27" s="90" t="str">
        <f t="shared" si="111"/>
        <v>Pargasite</v>
      </c>
      <c r="C27" s="91">
        <v>42.37</v>
      </c>
      <c r="D27" s="91">
        <v>2.2400000000000002</v>
      </c>
      <c r="E27" s="91">
        <v>13.34</v>
      </c>
      <c r="F27" s="91">
        <v>0.26</v>
      </c>
      <c r="G27" s="91">
        <v>7.76</v>
      </c>
      <c r="H27" s="91">
        <v>14.79</v>
      </c>
      <c r="I27" s="91">
        <v>11.03</v>
      </c>
      <c r="J27" s="91">
        <v>0</v>
      </c>
      <c r="K27" s="91">
        <v>2.2599999999999998</v>
      </c>
      <c r="L27" s="91">
        <v>1.71</v>
      </c>
      <c r="M27" s="91">
        <v>0</v>
      </c>
      <c r="N27" s="91">
        <v>0</v>
      </c>
      <c r="O27" s="91">
        <v>0</v>
      </c>
      <c r="P27" s="91">
        <v>95.759999999999991</v>
      </c>
      <c r="Q27" s="60">
        <v>1025</v>
      </c>
      <c r="R27" s="92">
        <f t="shared" si="232"/>
        <v>0.70517589453484519</v>
      </c>
      <c r="S27" s="93">
        <f t="shared" si="232"/>
        <v>2.8042484363811179E-2</v>
      </c>
      <c r="T27" s="93">
        <f t="shared" si="232"/>
        <v>0.13083433861966831</v>
      </c>
      <c r="U27" s="93">
        <f t="shared" si="232"/>
        <v>1.7105465722620401E-3</v>
      </c>
      <c r="V27" s="93">
        <f t="shared" si="232"/>
        <v>0.10800819526100124</v>
      </c>
      <c r="W27" s="93">
        <f t="shared" si="232"/>
        <v>0.36695745377675881</v>
      </c>
      <c r="X27" s="93">
        <f t="shared" si="232"/>
        <v>0.19669242867893305</v>
      </c>
      <c r="Y27" s="93">
        <f t="shared" si="232"/>
        <v>0</v>
      </c>
      <c r="Z27" s="93">
        <f t="shared" si="232"/>
        <v>3.6464022433441053E-2</v>
      </c>
      <c r="AA27" s="93">
        <f t="shared" si="232"/>
        <v>1.8153637097116652E-2</v>
      </c>
      <c r="AB27" s="93">
        <f t="shared" si="232"/>
        <v>0</v>
      </c>
      <c r="AC27" s="94">
        <f t="shared" si="232"/>
        <v>0</v>
      </c>
      <c r="AD27" s="92">
        <f t="shared" si="112"/>
        <v>1.4103517890696904</v>
      </c>
      <c r="AE27" s="93">
        <f t="shared" si="112"/>
        <v>5.6084968727622357E-2</v>
      </c>
      <c r="AF27" s="93">
        <f t="shared" si="113"/>
        <v>0.39250301585900493</v>
      </c>
      <c r="AG27" s="93">
        <f t="shared" si="113"/>
        <v>5.1316397167861204E-3</v>
      </c>
      <c r="AH27" s="93">
        <f t="shared" si="233"/>
        <v>0.10800819526100124</v>
      </c>
      <c r="AI27" s="93">
        <f t="shared" si="233"/>
        <v>0.36695745377675881</v>
      </c>
      <c r="AJ27" s="93">
        <f t="shared" si="233"/>
        <v>0.19669242867893305</v>
      </c>
      <c r="AK27" s="93">
        <f t="shared" si="233"/>
        <v>0</v>
      </c>
      <c r="AL27" s="93">
        <f t="shared" si="233"/>
        <v>3.6464022433441053E-2</v>
      </c>
      <c r="AM27" s="93">
        <f t="shared" si="233"/>
        <v>1.8153637097116652E-2</v>
      </c>
      <c r="AN27" s="94">
        <f t="shared" si="114"/>
        <v>2.5903471506203544</v>
      </c>
      <c r="AO27" s="92">
        <f t="shared" si="234"/>
        <v>12.522681039425306</v>
      </c>
      <c r="AP27" s="93">
        <f t="shared" si="234"/>
        <v>0.4979850984167844</v>
      </c>
      <c r="AQ27" s="93">
        <f t="shared" si="234"/>
        <v>3.4850808945029348</v>
      </c>
      <c r="AR27" s="93">
        <f t="shared" si="234"/>
        <v>4.5564438518526242E-2</v>
      </c>
      <c r="AS27" s="93">
        <f t="shared" si="234"/>
        <v>0.95901759361022243</v>
      </c>
      <c r="AT27" s="93">
        <f t="shared" si="234"/>
        <v>3.2582588147863412</v>
      </c>
      <c r="AU27" s="93">
        <f t="shared" si="234"/>
        <v>1.7464554349528165</v>
      </c>
      <c r="AV27" s="93">
        <f t="shared" si="234"/>
        <v>0</v>
      </c>
      <c r="AW27" s="93">
        <f t="shared" si="234"/>
        <v>0.32376838593556584</v>
      </c>
      <c r="AX27" s="93">
        <f t="shared" si="234"/>
        <v>0.16118829985150412</v>
      </c>
      <c r="AY27" s="94">
        <f t="shared" si="115"/>
        <v>23</v>
      </c>
      <c r="AZ27" s="92">
        <f t="shared" si="116"/>
        <v>6.261340519712653</v>
      </c>
      <c r="BA27" s="93">
        <f t="shared" si="116"/>
        <v>0.2489925492083922</v>
      </c>
      <c r="BB27" s="93">
        <f t="shared" si="117"/>
        <v>2.3233872630019565</v>
      </c>
      <c r="BC27" s="93">
        <f t="shared" si="117"/>
        <v>3.0376292345684161E-2</v>
      </c>
      <c r="BD27" s="93">
        <f t="shared" si="235"/>
        <v>0.95901759361022243</v>
      </c>
      <c r="BE27" s="93">
        <f t="shared" si="235"/>
        <v>3.2582588147863412</v>
      </c>
      <c r="BF27" s="93">
        <f t="shared" si="235"/>
        <v>1.7464554349528165</v>
      </c>
      <c r="BG27" s="93">
        <f t="shared" si="235"/>
        <v>0</v>
      </c>
      <c r="BH27" s="93">
        <f t="shared" si="118"/>
        <v>0.64753677187113168</v>
      </c>
      <c r="BI27" s="93">
        <f t="shared" si="118"/>
        <v>0.32237659970300825</v>
      </c>
      <c r="BJ27" s="93">
        <f t="shared" si="119"/>
        <v>0</v>
      </c>
      <c r="BK27" s="93">
        <f t="shared" si="119"/>
        <v>0</v>
      </c>
      <c r="BL27" s="93">
        <f t="shared" si="120"/>
        <v>2</v>
      </c>
      <c r="BM27" s="94">
        <f t="shared" si="121"/>
        <v>15.797741839192202</v>
      </c>
      <c r="BN27" s="95">
        <f t="shared" si="122"/>
        <v>6.261340519712653</v>
      </c>
      <c r="BO27" s="66">
        <f t="shared" si="123"/>
        <v>1.738659480287347</v>
      </c>
      <c r="BP27" s="66">
        <f t="shared" si="124"/>
        <v>0</v>
      </c>
      <c r="BQ27" s="66">
        <f t="shared" si="125"/>
        <v>8</v>
      </c>
      <c r="BR27" s="66">
        <f t="shared" si="126"/>
        <v>0.58472778271460957</v>
      </c>
      <c r="BS27" s="66">
        <f t="shared" si="127"/>
        <v>0.2489925492083922</v>
      </c>
      <c r="BT27" s="66">
        <f t="shared" si="128"/>
        <v>3.0376292345684161E-2</v>
      </c>
      <c r="BU27" s="66"/>
      <c r="BV27" s="66">
        <f t="shared" si="129"/>
        <v>3.2582588147863412</v>
      </c>
      <c r="BW27" s="66">
        <f t="shared" si="130"/>
        <v>0.87764456094497323</v>
      </c>
      <c r="BX27" s="66">
        <f t="shared" si="131"/>
        <v>0</v>
      </c>
      <c r="BY27" s="66">
        <f t="shared" si="132"/>
        <v>5</v>
      </c>
      <c r="BZ27" s="66">
        <f t="shared" si="133"/>
        <v>0</v>
      </c>
      <c r="CA27" s="66">
        <f t="shared" si="134"/>
        <v>8.1373032665249201E-2</v>
      </c>
      <c r="CB27" s="66">
        <f t="shared" si="135"/>
        <v>0</v>
      </c>
      <c r="CC27" s="66">
        <f t="shared" si="136"/>
        <v>1.7464554349528165</v>
      </c>
      <c r="CD27" s="56">
        <f t="shared" si="137"/>
        <v>0.17217153238193417</v>
      </c>
      <c r="CE27" s="66">
        <f t="shared" si="138"/>
        <v>2</v>
      </c>
      <c r="CF27" s="66">
        <f t="shared" si="139"/>
        <v>0.47536523948919751</v>
      </c>
      <c r="CG27" s="66">
        <f t="shared" si="140"/>
        <v>0.32237659970300825</v>
      </c>
      <c r="CH27" s="67">
        <f t="shared" si="141"/>
        <v>0.79774183919220576</v>
      </c>
      <c r="CJ27" s="60">
        <f t="shared" si="142"/>
        <v>1.2776816681369596</v>
      </c>
      <c r="CK27" s="60">
        <f t="shared" si="143"/>
        <v>1.0128029792401101</v>
      </c>
      <c r="CL27" s="60">
        <f t="shared" si="144"/>
        <v>1.0116113787502961</v>
      </c>
      <c r="CN27" s="60">
        <f t="shared" si="145"/>
        <v>1</v>
      </c>
      <c r="CO27" s="60">
        <f t="shared" si="236"/>
        <v>6.261340519712653</v>
      </c>
      <c r="CP27" s="60">
        <f t="shared" si="236"/>
        <v>0.2489925492083922</v>
      </c>
      <c r="CQ27" s="60">
        <f t="shared" si="236"/>
        <v>2.3233872630019565</v>
      </c>
      <c r="CR27" s="60">
        <f t="shared" si="236"/>
        <v>3.0376292345684161E-2</v>
      </c>
      <c r="CS27" s="60">
        <f t="shared" si="236"/>
        <v>0.95901759361022243</v>
      </c>
      <c r="CT27" s="60">
        <f t="shared" si="236"/>
        <v>3.2582588147863412</v>
      </c>
      <c r="CU27" s="60">
        <f t="shared" si="236"/>
        <v>1.7464554349528165</v>
      </c>
      <c r="CV27" s="60">
        <f t="shared" si="236"/>
        <v>0</v>
      </c>
      <c r="CW27" s="60">
        <f t="shared" si="236"/>
        <v>0.64753677187113168</v>
      </c>
      <c r="CX27" s="60">
        <f t="shared" si="236"/>
        <v>0.32237659970300825</v>
      </c>
      <c r="CY27" s="60">
        <f t="shared" si="236"/>
        <v>0</v>
      </c>
      <c r="CZ27" s="60">
        <f t="shared" si="236"/>
        <v>0</v>
      </c>
      <c r="DA27" s="60">
        <f t="shared" si="236"/>
        <v>2</v>
      </c>
      <c r="DB27" s="60">
        <f t="shared" si="146"/>
        <v>23</v>
      </c>
      <c r="DC27" s="60">
        <f t="shared" si="147"/>
        <v>0</v>
      </c>
      <c r="DD27" s="60" t="str">
        <f t="shared" si="148"/>
        <v/>
      </c>
      <c r="DE27" s="59">
        <f t="shared" si="149"/>
        <v>6.261340519712653</v>
      </c>
      <c r="DF27" s="59">
        <f t="shared" si="150"/>
        <v>1.738659480287347</v>
      </c>
      <c r="DG27" s="59">
        <f t="shared" si="151"/>
        <v>0</v>
      </c>
      <c r="DH27" s="59">
        <f t="shared" si="152"/>
        <v>8</v>
      </c>
      <c r="DI27" s="59">
        <f t="shared" si="153"/>
        <v>0.58472778271460957</v>
      </c>
      <c r="DJ27" s="59">
        <f t="shared" si="154"/>
        <v>0.2489925492083922</v>
      </c>
      <c r="DK27" s="59">
        <f t="shared" si="155"/>
        <v>3.0376292345684161E-2</v>
      </c>
      <c r="DL27" s="59">
        <f t="shared" si="156"/>
        <v>0</v>
      </c>
      <c r="DM27" s="59">
        <f t="shared" si="157"/>
        <v>3.2582588147863412</v>
      </c>
      <c r="DN27" s="59">
        <f t="shared" si="158"/>
        <v>0.87764456094497323</v>
      </c>
      <c r="DO27" s="59">
        <f t="shared" si="159"/>
        <v>0</v>
      </c>
      <c r="DP27" s="59">
        <f t="shared" si="160"/>
        <v>5</v>
      </c>
      <c r="DQ27" s="59">
        <f t="shared" si="161"/>
        <v>0</v>
      </c>
      <c r="DR27" s="59">
        <f t="shared" si="162"/>
        <v>8.1373032665249201E-2</v>
      </c>
      <c r="DS27" s="59">
        <f t="shared" si="163"/>
        <v>0</v>
      </c>
      <c r="DT27" s="59">
        <f t="shared" si="164"/>
        <v>1.7464554349528165</v>
      </c>
      <c r="DU27" s="59">
        <f t="shared" si="165"/>
        <v>0.17217153238193417</v>
      </c>
      <c r="DV27" s="59">
        <f t="shared" si="166"/>
        <v>2</v>
      </c>
      <c r="DW27" s="59">
        <f t="shared" si="167"/>
        <v>0.47536523948919751</v>
      </c>
      <c r="DX27" s="59">
        <f t="shared" si="168"/>
        <v>0</v>
      </c>
      <c r="DY27" s="59">
        <f t="shared" si="169"/>
        <v>0.47536523948919751</v>
      </c>
      <c r="EA27" s="60">
        <f t="shared" si="170"/>
        <v>0.93188744040411386</v>
      </c>
      <c r="EB27" s="60">
        <f t="shared" si="171"/>
        <v>0.96928245426633397</v>
      </c>
      <c r="EC27" s="60">
        <f t="shared" si="172"/>
        <v>0.87672986158359001</v>
      </c>
      <c r="ED27" s="60">
        <f t="shared" si="173"/>
        <v>0.97957756267582752</v>
      </c>
      <c r="EF27" s="60">
        <f t="shared" si="174"/>
        <v>0.97957756267582752</v>
      </c>
      <c r="EG27" s="60">
        <f t="shared" si="237"/>
        <v>6.1334686853835194</v>
      </c>
      <c r="EH27" s="60">
        <f t="shared" si="237"/>
        <v>0.24390751447799788</v>
      </c>
      <c r="EI27" s="60">
        <f t="shared" si="237"/>
        <v>2.2759380322435185</v>
      </c>
      <c r="EJ27" s="60">
        <f t="shared" si="237"/>
        <v>2.9755934419113686E-2</v>
      </c>
      <c r="EK27" s="60">
        <f t="shared" si="237"/>
        <v>0.93943211691193895</v>
      </c>
      <c r="EL27" s="60">
        <f t="shared" si="237"/>
        <v>3.1917172283554347</v>
      </c>
      <c r="EM27" s="60">
        <f t="shared" si="237"/>
        <v>1.7107885582930322</v>
      </c>
      <c r="EN27" s="60">
        <f t="shared" si="237"/>
        <v>0</v>
      </c>
      <c r="EO27" s="60">
        <f t="shared" si="237"/>
        <v>0.63431249273249657</v>
      </c>
      <c r="EP27" s="60">
        <f t="shared" si="237"/>
        <v>0.31579288380079373</v>
      </c>
      <c r="EQ27" s="60">
        <f t="shared" si="237"/>
        <v>0</v>
      </c>
      <c r="ER27" s="60">
        <f t="shared" si="237"/>
        <v>0</v>
      </c>
      <c r="ES27" s="60">
        <f t="shared" si="237"/>
        <v>1.959155125351655</v>
      </c>
      <c r="ET27" s="60">
        <f t="shared" si="175"/>
        <v>22.530283941544038</v>
      </c>
      <c r="EU27" s="60">
        <f t="shared" si="176"/>
        <v>0.93943211691192374</v>
      </c>
      <c r="EV27" s="60" t="str">
        <f t="shared" si="177"/>
        <v/>
      </c>
      <c r="EW27" s="62">
        <f t="shared" si="178"/>
        <v>6.1334686853835194</v>
      </c>
      <c r="EX27" s="62">
        <f t="shared" si="179"/>
        <v>1.8665313146164806</v>
      </c>
      <c r="EY27" s="62">
        <f t="shared" si="180"/>
        <v>0</v>
      </c>
      <c r="EZ27" s="62">
        <f t="shared" si="181"/>
        <v>8</v>
      </c>
      <c r="FA27" s="62">
        <f t="shared" si="182"/>
        <v>0.40940671762703795</v>
      </c>
      <c r="FB27" s="62">
        <f t="shared" si="183"/>
        <v>0.24390751447799788</v>
      </c>
      <c r="FC27" s="62">
        <f t="shared" si="184"/>
        <v>2.9755934419113686E-2</v>
      </c>
      <c r="FD27" s="62">
        <f t="shared" si="185"/>
        <v>0.93943211691192374</v>
      </c>
      <c r="FE27" s="62">
        <f t="shared" si="186"/>
        <v>3.1917172283554347</v>
      </c>
      <c r="FF27" s="62">
        <f t="shared" si="187"/>
        <v>1.5210055437364645E-14</v>
      </c>
      <c r="FG27" s="62">
        <f t="shared" si="188"/>
        <v>0</v>
      </c>
      <c r="FH27" s="62">
        <f t="shared" si="189"/>
        <v>4.8142195117915234</v>
      </c>
      <c r="FI27" s="62">
        <f t="shared" si="190"/>
        <v>0</v>
      </c>
      <c r="FJ27" s="62">
        <f t="shared" si="191"/>
        <v>0</v>
      </c>
      <c r="FK27" s="62">
        <f t="shared" si="192"/>
        <v>0</v>
      </c>
      <c r="FL27" s="62">
        <f t="shared" si="193"/>
        <v>1.7107885582930322</v>
      </c>
      <c r="FM27" s="62">
        <f t="shared" si="194"/>
        <v>0.28921144170696778</v>
      </c>
      <c r="FN27" s="62">
        <f t="shared" si="195"/>
        <v>2</v>
      </c>
      <c r="FO27" s="62">
        <f t="shared" si="196"/>
        <v>0.34510105102552879</v>
      </c>
      <c r="FP27" s="62">
        <f t="shared" si="197"/>
        <v>0.31579288380079373</v>
      </c>
      <c r="FQ27" s="62">
        <f t="shared" si="198"/>
        <v>0.66089393482632253</v>
      </c>
      <c r="FR27" s="62" t="str">
        <f t="shared" si="199"/>
        <v>Pass</v>
      </c>
      <c r="FS27" s="62" t="str">
        <f t="shared" si="200"/>
        <v>Mg-Hst</v>
      </c>
      <c r="FT27" s="60">
        <f t="shared" si="201"/>
        <v>0.99999999999999523</v>
      </c>
      <c r="FV27" s="60">
        <f t="shared" si="202"/>
        <v>0.98978878133791381</v>
      </c>
      <c r="FW27" s="60">
        <f t="shared" si="238"/>
        <v>6.1974046025480867</v>
      </c>
      <c r="FX27" s="60">
        <f t="shared" si="238"/>
        <v>0.24645003184319506</v>
      </c>
      <c r="FY27" s="60">
        <f t="shared" si="238"/>
        <v>2.2996626476227378</v>
      </c>
      <c r="FZ27" s="60">
        <f t="shared" si="238"/>
        <v>3.0066113382398924E-2</v>
      </c>
      <c r="GA27" s="60">
        <f t="shared" si="238"/>
        <v>0.94922485526108069</v>
      </c>
      <c r="GB27" s="60">
        <f t="shared" si="238"/>
        <v>3.2249880215708879</v>
      </c>
      <c r="GC27" s="60">
        <f t="shared" si="238"/>
        <v>1.7286219966229244</v>
      </c>
      <c r="GD27" s="60">
        <f t="shared" si="238"/>
        <v>0</v>
      </c>
      <c r="GE27" s="60">
        <f t="shared" si="238"/>
        <v>0.64092463230181418</v>
      </c>
      <c r="GF27" s="60">
        <f t="shared" si="238"/>
        <v>0.31908474175190099</v>
      </c>
      <c r="GG27" s="60">
        <f t="shared" si="238"/>
        <v>0</v>
      </c>
      <c r="GH27" s="60">
        <f t="shared" si="238"/>
        <v>0</v>
      </c>
      <c r="GI27" s="60">
        <f t="shared" si="238"/>
        <v>1.9795775626758276</v>
      </c>
      <c r="GJ27" s="60">
        <f t="shared" si="203"/>
        <v>22.765141970772017</v>
      </c>
      <c r="GK27" s="60">
        <f t="shared" si="204"/>
        <v>0.46971605845596542</v>
      </c>
      <c r="GM27" s="88">
        <f t="shared" si="205"/>
        <v>6.1974046025480867</v>
      </c>
      <c r="GN27" s="88">
        <f t="shared" si="206"/>
        <v>1.8025953974519133</v>
      </c>
      <c r="GO27" s="88">
        <f t="shared" si="207"/>
        <v>0</v>
      </c>
      <c r="GP27" s="87">
        <f t="shared" si="208"/>
        <v>8</v>
      </c>
      <c r="GQ27" s="88">
        <f t="shared" si="209"/>
        <v>0.49706725017082443</v>
      </c>
      <c r="GR27" s="88">
        <f t="shared" si="210"/>
        <v>0.24645003184319506</v>
      </c>
      <c r="GS27" s="88">
        <f t="shared" si="211"/>
        <v>3.0066113382398924E-2</v>
      </c>
      <c r="GT27" s="88">
        <f t="shared" si="212"/>
        <v>0.46971605845596542</v>
      </c>
      <c r="GU27" s="88">
        <f t="shared" si="213"/>
        <v>3.2249880215708879</v>
      </c>
      <c r="GV27" s="88">
        <f t="shared" si="214"/>
        <v>0.47950879680511527</v>
      </c>
      <c r="GW27" s="88">
        <f t="shared" si="215"/>
        <v>0</v>
      </c>
      <c r="GX27" s="87">
        <f t="shared" si="216"/>
        <v>4.9477962722283868</v>
      </c>
      <c r="GY27" s="88">
        <f t="shared" si="217"/>
        <v>0</v>
      </c>
      <c r="GZ27" s="88">
        <f t="shared" si="218"/>
        <v>0</v>
      </c>
      <c r="HA27" s="88">
        <f t="shared" si="219"/>
        <v>0</v>
      </c>
      <c r="HB27" s="88">
        <f t="shared" si="220"/>
        <v>1.7286219966229244</v>
      </c>
      <c r="HC27" s="88">
        <f t="shared" si="221"/>
        <v>0.27137800337707563</v>
      </c>
      <c r="HD27" s="87">
        <f t="shared" si="222"/>
        <v>2</v>
      </c>
      <c r="HE27" s="88">
        <f t="shared" si="223"/>
        <v>0.36954662892473855</v>
      </c>
      <c r="HF27" s="88">
        <f t="shared" si="224"/>
        <v>0.31908474175190099</v>
      </c>
      <c r="HG27" s="88">
        <f t="shared" si="225"/>
        <v>0.6886313706766396</v>
      </c>
      <c r="HH27" s="96" t="str">
        <f t="shared" si="226"/>
        <v>Pass</v>
      </c>
      <c r="HI27" s="83">
        <f t="shared" si="227"/>
        <v>0.87056034319518594</v>
      </c>
      <c r="HJ27" s="83">
        <f t="shared" si="228"/>
        <v>0.6886313706766396</v>
      </c>
      <c r="HK27" s="83">
        <f t="shared" si="229"/>
        <v>0.24645003184319506</v>
      </c>
      <c r="HL27" s="83">
        <f t="shared" si="230"/>
        <v>6.1974046025480867</v>
      </c>
      <c r="HM27" s="96" t="str">
        <f t="shared" si="231"/>
        <v>Pargasite</v>
      </c>
      <c r="HP27" s="97">
        <f>parameters!$E$5+parameters!$F$5*calcs_mymases!$Q27 +parameters!$G$5*calcs_mymases!$GM27+parameters!$H$5*LN(calcs_mymases!$GM27)+parameters!$I$5*calcs_mymases!$GQ27+parameters!$J$5*(calcs_mymases!$GU27+calcs_mymases!$GY27) + parameters!$K$5*calcs_mymases!$GT27+parameters!$L$5*(calcs_mymases!$GV27+calcs_mymases!$GZ27)+parameters!$M$5*(calcs_mymases!$GT27+calcs_mymases!$GV27+calcs_mymases!$GZ27)+parameters!$N$5*(calcs_mymases!$GO27+calcs_mymases!$GR27)+parameters!$O$5*calcs_mymases!$HB27+parameters!$P$5*calcs_mymases!$HE27</f>
        <v>54.159127979444882</v>
      </c>
      <c r="HQ27" s="97">
        <f>parameters!$E$6+parameters!$F$6*calcs_mymases!$Q27 +parameters!$G$6*calcs_mymases!$GM27+parameters!$H$6*LN(calcs_mymases!$GM27)+parameters!$I$6*calcs_mymases!$GQ27+parameters!$J$6*(calcs_mymases!$GU27+calcs_mymases!$GY27) + parameters!$K$6*calcs_mymases!$GT27+parameters!$L$6*(calcs_mymases!$GV27+calcs_mymases!$GZ27)+parameters!$M$6*(calcs_mymases!$GT27+calcs_mymases!$GV27+calcs_mymases!$GZ27)+parameters!$N$6*(calcs_mymases!$GO27+calcs_mymases!$GR27)+parameters!$O$6*calcs_mymases!$HB27+parameters!$P$6*calcs_mymases!$HE27</f>
        <v>56.99653948333237</v>
      </c>
      <c r="HR27" s="97">
        <f>parameters!$E$7+parameters!$F$7*calcs_mymases!$Q27 +parameters!$G$7*calcs_mymases!$GM27+parameters!$H$7*LN(calcs_mymases!$GM27)+parameters!$I$7*calcs_mymases!$GQ27+parameters!$J$7*(calcs_mymases!$GU27+calcs_mymases!$GY27) + parameters!$K$7*calcs_mymases!$GT27+parameters!$L$7*(calcs_mymases!$GV27+calcs_mymases!$GZ27)+parameters!$M$7*(calcs_mymases!$GT27+calcs_mymases!$GV27+calcs_mymases!$GZ27)+parameters!$N$7*(calcs_mymases!$GO27+calcs_mymases!$GR27)+parameters!$O$7*calcs_mymases!$HB27+parameters!$P$7*calcs_mymases!$HE27</f>
        <v>60.616609138441682</v>
      </c>
      <c r="HS27" s="97">
        <f>parameters!$E$8+parameters!$F$8*calcs_mymases!$Q27 +parameters!$G$8*calcs_mymases!$GM27+parameters!$H$8*LN(calcs_mymases!$GM27)+parameters!$I$8*calcs_mymases!$GQ27+parameters!$J$8*(calcs_mymases!$GU27+calcs_mymases!$GY27) + parameters!$K$8*calcs_mymases!$GT27+parameters!$L$8*(calcs_mymases!$GV27+calcs_mymases!$GZ27)+parameters!$M$8*(calcs_mymases!$GT27+calcs_mymases!$GV27+calcs_mymases!$GZ27)+parameters!$N$8*(calcs_mymases!$GO27+calcs_mymases!$GR27)+parameters!$O$8*calcs_mymases!$HB27+parameters!$P$8*calcs_mymases!$HE27</f>
        <v>59.880870083653541</v>
      </c>
      <c r="HT27" s="81"/>
      <c r="HU27" s="97">
        <f>EXP(parameters!$E$10+parameters!$F$10*calcs_mymases!$Q27 +parameters!$G$10*calcs_mymases!$GM27+parameters!$H$10*LN(calcs_mymases!$GM27)+parameters!$I$10*calcs_mymases!$GQ27+parameters!$J$10*(calcs_mymases!$GU27+calcs_mymases!$GY27) + parameters!$K$10*calcs_mymases!$GT27+parameters!$L$10*(calcs_mymases!$GV27+calcs_mymases!$GZ27)+parameters!$M$10*(calcs_mymases!$GT27+calcs_mymases!$GV27+calcs_mymases!$GZ27)+parameters!$N$10*(calcs_mymases!$GO27+calcs_mymases!$GR27)+parameters!$O$10*calcs_mymases!$HB27+parameters!$P$10*calcs_mymases!$HE27)</f>
        <v>1.102754562369157</v>
      </c>
      <c r="HV27" s="97">
        <f>EXP(parameters!$E$11+parameters!$F$11*calcs_mymases!$Q27 +parameters!$G$11*calcs_mymases!$GM27+parameters!$H$11*LN(calcs_mymases!$GM27)+parameters!$I$11*calcs_mymases!$GQ27+parameters!$J$11*(calcs_mymases!$GU27+calcs_mymases!$GY27) + parameters!$K$11*calcs_mymases!$GT27+parameters!$L$11*(calcs_mymases!$GV27+calcs_mymases!$GZ27)+parameters!$M$11*(calcs_mymases!$GT27+calcs_mymases!$GV27+calcs_mymases!$GZ27)+parameters!$N$11*(calcs_mymases!$GO27+calcs_mymases!$GR27)+parameters!$O$11*calcs_mymases!$HB27+parameters!$P$11*calcs_mymases!$HE27)</f>
        <v>1.2789585222787128</v>
      </c>
      <c r="HW27" s="73"/>
      <c r="HX27" s="97">
        <f>EXP(parameters!$E$13+parameters!$F$13*calcs_mymases!$Q27 +parameters!$G$13*calcs_mymases!$GM27+parameters!$H$13*LN(calcs_mymases!$GM27)+parameters!$I$13*calcs_mymases!$GQ27+parameters!$J$13*(calcs_mymases!$GU27+calcs_mymases!$GY27) + parameters!$K$13*calcs_mymases!$GT27+parameters!$L$13*(calcs_mymases!$GV27+calcs_mymases!$GZ27)+parameters!$M$13*(calcs_mymases!$GT27+calcs_mymases!$GV27+calcs_mymases!$GZ27)+parameters!$N$13*(calcs_mymases!$GO27+calcs_mymases!$GR27)+parameters!$O$13*calcs_mymases!$HB27+parameters!$P$13*calcs_mymases!$HE27)</f>
        <v>4.944506480151488</v>
      </c>
      <c r="HY27" s="97">
        <f>EXP(parameters!$E$14+parameters!$F$14*calcs_mymases!$Q27 +parameters!$G$14*calcs_mymases!$GM27+parameters!$H$14*LN(calcs_mymases!$GM27)+parameters!$I$14*calcs_mymases!$GQ27+parameters!$J$14*(calcs_mymases!$GU27+calcs_mymases!$GY27) + parameters!$K$14*calcs_mymases!$GT27+parameters!$L$14*(calcs_mymases!$GV27+calcs_mymases!$GZ27)+parameters!$M$14*(calcs_mymases!$GT27+calcs_mymases!$GV27+calcs_mymases!$GZ27)+parameters!$N$14*(calcs_mymases!$GO27+calcs_mymases!$GR27)+parameters!$O$14*calcs_mymases!$HB27+parameters!$P$14*calcs_mymases!$HE27)</f>
        <v>4.7947883380296243</v>
      </c>
      <c r="HZ27" s="81"/>
      <c r="IA27" s="97">
        <f>EXP(parameters!$E$16+parameters!$F$16*calcs_mymases!$Q27 +parameters!$G$16*calcs_mymases!$GM27+parameters!$H$16*LN(calcs_mymases!$GM27)+parameters!$I$16*calcs_mymases!$GQ27+parameters!$J$16*(calcs_mymases!$GU27+calcs_mymases!$GY27) + parameters!$K$16*calcs_mymases!$GT27+parameters!$L$16*(calcs_mymases!$GV27+calcs_mymases!$GZ27)+parameters!$M$16*(calcs_mymases!$GT27+calcs_mymases!$GV27+calcs_mymases!$GZ27)+parameters!$N$16*(calcs_mymases!$GO27+calcs_mymases!$GR27)+parameters!$O$16*calcs_mymases!$HB27+parameters!$P$16*calcs_mymases!$HE27)</f>
        <v>2.5532631631288636</v>
      </c>
      <c r="IB27" s="81"/>
      <c r="IC27" s="97">
        <f>(parameters!$E$18+parameters!$F$18*calcs_mymases!$Q27 +parameters!$G$18*calcs_mymases!$GM27+parameters!$H$18*LN(calcs_mymases!$GM27)+parameters!$I$18*calcs_mymases!$GQ27+parameters!$J$18*(calcs_mymases!$GU27+calcs_mymases!$GY27) + parameters!$K$18*calcs_mymases!$GT27+parameters!$L$18*(calcs_mymases!$GV27+calcs_mymases!$GZ27)+parameters!$M$18*(calcs_mymases!$GT27+calcs_mymases!$GV27+calcs_mymases!$GZ27)+parameters!$N$18*(calcs_mymases!$GO27+calcs_mymases!$GR27)+parameters!$O$18*calcs_mymases!$HB27+parameters!$P$18*calcs_mymases!$HE27)</f>
        <v>6.5639192342014567</v>
      </c>
      <c r="ID27" s="97">
        <f>EXP(parameters!$E$19+parameters!$F$19*calcs_mymases!$Q27 +parameters!$G$19*calcs_mymases!$GM27+parameters!$H$19*LN(calcs_mymases!$GM27)+parameters!$I$19*calcs_mymases!$GQ27+parameters!$J$19*(calcs_mymases!$GU27+calcs_mymases!$GY27) + parameters!$K$19*calcs_mymases!$GT27+parameters!$L$19*(calcs_mymases!$GV27+calcs_mymases!$GZ27)+parameters!$M$19*(calcs_mymases!$GT27+calcs_mymases!$GV27+calcs_mymases!$GZ27)+parameters!$N$19*(calcs_mymases!$GO27+calcs_mymases!$GR27)+parameters!$O$19*calcs_mymases!$HB27+parameters!$P$19*calcs_mymases!$HE27)</f>
        <v>7.2832186054210188</v>
      </c>
      <c r="IE27" s="73"/>
      <c r="IF27" s="97">
        <f>(parameters!$E$21+parameters!$F$21*calcs_mymases!$Q27 +parameters!$G$21*calcs_mymases!$GM27+parameters!$H$21*LN(calcs_mymases!$GM27)+parameters!$I$21*calcs_mymases!$GQ27+parameters!$J$21*(calcs_mymases!$GU27+calcs_mymases!$GY27) + parameters!$K$21*calcs_mymases!$GT27+parameters!$L$21*(calcs_mymases!$GV27+calcs_mymases!$GZ27)+parameters!$M$21*(calcs_mymases!$GT27+calcs_mymases!$GV27+calcs_mymases!$GZ27)+parameters!$N$21*(calcs_mymases!$GO27+calcs_mymases!$GR27)+parameters!$O$21*calcs_mymases!$HB27+parameters!$P$21*calcs_mymases!$HE27)</f>
        <v>2.7741879784349432</v>
      </c>
      <c r="IG27" s="97">
        <f>(parameters!$E$22+parameters!$F$22*calcs_mymases!$Q27 +parameters!$G$22*calcs_mymases!$GM27+parameters!$H$22*LN(calcs_mymases!$GM27)+parameters!$I$22*calcs_mymases!$GQ27+parameters!$J$22*(calcs_mymases!$GU27+calcs_mymases!$GY27) + parameters!$K$22*calcs_mymases!$GT27+parameters!$L$22*(calcs_mymases!$GV27+calcs_mymases!$GZ27)+parameters!$M$22*(calcs_mymases!$GT27+calcs_mymases!$GV27+calcs_mymases!$GZ27)+parameters!$N$22*(calcs_mymases!$GO27+calcs_mymases!$GR27)+parameters!$O$22*calcs_mymases!$HB27+parameters!$P$22*calcs_mymases!$HE27)</f>
        <v>1.4793845314417116</v>
      </c>
      <c r="IH27" s="81"/>
      <c r="II27" s="97">
        <f>(parameters!$E$24+parameters!$F$24*calcs_mymases!$Q27 +parameters!$G$24*calcs_mymases!$GM27+parameters!$H$24*LN(calcs_mymases!$GM27)+parameters!$I$24*calcs_mymases!$GQ27+parameters!$J$24*(calcs_mymases!$GU27+calcs_mymases!$GY27) + parameters!$K$24*calcs_mymases!$GT27+parameters!$L$24*(calcs_mymases!$GV27+calcs_mymases!$GZ27)+parameters!$M$24*(calcs_mymases!$GT27+calcs_mymases!$GV27+calcs_mymases!$GZ27)+parameters!$N$24*(calcs_mymases!$GO27+calcs_mymases!$GR27)+parameters!$O$24*calcs_mymases!$HB27+parameters!$P$24*calcs_mymases!$HE27)</f>
        <v>17.514909859866265</v>
      </c>
      <c r="IJ27" s="98"/>
    </row>
    <row r="28" spans="1:244" s="60" customFormat="1" x14ac:dyDescent="0.3">
      <c r="A28" s="89" t="s">
        <v>115</v>
      </c>
      <c r="B28" s="90" t="str">
        <f t="shared" si="111"/>
        <v>Pargasite</v>
      </c>
      <c r="C28" s="91">
        <v>42.37</v>
      </c>
      <c r="D28" s="91">
        <v>2.2400000000000002</v>
      </c>
      <c r="E28" s="91">
        <v>13.34</v>
      </c>
      <c r="F28" s="91">
        <v>0.26</v>
      </c>
      <c r="G28" s="91">
        <v>7.76</v>
      </c>
      <c r="H28" s="91">
        <v>14.79</v>
      </c>
      <c r="I28" s="91">
        <v>11.03</v>
      </c>
      <c r="J28" s="91">
        <v>0</v>
      </c>
      <c r="K28" s="91">
        <v>2.2599999999999998</v>
      </c>
      <c r="L28" s="91">
        <v>1.71</v>
      </c>
      <c r="M28" s="91">
        <v>0</v>
      </c>
      <c r="N28" s="91">
        <v>0</v>
      </c>
      <c r="O28" s="91">
        <v>0</v>
      </c>
      <c r="P28" s="91">
        <v>95.759999999999991</v>
      </c>
      <c r="Q28" s="60">
        <v>1025</v>
      </c>
      <c r="R28" s="92">
        <f t="shared" si="232"/>
        <v>0.70517589453484519</v>
      </c>
      <c r="S28" s="93">
        <f t="shared" si="232"/>
        <v>2.8042484363811179E-2</v>
      </c>
      <c r="T28" s="93">
        <f t="shared" si="232"/>
        <v>0.13083433861966831</v>
      </c>
      <c r="U28" s="93">
        <f t="shared" si="232"/>
        <v>1.7105465722620401E-3</v>
      </c>
      <c r="V28" s="93">
        <f t="shared" si="232"/>
        <v>0.10800819526100124</v>
      </c>
      <c r="W28" s="93">
        <f t="shared" si="232"/>
        <v>0.36695745377675881</v>
      </c>
      <c r="X28" s="93">
        <f t="shared" si="232"/>
        <v>0.19669242867893305</v>
      </c>
      <c r="Y28" s="93">
        <f t="shared" si="232"/>
        <v>0</v>
      </c>
      <c r="Z28" s="93">
        <f t="shared" si="232"/>
        <v>3.6464022433441053E-2</v>
      </c>
      <c r="AA28" s="93">
        <f t="shared" si="232"/>
        <v>1.8153637097116652E-2</v>
      </c>
      <c r="AB28" s="93">
        <f t="shared" si="232"/>
        <v>0</v>
      </c>
      <c r="AC28" s="94">
        <f t="shared" si="232"/>
        <v>0</v>
      </c>
      <c r="AD28" s="92">
        <f t="shared" si="112"/>
        <v>1.4103517890696904</v>
      </c>
      <c r="AE28" s="93">
        <f t="shared" si="112"/>
        <v>5.6084968727622357E-2</v>
      </c>
      <c r="AF28" s="93">
        <f t="shared" si="113"/>
        <v>0.39250301585900493</v>
      </c>
      <c r="AG28" s="93">
        <f t="shared" si="113"/>
        <v>5.1316397167861204E-3</v>
      </c>
      <c r="AH28" s="93">
        <f t="shared" si="233"/>
        <v>0.10800819526100124</v>
      </c>
      <c r="AI28" s="93">
        <f t="shared" si="233"/>
        <v>0.36695745377675881</v>
      </c>
      <c r="AJ28" s="93">
        <f t="shared" si="233"/>
        <v>0.19669242867893305</v>
      </c>
      <c r="AK28" s="93">
        <f t="shared" si="233"/>
        <v>0</v>
      </c>
      <c r="AL28" s="93">
        <f t="shared" si="233"/>
        <v>3.6464022433441053E-2</v>
      </c>
      <c r="AM28" s="93">
        <f t="shared" si="233"/>
        <v>1.8153637097116652E-2</v>
      </c>
      <c r="AN28" s="94">
        <f t="shared" si="114"/>
        <v>2.5903471506203544</v>
      </c>
      <c r="AO28" s="92">
        <f t="shared" si="234"/>
        <v>12.522681039425306</v>
      </c>
      <c r="AP28" s="93">
        <f t="shared" si="234"/>
        <v>0.4979850984167844</v>
      </c>
      <c r="AQ28" s="93">
        <f t="shared" si="234"/>
        <v>3.4850808945029348</v>
      </c>
      <c r="AR28" s="93">
        <f t="shared" si="234"/>
        <v>4.5564438518526242E-2</v>
      </c>
      <c r="AS28" s="93">
        <f t="shared" si="234"/>
        <v>0.95901759361022243</v>
      </c>
      <c r="AT28" s="93">
        <f t="shared" si="234"/>
        <v>3.2582588147863412</v>
      </c>
      <c r="AU28" s="93">
        <f t="shared" si="234"/>
        <v>1.7464554349528165</v>
      </c>
      <c r="AV28" s="93">
        <f t="shared" si="234"/>
        <v>0</v>
      </c>
      <c r="AW28" s="93">
        <f t="shared" si="234"/>
        <v>0.32376838593556584</v>
      </c>
      <c r="AX28" s="93">
        <f t="shared" si="234"/>
        <v>0.16118829985150412</v>
      </c>
      <c r="AY28" s="94">
        <f t="shared" si="115"/>
        <v>23</v>
      </c>
      <c r="AZ28" s="92">
        <f t="shared" si="116"/>
        <v>6.261340519712653</v>
      </c>
      <c r="BA28" s="93">
        <f t="shared" si="116"/>
        <v>0.2489925492083922</v>
      </c>
      <c r="BB28" s="93">
        <f t="shared" si="117"/>
        <v>2.3233872630019565</v>
      </c>
      <c r="BC28" s="93">
        <f t="shared" si="117"/>
        <v>3.0376292345684161E-2</v>
      </c>
      <c r="BD28" s="93">
        <f t="shared" si="235"/>
        <v>0.95901759361022243</v>
      </c>
      <c r="BE28" s="93">
        <f t="shared" si="235"/>
        <v>3.2582588147863412</v>
      </c>
      <c r="BF28" s="93">
        <f t="shared" si="235"/>
        <v>1.7464554349528165</v>
      </c>
      <c r="BG28" s="93">
        <f t="shared" si="235"/>
        <v>0</v>
      </c>
      <c r="BH28" s="93">
        <f t="shared" si="118"/>
        <v>0.64753677187113168</v>
      </c>
      <c r="BI28" s="93">
        <f t="shared" si="118"/>
        <v>0.32237659970300825</v>
      </c>
      <c r="BJ28" s="93">
        <f t="shared" si="119"/>
        <v>0</v>
      </c>
      <c r="BK28" s="93">
        <f t="shared" si="119"/>
        <v>0</v>
      </c>
      <c r="BL28" s="93">
        <f t="shared" si="120"/>
        <v>2</v>
      </c>
      <c r="BM28" s="94">
        <f t="shared" si="121"/>
        <v>15.797741839192202</v>
      </c>
      <c r="BN28" s="95">
        <f t="shared" si="122"/>
        <v>6.261340519712653</v>
      </c>
      <c r="BO28" s="66">
        <f t="shared" si="123"/>
        <v>1.738659480287347</v>
      </c>
      <c r="BP28" s="66">
        <f t="shared" si="124"/>
        <v>0</v>
      </c>
      <c r="BQ28" s="66">
        <f t="shared" si="125"/>
        <v>8</v>
      </c>
      <c r="BR28" s="66">
        <f t="shared" si="126"/>
        <v>0.58472778271460957</v>
      </c>
      <c r="BS28" s="66">
        <f t="shared" si="127"/>
        <v>0.2489925492083922</v>
      </c>
      <c r="BT28" s="66">
        <f t="shared" si="128"/>
        <v>3.0376292345684161E-2</v>
      </c>
      <c r="BU28" s="66"/>
      <c r="BV28" s="66">
        <f t="shared" si="129"/>
        <v>3.2582588147863412</v>
      </c>
      <c r="BW28" s="66">
        <f t="shared" si="130"/>
        <v>0.87764456094497323</v>
      </c>
      <c r="BX28" s="66">
        <f t="shared" si="131"/>
        <v>0</v>
      </c>
      <c r="BY28" s="66">
        <f t="shared" si="132"/>
        <v>5</v>
      </c>
      <c r="BZ28" s="66">
        <f t="shared" si="133"/>
        <v>0</v>
      </c>
      <c r="CA28" s="66">
        <f t="shared" si="134"/>
        <v>8.1373032665249201E-2</v>
      </c>
      <c r="CB28" s="66">
        <f t="shared" si="135"/>
        <v>0</v>
      </c>
      <c r="CC28" s="66">
        <f t="shared" si="136"/>
        <v>1.7464554349528165</v>
      </c>
      <c r="CD28" s="56">
        <f t="shared" si="137"/>
        <v>0.17217153238193417</v>
      </c>
      <c r="CE28" s="66">
        <f t="shared" si="138"/>
        <v>2</v>
      </c>
      <c r="CF28" s="66">
        <f t="shared" si="139"/>
        <v>0.47536523948919751</v>
      </c>
      <c r="CG28" s="66">
        <f t="shared" si="140"/>
        <v>0.32237659970300825</v>
      </c>
      <c r="CH28" s="67">
        <f t="shared" si="141"/>
        <v>0.79774183919220576</v>
      </c>
      <c r="CJ28" s="60">
        <f t="shared" si="142"/>
        <v>1.2776816681369596</v>
      </c>
      <c r="CK28" s="60">
        <f t="shared" si="143"/>
        <v>1.0128029792401101</v>
      </c>
      <c r="CL28" s="60">
        <f t="shared" si="144"/>
        <v>1.0116113787502961</v>
      </c>
      <c r="CN28" s="60">
        <f t="shared" si="145"/>
        <v>1</v>
      </c>
      <c r="CO28" s="60">
        <f t="shared" si="236"/>
        <v>6.261340519712653</v>
      </c>
      <c r="CP28" s="60">
        <f t="shared" si="236"/>
        <v>0.2489925492083922</v>
      </c>
      <c r="CQ28" s="60">
        <f t="shared" si="236"/>
        <v>2.3233872630019565</v>
      </c>
      <c r="CR28" s="60">
        <f t="shared" si="236"/>
        <v>3.0376292345684161E-2</v>
      </c>
      <c r="CS28" s="60">
        <f t="shared" si="236"/>
        <v>0.95901759361022243</v>
      </c>
      <c r="CT28" s="60">
        <f t="shared" si="236"/>
        <v>3.2582588147863412</v>
      </c>
      <c r="CU28" s="60">
        <f t="shared" si="236"/>
        <v>1.7464554349528165</v>
      </c>
      <c r="CV28" s="60">
        <f t="shared" si="236"/>
        <v>0</v>
      </c>
      <c r="CW28" s="60">
        <f t="shared" si="236"/>
        <v>0.64753677187113168</v>
      </c>
      <c r="CX28" s="60">
        <f t="shared" si="236"/>
        <v>0.32237659970300825</v>
      </c>
      <c r="CY28" s="60">
        <f t="shared" si="236"/>
        <v>0</v>
      </c>
      <c r="CZ28" s="60">
        <f t="shared" si="236"/>
        <v>0</v>
      </c>
      <c r="DA28" s="60">
        <f t="shared" si="236"/>
        <v>2</v>
      </c>
      <c r="DB28" s="60">
        <f t="shared" si="146"/>
        <v>23</v>
      </c>
      <c r="DC28" s="60">
        <f t="shared" si="147"/>
        <v>0</v>
      </c>
      <c r="DD28" s="60" t="str">
        <f t="shared" si="148"/>
        <v/>
      </c>
      <c r="DE28" s="59">
        <f t="shared" si="149"/>
        <v>6.261340519712653</v>
      </c>
      <c r="DF28" s="59">
        <f t="shared" si="150"/>
        <v>1.738659480287347</v>
      </c>
      <c r="DG28" s="59">
        <f t="shared" si="151"/>
        <v>0</v>
      </c>
      <c r="DH28" s="59">
        <f t="shared" si="152"/>
        <v>8</v>
      </c>
      <c r="DI28" s="59">
        <f t="shared" si="153"/>
        <v>0.58472778271460957</v>
      </c>
      <c r="DJ28" s="59">
        <f t="shared" si="154"/>
        <v>0.2489925492083922</v>
      </c>
      <c r="DK28" s="59">
        <f t="shared" si="155"/>
        <v>3.0376292345684161E-2</v>
      </c>
      <c r="DL28" s="59">
        <f t="shared" si="156"/>
        <v>0</v>
      </c>
      <c r="DM28" s="59">
        <f t="shared" si="157"/>
        <v>3.2582588147863412</v>
      </c>
      <c r="DN28" s="59">
        <f t="shared" si="158"/>
        <v>0.87764456094497323</v>
      </c>
      <c r="DO28" s="59">
        <f t="shared" si="159"/>
        <v>0</v>
      </c>
      <c r="DP28" s="59">
        <f t="shared" si="160"/>
        <v>5</v>
      </c>
      <c r="DQ28" s="59">
        <f t="shared" si="161"/>
        <v>0</v>
      </c>
      <c r="DR28" s="59">
        <f t="shared" si="162"/>
        <v>8.1373032665249201E-2</v>
      </c>
      <c r="DS28" s="59">
        <f t="shared" si="163"/>
        <v>0</v>
      </c>
      <c r="DT28" s="59">
        <f t="shared" si="164"/>
        <v>1.7464554349528165</v>
      </c>
      <c r="DU28" s="59">
        <f t="shared" si="165"/>
        <v>0.17217153238193417</v>
      </c>
      <c r="DV28" s="59">
        <f t="shared" si="166"/>
        <v>2</v>
      </c>
      <c r="DW28" s="59">
        <f t="shared" si="167"/>
        <v>0.47536523948919751</v>
      </c>
      <c r="DX28" s="59">
        <f t="shared" si="168"/>
        <v>0</v>
      </c>
      <c r="DY28" s="59">
        <f t="shared" si="169"/>
        <v>0.47536523948919751</v>
      </c>
      <c r="EA28" s="60">
        <f t="shared" si="170"/>
        <v>0.93188744040411386</v>
      </c>
      <c r="EB28" s="60">
        <f t="shared" si="171"/>
        <v>0.96928245426633397</v>
      </c>
      <c r="EC28" s="60">
        <f t="shared" si="172"/>
        <v>0.87672986158359001</v>
      </c>
      <c r="ED28" s="60">
        <f t="shared" si="173"/>
        <v>0.97957756267582752</v>
      </c>
      <c r="EF28" s="60">
        <f t="shared" si="174"/>
        <v>0.97957756267582752</v>
      </c>
      <c r="EG28" s="60">
        <f t="shared" si="237"/>
        <v>6.1334686853835194</v>
      </c>
      <c r="EH28" s="60">
        <f t="shared" si="237"/>
        <v>0.24390751447799788</v>
      </c>
      <c r="EI28" s="60">
        <f t="shared" si="237"/>
        <v>2.2759380322435185</v>
      </c>
      <c r="EJ28" s="60">
        <f t="shared" si="237"/>
        <v>2.9755934419113686E-2</v>
      </c>
      <c r="EK28" s="60">
        <f t="shared" si="237"/>
        <v>0.93943211691193895</v>
      </c>
      <c r="EL28" s="60">
        <f t="shared" si="237"/>
        <v>3.1917172283554347</v>
      </c>
      <c r="EM28" s="60">
        <f t="shared" si="237"/>
        <v>1.7107885582930322</v>
      </c>
      <c r="EN28" s="60">
        <f t="shared" si="237"/>
        <v>0</v>
      </c>
      <c r="EO28" s="60">
        <f t="shared" si="237"/>
        <v>0.63431249273249657</v>
      </c>
      <c r="EP28" s="60">
        <f t="shared" si="237"/>
        <v>0.31579288380079373</v>
      </c>
      <c r="EQ28" s="60">
        <f t="shared" si="237"/>
        <v>0</v>
      </c>
      <c r="ER28" s="60">
        <f t="shared" si="237"/>
        <v>0</v>
      </c>
      <c r="ES28" s="60">
        <f t="shared" si="237"/>
        <v>1.959155125351655</v>
      </c>
      <c r="ET28" s="60">
        <f t="shared" si="175"/>
        <v>22.530283941544038</v>
      </c>
      <c r="EU28" s="60">
        <f t="shared" si="176"/>
        <v>0.93943211691192374</v>
      </c>
      <c r="EV28" s="60" t="str">
        <f t="shared" si="177"/>
        <v/>
      </c>
      <c r="EW28" s="62">
        <f t="shared" si="178"/>
        <v>6.1334686853835194</v>
      </c>
      <c r="EX28" s="62">
        <f t="shared" si="179"/>
        <v>1.8665313146164806</v>
      </c>
      <c r="EY28" s="62">
        <f t="shared" si="180"/>
        <v>0</v>
      </c>
      <c r="EZ28" s="62">
        <f t="shared" si="181"/>
        <v>8</v>
      </c>
      <c r="FA28" s="62">
        <f t="shared" si="182"/>
        <v>0.40940671762703795</v>
      </c>
      <c r="FB28" s="62">
        <f t="shared" si="183"/>
        <v>0.24390751447799788</v>
      </c>
      <c r="FC28" s="62">
        <f t="shared" si="184"/>
        <v>2.9755934419113686E-2</v>
      </c>
      <c r="FD28" s="62">
        <f t="shared" si="185"/>
        <v>0.93943211691192374</v>
      </c>
      <c r="FE28" s="62">
        <f t="shared" si="186"/>
        <v>3.1917172283554347</v>
      </c>
      <c r="FF28" s="62">
        <f t="shared" si="187"/>
        <v>1.5210055437364645E-14</v>
      </c>
      <c r="FG28" s="62">
        <f t="shared" si="188"/>
        <v>0</v>
      </c>
      <c r="FH28" s="62">
        <f t="shared" si="189"/>
        <v>4.8142195117915234</v>
      </c>
      <c r="FI28" s="62">
        <f t="shared" si="190"/>
        <v>0</v>
      </c>
      <c r="FJ28" s="62">
        <f t="shared" si="191"/>
        <v>0</v>
      </c>
      <c r="FK28" s="62">
        <f t="shared" si="192"/>
        <v>0</v>
      </c>
      <c r="FL28" s="62">
        <f t="shared" si="193"/>
        <v>1.7107885582930322</v>
      </c>
      <c r="FM28" s="62">
        <f t="shared" si="194"/>
        <v>0.28921144170696778</v>
      </c>
      <c r="FN28" s="62">
        <f t="shared" si="195"/>
        <v>2</v>
      </c>
      <c r="FO28" s="62">
        <f t="shared" si="196"/>
        <v>0.34510105102552879</v>
      </c>
      <c r="FP28" s="62">
        <f t="shared" si="197"/>
        <v>0.31579288380079373</v>
      </c>
      <c r="FQ28" s="62">
        <f t="shared" si="198"/>
        <v>0.66089393482632253</v>
      </c>
      <c r="FR28" s="62" t="str">
        <f t="shared" si="199"/>
        <v>Pass</v>
      </c>
      <c r="FS28" s="62" t="str">
        <f t="shared" si="200"/>
        <v>Mg-Hst</v>
      </c>
      <c r="FT28" s="60">
        <f t="shared" si="201"/>
        <v>0.99999999999999523</v>
      </c>
      <c r="FV28" s="60">
        <f t="shared" si="202"/>
        <v>0.98978878133791381</v>
      </c>
      <c r="FW28" s="60">
        <f t="shared" si="238"/>
        <v>6.1974046025480867</v>
      </c>
      <c r="FX28" s="60">
        <f t="shared" si="238"/>
        <v>0.24645003184319506</v>
      </c>
      <c r="FY28" s="60">
        <f t="shared" si="238"/>
        <v>2.2996626476227378</v>
      </c>
      <c r="FZ28" s="60">
        <f t="shared" si="238"/>
        <v>3.0066113382398924E-2</v>
      </c>
      <c r="GA28" s="60">
        <f t="shared" si="238"/>
        <v>0.94922485526108069</v>
      </c>
      <c r="GB28" s="60">
        <f t="shared" si="238"/>
        <v>3.2249880215708879</v>
      </c>
      <c r="GC28" s="60">
        <f t="shared" si="238"/>
        <v>1.7286219966229244</v>
      </c>
      <c r="GD28" s="60">
        <f t="shared" si="238"/>
        <v>0</v>
      </c>
      <c r="GE28" s="60">
        <f t="shared" si="238"/>
        <v>0.64092463230181418</v>
      </c>
      <c r="GF28" s="60">
        <f t="shared" si="238"/>
        <v>0.31908474175190099</v>
      </c>
      <c r="GG28" s="60">
        <f t="shared" si="238"/>
        <v>0</v>
      </c>
      <c r="GH28" s="60">
        <f t="shared" si="238"/>
        <v>0</v>
      </c>
      <c r="GI28" s="60">
        <f t="shared" si="238"/>
        <v>1.9795775626758276</v>
      </c>
      <c r="GJ28" s="60">
        <f t="shared" si="203"/>
        <v>22.765141970772017</v>
      </c>
      <c r="GK28" s="60">
        <f t="shared" si="204"/>
        <v>0.46971605845596542</v>
      </c>
      <c r="GM28" s="88">
        <f t="shared" si="205"/>
        <v>6.1974046025480867</v>
      </c>
      <c r="GN28" s="88">
        <f t="shared" si="206"/>
        <v>1.8025953974519133</v>
      </c>
      <c r="GO28" s="88">
        <f t="shared" si="207"/>
        <v>0</v>
      </c>
      <c r="GP28" s="87">
        <f t="shared" si="208"/>
        <v>8</v>
      </c>
      <c r="GQ28" s="88">
        <f t="shared" si="209"/>
        <v>0.49706725017082443</v>
      </c>
      <c r="GR28" s="88">
        <f t="shared" si="210"/>
        <v>0.24645003184319506</v>
      </c>
      <c r="GS28" s="88">
        <f t="shared" si="211"/>
        <v>3.0066113382398924E-2</v>
      </c>
      <c r="GT28" s="88">
        <f t="shared" si="212"/>
        <v>0.46971605845596542</v>
      </c>
      <c r="GU28" s="88">
        <f t="shared" si="213"/>
        <v>3.2249880215708879</v>
      </c>
      <c r="GV28" s="88">
        <f t="shared" si="214"/>
        <v>0.47950879680511527</v>
      </c>
      <c r="GW28" s="88">
        <f t="shared" si="215"/>
        <v>0</v>
      </c>
      <c r="GX28" s="87">
        <f t="shared" si="216"/>
        <v>4.9477962722283868</v>
      </c>
      <c r="GY28" s="88">
        <f t="shared" si="217"/>
        <v>0</v>
      </c>
      <c r="GZ28" s="88">
        <f t="shared" si="218"/>
        <v>0</v>
      </c>
      <c r="HA28" s="88">
        <f t="shared" si="219"/>
        <v>0</v>
      </c>
      <c r="HB28" s="88">
        <f t="shared" si="220"/>
        <v>1.7286219966229244</v>
      </c>
      <c r="HC28" s="88">
        <f t="shared" si="221"/>
        <v>0.27137800337707563</v>
      </c>
      <c r="HD28" s="87">
        <f t="shared" si="222"/>
        <v>2</v>
      </c>
      <c r="HE28" s="88">
        <f t="shared" si="223"/>
        <v>0.36954662892473855</v>
      </c>
      <c r="HF28" s="88">
        <f t="shared" si="224"/>
        <v>0.31908474175190099</v>
      </c>
      <c r="HG28" s="88">
        <f t="shared" si="225"/>
        <v>0.6886313706766396</v>
      </c>
      <c r="HH28" s="96" t="str">
        <f t="shared" si="226"/>
        <v>Pass</v>
      </c>
      <c r="HI28" s="83">
        <f t="shared" si="227"/>
        <v>0.87056034319518594</v>
      </c>
      <c r="HJ28" s="83">
        <f t="shared" si="228"/>
        <v>0.6886313706766396</v>
      </c>
      <c r="HK28" s="83">
        <f t="shared" si="229"/>
        <v>0.24645003184319506</v>
      </c>
      <c r="HL28" s="83">
        <f t="shared" si="230"/>
        <v>6.1974046025480867</v>
      </c>
      <c r="HM28" s="96" t="str">
        <f t="shared" si="231"/>
        <v>Pargasite</v>
      </c>
      <c r="HP28" s="97">
        <f>parameters!$E$5+parameters!$F$5*calcs_mymases!$Q28 +parameters!$G$5*calcs_mymases!$GM28+parameters!$H$5*LN(calcs_mymases!$GM28)+parameters!$I$5*calcs_mymases!$GQ28+parameters!$J$5*(calcs_mymases!$GU28+calcs_mymases!$GY28) + parameters!$K$5*calcs_mymases!$GT28+parameters!$L$5*(calcs_mymases!$GV28+calcs_mymases!$GZ28)+parameters!$M$5*(calcs_mymases!$GT28+calcs_mymases!$GV28+calcs_mymases!$GZ28)+parameters!$N$5*(calcs_mymases!$GO28+calcs_mymases!$GR28)+parameters!$O$5*calcs_mymases!$HB28+parameters!$P$5*calcs_mymases!$HE28</f>
        <v>54.159127979444882</v>
      </c>
      <c r="HQ28" s="97">
        <f>parameters!$E$6+parameters!$F$6*calcs_mymases!$Q28 +parameters!$G$6*calcs_mymases!$GM28+parameters!$H$6*LN(calcs_mymases!$GM28)+parameters!$I$6*calcs_mymases!$GQ28+parameters!$J$6*(calcs_mymases!$GU28+calcs_mymases!$GY28) + parameters!$K$6*calcs_mymases!$GT28+parameters!$L$6*(calcs_mymases!$GV28+calcs_mymases!$GZ28)+parameters!$M$6*(calcs_mymases!$GT28+calcs_mymases!$GV28+calcs_mymases!$GZ28)+parameters!$N$6*(calcs_mymases!$GO28+calcs_mymases!$GR28)+parameters!$O$6*calcs_mymases!$HB28+parameters!$P$6*calcs_mymases!$HE28</f>
        <v>56.99653948333237</v>
      </c>
      <c r="HR28" s="97">
        <f>parameters!$E$7+parameters!$F$7*calcs_mymases!$Q28 +parameters!$G$7*calcs_mymases!$GM28+parameters!$H$7*LN(calcs_mymases!$GM28)+parameters!$I$7*calcs_mymases!$GQ28+parameters!$J$7*(calcs_mymases!$GU28+calcs_mymases!$GY28) + parameters!$K$7*calcs_mymases!$GT28+parameters!$L$7*(calcs_mymases!$GV28+calcs_mymases!$GZ28)+parameters!$M$7*(calcs_mymases!$GT28+calcs_mymases!$GV28+calcs_mymases!$GZ28)+parameters!$N$7*(calcs_mymases!$GO28+calcs_mymases!$GR28)+parameters!$O$7*calcs_mymases!$HB28+parameters!$P$7*calcs_mymases!$HE28</f>
        <v>60.616609138441682</v>
      </c>
      <c r="HS28" s="97">
        <f>parameters!$E$8+parameters!$F$8*calcs_mymases!$Q28 +parameters!$G$8*calcs_mymases!$GM28+parameters!$H$8*LN(calcs_mymases!$GM28)+parameters!$I$8*calcs_mymases!$GQ28+parameters!$J$8*(calcs_mymases!$GU28+calcs_mymases!$GY28) + parameters!$K$8*calcs_mymases!$GT28+parameters!$L$8*(calcs_mymases!$GV28+calcs_mymases!$GZ28)+parameters!$M$8*(calcs_mymases!$GT28+calcs_mymases!$GV28+calcs_mymases!$GZ28)+parameters!$N$8*(calcs_mymases!$GO28+calcs_mymases!$GR28)+parameters!$O$8*calcs_mymases!$HB28+parameters!$P$8*calcs_mymases!$HE28</f>
        <v>59.880870083653541</v>
      </c>
      <c r="HT28" s="81"/>
      <c r="HU28" s="97">
        <f>EXP(parameters!$E$10+parameters!$F$10*calcs_mymases!$Q28 +parameters!$G$10*calcs_mymases!$GM28+parameters!$H$10*LN(calcs_mymases!$GM28)+parameters!$I$10*calcs_mymases!$GQ28+parameters!$J$10*(calcs_mymases!$GU28+calcs_mymases!$GY28) + parameters!$K$10*calcs_mymases!$GT28+parameters!$L$10*(calcs_mymases!$GV28+calcs_mymases!$GZ28)+parameters!$M$10*(calcs_mymases!$GT28+calcs_mymases!$GV28+calcs_mymases!$GZ28)+parameters!$N$10*(calcs_mymases!$GO28+calcs_mymases!$GR28)+parameters!$O$10*calcs_mymases!$HB28+parameters!$P$10*calcs_mymases!$HE28)</f>
        <v>1.102754562369157</v>
      </c>
      <c r="HV28" s="97">
        <f>EXP(parameters!$E$11+parameters!$F$11*calcs_mymases!$Q28 +parameters!$G$11*calcs_mymases!$GM28+parameters!$H$11*LN(calcs_mymases!$GM28)+parameters!$I$11*calcs_mymases!$GQ28+parameters!$J$11*(calcs_mymases!$GU28+calcs_mymases!$GY28) + parameters!$K$11*calcs_mymases!$GT28+parameters!$L$11*(calcs_mymases!$GV28+calcs_mymases!$GZ28)+parameters!$M$11*(calcs_mymases!$GT28+calcs_mymases!$GV28+calcs_mymases!$GZ28)+parameters!$N$11*(calcs_mymases!$GO28+calcs_mymases!$GR28)+parameters!$O$11*calcs_mymases!$HB28+parameters!$P$11*calcs_mymases!$HE28)</f>
        <v>1.2789585222787128</v>
      </c>
      <c r="HW28" s="73"/>
      <c r="HX28" s="97">
        <f>EXP(parameters!$E$13+parameters!$F$13*calcs_mymases!$Q28 +parameters!$G$13*calcs_mymases!$GM28+parameters!$H$13*LN(calcs_mymases!$GM28)+parameters!$I$13*calcs_mymases!$GQ28+parameters!$J$13*(calcs_mymases!$GU28+calcs_mymases!$GY28) + parameters!$K$13*calcs_mymases!$GT28+parameters!$L$13*(calcs_mymases!$GV28+calcs_mymases!$GZ28)+parameters!$M$13*(calcs_mymases!$GT28+calcs_mymases!$GV28+calcs_mymases!$GZ28)+parameters!$N$13*(calcs_mymases!$GO28+calcs_mymases!$GR28)+parameters!$O$13*calcs_mymases!$HB28+parameters!$P$13*calcs_mymases!$HE28)</f>
        <v>4.944506480151488</v>
      </c>
      <c r="HY28" s="97">
        <f>EXP(parameters!$E$14+parameters!$F$14*calcs_mymases!$Q28 +parameters!$G$14*calcs_mymases!$GM28+parameters!$H$14*LN(calcs_mymases!$GM28)+parameters!$I$14*calcs_mymases!$GQ28+parameters!$J$14*(calcs_mymases!$GU28+calcs_mymases!$GY28) + parameters!$K$14*calcs_mymases!$GT28+parameters!$L$14*(calcs_mymases!$GV28+calcs_mymases!$GZ28)+parameters!$M$14*(calcs_mymases!$GT28+calcs_mymases!$GV28+calcs_mymases!$GZ28)+parameters!$N$14*(calcs_mymases!$GO28+calcs_mymases!$GR28)+parameters!$O$14*calcs_mymases!$HB28+parameters!$P$14*calcs_mymases!$HE28)</f>
        <v>4.7947883380296243</v>
      </c>
      <c r="HZ28" s="81"/>
      <c r="IA28" s="97">
        <f>EXP(parameters!$E$16+parameters!$F$16*calcs_mymases!$Q28 +parameters!$G$16*calcs_mymases!$GM28+parameters!$H$16*LN(calcs_mymases!$GM28)+parameters!$I$16*calcs_mymases!$GQ28+parameters!$J$16*(calcs_mymases!$GU28+calcs_mymases!$GY28) + parameters!$K$16*calcs_mymases!$GT28+parameters!$L$16*(calcs_mymases!$GV28+calcs_mymases!$GZ28)+parameters!$M$16*(calcs_mymases!$GT28+calcs_mymases!$GV28+calcs_mymases!$GZ28)+parameters!$N$16*(calcs_mymases!$GO28+calcs_mymases!$GR28)+parameters!$O$16*calcs_mymases!$HB28+parameters!$P$16*calcs_mymases!$HE28)</f>
        <v>2.5532631631288636</v>
      </c>
      <c r="IB28" s="81"/>
      <c r="IC28" s="97">
        <f>(parameters!$E$18+parameters!$F$18*calcs_mymases!$Q28 +parameters!$G$18*calcs_mymases!$GM28+parameters!$H$18*LN(calcs_mymases!$GM28)+parameters!$I$18*calcs_mymases!$GQ28+parameters!$J$18*(calcs_mymases!$GU28+calcs_mymases!$GY28) + parameters!$K$18*calcs_mymases!$GT28+parameters!$L$18*(calcs_mymases!$GV28+calcs_mymases!$GZ28)+parameters!$M$18*(calcs_mymases!$GT28+calcs_mymases!$GV28+calcs_mymases!$GZ28)+parameters!$N$18*(calcs_mymases!$GO28+calcs_mymases!$GR28)+parameters!$O$18*calcs_mymases!$HB28+parameters!$P$18*calcs_mymases!$HE28)</f>
        <v>6.5639192342014567</v>
      </c>
      <c r="ID28" s="97">
        <f>EXP(parameters!$E$19+parameters!$F$19*calcs_mymases!$Q28 +parameters!$G$19*calcs_mymases!$GM28+parameters!$H$19*LN(calcs_mymases!$GM28)+parameters!$I$19*calcs_mymases!$GQ28+parameters!$J$19*(calcs_mymases!$GU28+calcs_mymases!$GY28) + parameters!$K$19*calcs_mymases!$GT28+parameters!$L$19*(calcs_mymases!$GV28+calcs_mymases!$GZ28)+parameters!$M$19*(calcs_mymases!$GT28+calcs_mymases!$GV28+calcs_mymases!$GZ28)+parameters!$N$19*(calcs_mymases!$GO28+calcs_mymases!$GR28)+parameters!$O$19*calcs_mymases!$HB28+parameters!$P$19*calcs_mymases!$HE28)</f>
        <v>7.2832186054210188</v>
      </c>
      <c r="IE28" s="73"/>
      <c r="IF28" s="97">
        <f>(parameters!$E$21+parameters!$F$21*calcs_mymases!$Q28 +parameters!$G$21*calcs_mymases!$GM28+parameters!$H$21*LN(calcs_mymases!$GM28)+parameters!$I$21*calcs_mymases!$GQ28+parameters!$J$21*(calcs_mymases!$GU28+calcs_mymases!$GY28) + parameters!$K$21*calcs_mymases!$GT28+parameters!$L$21*(calcs_mymases!$GV28+calcs_mymases!$GZ28)+parameters!$M$21*(calcs_mymases!$GT28+calcs_mymases!$GV28+calcs_mymases!$GZ28)+parameters!$N$21*(calcs_mymases!$GO28+calcs_mymases!$GR28)+parameters!$O$21*calcs_mymases!$HB28+parameters!$P$21*calcs_mymases!$HE28)</f>
        <v>2.7741879784349432</v>
      </c>
      <c r="IG28" s="97">
        <f>(parameters!$E$22+parameters!$F$22*calcs_mymases!$Q28 +parameters!$G$22*calcs_mymases!$GM28+parameters!$H$22*LN(calcs_mymases!$GM28)+parameters!$I$22*calcs_mymases!$GQ28+parameters!$J$22*(calcs_mymases!$GU28+calcs_mymases!$GY28) + parameters!$K$22*calcs_mymases!$GT28+parameters!$L$22*(calcs_mymases!$GV28+calcs_mymases!$GZ28)+parameters!$M$22*(calcs_mymases!$GT28+calcs_mymases!$GV28+calcs_mymases!$GZ28)+parameters!$N$22*(calcs_mymases!$GO28+calcs_mymases!$GR28)+parameters!$O$22*calcs_mymases!$HB28+parameters!$P$22*calcs_mymases!$HE28)</f>
        <v>1.4793845314417116</v>
      </c>
      <c r="IH28" s="81"/>
      <c r="II28" s="97">
        <f>(parameters!$E$24+parameters!$F$24*calcs_mymases!$Q28 +parameters!$G$24*calcs_mymases!$GM28+parameters!$H$24*LN(calcs_mymases!$GM28)+parameters!$I$24*calcs_mymases!$GQ28+parameters!$J$24*(calcs_mymases!$GU28+calcs_mymases!$GY28) + parameters!$K$24*calcs_mymases!$GT28+parameters!$L$24*(calcs_mymases!$GV28+calcs_mymases!$GZ28)+parameters!$M$24*(calcs_mymases!$GT28+calcs_mymases!$GV28+calcs_mymases!$GZ28)+parameters!$N$24*(calcs_mymases!$GO28+calcs_mymases!$GR28)+parameters!$O$24*calcs_mymases!$HB28+parameters!$P$24*calcs_mymases!$HE28)</f>
        <v>17.514909859866265</v>
      </c>
      <c r="IJ28" s="98"/>
    </row>
    <row r="29" spans="1:244" s="60" customFormat="1" x14ac:dyDescent="0.3">
      <c r="A29" s="89" t="s">
        <v>115</v>
      </c>
      <c r="B29" s="90" t="str">
        <f t="shared" si="111"/>
        <v>Pargasite</v>
      </c>
      <c r="C29" s="91">
        <v>42.37</v>
      </c>
      <c r="D29" s="91">
        <v>2.2400000000000002</v>
      </c>
      <c r="E29" s="91">
        <v>13.34</v>
      </c>
      <c r="F29" s="91">
        <v>0.26</v>
      </c>
      <c r="G29" s="91">
        <v>7.76</v>
      </c>
      <c r="H29" s="91">
        <v>14.79</v>
      </c>
      <c r="I29" s="91">
        <v>11.03</v>
      </c>
      <c r="J29" s="91">
        <v>0</v>
      </c>
      <c r="K29" s="91">
        <v>2.2599999999999998</v>
      </c>
      <c r="L29" s="91">
        <v>1.71</v>
      </c>
      <c r="M29" s="91">
        <v>0</v>
      </c>
      <c r="N29" s="91">
        <v>0</v>
      </c>
      <c r="O29" s="91">
        <v>0</v>
      </c>
      <c r="P29" s="91">
        <v>95.759999999999991</v>
      </c>
      <c r="Q29" s="60">
        <v>1025</v>
      </c>
      <c r="R29" s="92">
        <f t="shared" si="232"/>
        <v>0.70517589453484519</v>
      </c>
      <c r="S29" s="93">
        <f t="shared" si="232"/>
        <v>2.8042484363811179E-2</v>
      </c>
      <c r="T29" s="93">
        <f t="shared" si="232"/>
        <v>0.13083433861966831</v>
      </c>
      <c r="U29" s="93">
        <f t="shared" si="232"/>
        <v>1.7105465722620401E-3</v>
      </c>
      <c r="V29" s="93">
        <f t="shared" si="232"/>
        <v>0.10800819526100124</v>
      </c>
      <c r="W29" s="93">
        <f t="shared" si="232"/>
        <v>0.36695745377675881</v>
      </c>
      <c r="X29" s="93">
        <f t="shared" si="232"/>
        <v>0.19669242867893305</v>
      </c>
      <c r="Y29" s="93">
        <f t="shared" si="232"/>
        <v>0</v>
      </c>
      <c r="Z29" s="93">
        <f t="shared" si="232"/>
        <v>3.6464022433441053E-2</v>
      </c>
      <c r="AA29" s="93">
        <f t="shared" si="232"/>
        <v>1.8153637097116652E-2</v>
      </c>
      <c r="AB29" s="93">
        <f t="shared" si="232"/>
        <v>0</v>
      </c>
      <c r="AC29" s="94">
        <f t="shared" si="232"/>
        <v>0</v>
      </c>
      <c r="AD29" s="92">
        <f t="shared" si="112"/>
        <v>1.4103517890696904</v>
      </c>
      <c r="AE29" s="93">
        <f t="shared" si="112"/>
        <v>5.6084968727622357E-2</v>
      </c>
      <c r="AF29" s="93">
        <f t="shared" si="113"/>
        <v>0.39250301585900493</v>
      </c>
      <c r="AG29" s="93">
        <f t="shared" si="113"/>
        <v>5.1316397167861204E-3</v>
      </c>
      <c r="AH29" s="93">
        <f t="shared" si="233"/>
        <v>0.10800819526100124</v>
      </c>
      <c r="AI29" s="93">
        <f t="shared" si="233"/>
        <v>0.36695745377675881</v>
      </c>
      <c r="AJ29" s="93">
        <f t="shared" si="233"/>
        <v>0.19669242867893305</v>
      </c>
      <c r="AK29" s="93">
        <f t="shared" si="233"/>
        <v>0</v>
      </c>
      <c r="AL29" s="93">
        <f t="shared" si="233"/>
        <v>3.6464022433441053E-2</v>
      </c>
      <c r="AM29" s="93">
        <f t="shared" si="233"/>
        <v>1.8153637097116652E-2</v>
      </c>
      <c r="AN29" s="94">
        <f t="shared" si="114"/>
        <v>2.5903471506203544</v>
      </c>
      <c r="AO29" s="92">
        <f t="shared" si="234"/>
        <v>12.522681039425306</v>
      </c>
      <c r="AP29" s="93">
        <f t="shared" si="234"/>
        <v>0.4979850984167844</v>
      </c>
      <c r="AQ29" s="93">
        <f t="shared" si="234"/>
        <v>3.4850808945029348</v>
      </c>
      <c r="AR29" s="93">
        <f t="shared" si="234"/>
        <v>4.5564438518526242E-2</v>
      </c>
      <c r="AS29" s="93">
        <f t="shared" si="234"/>
        <v>0.95901759361022243</v>
      </c>
      <c r="AT29" s="93">
        <f t="shared" si="234"/>
        <v>3.2582588147863412</v>
      </c>
      <c r="AU29" s="93">
        <f t="shared" si="234"/>
        <v>1.7464554349528165</v>
      </c>
      <c r="AV29" s="93">
        <f t="shared" si="234"/>
        <v>0</v>
      </c>
      <c r="AW29" s="93">
        <f t="shared" si="234"/>
        <v>0.32376838593556584</v>
      </c>
      <c r="AX29" s="93">
        <f t="shared" si="234"/>
        <v>0.16118829985150412</v>
      </c>
      <c r="AY29" s="94">
        <f t="shared" si="115"/>
        <v>23</v>
      </c>
      <c r="AZ29" s="92">
        <f t="shared" si="116"/>
        <v>6.261340519712653</v>
      </c>
      <c r="BA29" s="93">
        <f t="shared" si="116"/>
        <v>0.2489925492083922</v>
      </c>
      <c r="BB29" s="93">
        <f t="shared" si="117"/>
        <v>2.3233872630019565</v>
      </c>
      <c r="BC29" s="93">
        <f t="shared" si="117"/>
        <v>3.0376292345684161E-2</v>
      </c>
      <c r="BD29" s="93">
        <f t="shared" si="235"/>
        <v>0.95901759361022243</v>
      </c>
      <c r="BE29" s="93">
        <f t="shared" si="235"/>
        <v>3.2582588147863412</v>
      </c>
      <c r="BF29" s="93">
        <f t="shared" si="235"/>
        <v>1.7464554349528165</v>
      </c>
      <c r="BG29" s="93">
        <f t="shared" si="235"/>
        <v>0</v>
      </c>
      <c r="BH29" s="93">
        <f t="shared" si="118"/>
        <v>0.64753677187113168</v>
      </c>
      <c r="BI29" s="93">
        <f t="shared" si="118"/>
        <v>0.32237659970300825</v>
      </c>
      <c r="BJ29" s="93">
        <f t="shared" si="119"/>
        <v>0</v>
      </c>
      <c r="BK29" s="93">
        <f t="shared" si="119"/>
        <v>0</v>
      </c>
      <c r="BL29" s="93">
        <f t="shared" si="120"/>
        <v>2</v>
      </c>
      <c r="BM29" s="94">
        <f t="shared" si="121"/>
        <v>15.797741839192202</v>
      </c>
      <c r="BN29" s="95">
        <f t="shared" si="122"/>
        <v>6.261340519712653</v>
      </c>
      <c r="BO29" s="66">
        <f t="shared" si="123"/>
        <v>1.738659480287347</v>
      </c>
      <c r="BP29" s="66">
        <f t="shared" si="124"/>
        <v>0</v>
      </c>
      <c r="BQ29" s="66">
        <f t="shared" si="125"/>
        <v>8</v>
      </c>
      <c r="BR29" s="66">
        <f t="shared" si="126"/>
        <v>0.58472778271460957</v>
      </c>
      <c r="BS29" s="66">
        <f t="shared" si="127"/>
        <v>0.2489925492083922</v>
      </c>
      <c r="BT29" s="66">
        <f t="shared" si="128"/>
        <v>3.0376292345684161E-2</v>
      </c>
      <c r="BU29" s="66"/>
      <c r="BV29" s="66">
        <f t="shared" si="129"/>
        <v>3.2582588147863412</v>
      </c>
      <c r="BW29" s="66">
        <f t="shared" si="130"/>
        <v>0.87764456094497323</v>
      </c>
      <c r="BX29" s="66">
        <f t="shared" si="131"/>
        <v>0</v>
      </c>
      <c r="BY29" s="66">
        <f t="shared" si="132"/>
        <v>5</v>
      </c>
      <c r="BZ29" s="66">
        <f t="shared" si="133"/>
        <v>0</v>
      </c>
      <c r="CA29" s="66">
        <f t="shared" si="134"/>
        <v>8.1373032665249201E-2</v>
      </c>
      <c r="CB29" s="66">
        <f t="shared" si="135"/>
        <v>0</v>
      </c>
      <c r="CC29" s="66">
        <f t="shared" si="136"/>
        <v>1.7464554349528165</v>
      </c>
      <c r="CD29" s="56">
        <f t="shared" si="137"/>
        <v>0.17217153238193417</v>
      </c>
      <c r="CE29" s="66">
        <f t="shared" si="138"/>
        <v>2</v>
      </c>
      <c r="CF29" s="66">
        <f t="shared" si="139"/>
        <v>0.47536523948919751</v>
      </c>
      <c r="CG29" s="66">
        <f t="shared" si="140"/>
        <v>0.32237659970300825</v>
      </c>
      <c r="CH29" s="67">
        <f t="shared" si="141"/>
        <v>0.79774183919220576</v>
      </c>
      <c r="CJ29" s="60">
        <f t="shared" si="142"/>
        <v>1.2776816681369596</v>
      </c>
      <c r="CK29" s="60">
        <f t="shared" si="143"/>
        <v>1.0128029792401101</v>
      </c>
      <c r="CL29" s="60">
        <f t="shared" si="144"/>
        <v>1.0116113787502961</v>
      </c>
      <c r="CN29" s="60">
        <f t="shared" si="145"/>
        <v>1</v>
      </c>
      <c r="CO29" s="60">
        <f t="shared" si="236"/>
        <v>6.261340519712653</v>
      </c>
      <c r="CP29" s="60">
        <f t="shared" si="236"/>
        <v>0.2489925492083922</v>
      </c>
      <c r="CQ29" s="60">
        <f t="shared" si="236"/>
        <v>2.3233872630019565</v>
      </c>
      <c r="CR29" s="60">
        <f t="shared" si="236"/>
        <v>3.0376292345684161E-2</v>
      </c>
      <c r="CS29" s="60">
        <f t="shared" si="236"/>
        <v>0.95901759361022243</v>
      </c>
      <c r="CT29" s="60">
        <f t="shared" si="236"/>
        <v>3.2582588147863412</v>
      </c>
      <c r="CU29" s="60">
        <f t="shared" si="236"/>
        <v>1.7464554349528165</v>
      </c>
      <c r="CV29" s="60">
        <f t="shared" si="236"/>
        <v>0</v>
      </c>
      <c r="CW29" s="60">
        <f t="shared" si="236"/>
        <v>0.64753677187113168</v>
      </c>
      <c r="CX29" s="60">
        <f t="shared" si="236"/>
        <v>0.32237659970300825</v>
      </c>
      <c r="CY29" s="60">
        <f t="shared" si="236"/>
        <v>0</v>
      </c>
      <c r="CZ29" s="60">
        <f t="shared" si="236"/>
        <v>0</v>
      </c>
      <c r="DA29" s="60">
        <f t="shared" si="236"/>
        <v>2</v>
      </c>
      <c r="DB29" s="60">
        <f t="shared" si="146"/>
        <v>23</v>
      </c>
      <c r="DC29" s="60">
        <f t="shared" si="147"/>
        <v>0</v>
      </c>
      <c r="DD29" s="60" t="str">
        <f t="shared" si="148"/>
        <v/>
      </c>
      <c r="DE29" s="59">
        <f t="shared" si="149"/>
        <v>6.261340519712653</v>
      </c>
      <c r="DF29" s="59">
        <f t="shared" si="150"/>
        <v>1.738659480287347</v>
      </c>
      <c r="DG29" s="59">
        <f t="shared" si="151"/>
        <v>0</v>
      </c>
      <c r="DH29" s="59">
        <f t="shared" si="152"/>
        <v>8</v>
      </c>
      <c r="DI29" s="59">
        <f t="shared" si="153"/>
        <v>0.58472778271460957</v>
      </c>
      <c r="DJ29" s="59">
        <f t="shared" si="154"/>
        <v>0.2489925492083922</v>
      </c>
      <c r="DK29" s="59">
        <f t="shared" si="155"/>
        <v>3.0376292345684161E-2</v>
      </c>
      <c r="DL29" s="59">
        <f t="shared" si="156"/>
        <v>0</v>
      </c>
      <c r="DM29" s="59">
        <f t="shared" si="157"/>
        <v>3.2582588147863412</v>
      </c>
      <c r="DN29" s="59">
        <f t="shared" si="158"/>
        <v>0.87764456094497323</v>
      </c>
      <c r="DO29" s="59">
        <f t="shared" si="159"/>
        <v>0</v>
      </c>
      <c r="DP29" s="59">
        <f t="shared" si="160"/>
        <v>5</v>
      </c>
      <c r="DQ29" s="59">
        <f t="shared" si="161"/>
        <v>0</v>
      </c>
      <c r="DR29" s="59">
        <f t="shared" si="162"/>
        <v>8.1373032665249201E-2</v>
      </c>
      <c r="DS29" s="59">
        <f t="shared" si="163"/>
        <v>0</v>
      </c>
      <c r="DT29" s="59">
        <f t="shared" si="164"/>
        <v>1.7464554349528165</v>
      </c>
      <c r="DU29" s="59">
        <f t="shared" si="165"/>
        <v>0.17217153238193417</v>
      </c>
      <c r="DV29" s="59">
        <f t="shared" si="166"/>
        <v>2</v>
      </c>
      <c r="DW29" s="59">
        <f t="shared" si="167"/>
        <v>0.47536523948919751</v>
      </c>
      <c r="DX29" s="59">
        <f t="shared" si="168"/>
        <v>0</v>
      </c>
      <c r="DY29" s="59">
        <f t="shared" si="169"/>
        <v>0.47536523948919751</v>
      </c>
      <c r="EA29" s="60">
        <f t="shared" si="170"/>
        <v>0.93188744040411386</v>
      </c>
      <c r="EB29" s="60">
        <f t="shared" si="171"/>
        <v>0.96928245426633397</v>
      </c>
      <c r="EC29" s="60">
        <f t="shared" si="172"/>
        <v>0.87672986158359001</v>
      </c>
      <c r="ED29" s="60">
        <f t="shared" si="173"/>
        <v>0.97957756267582752</v>
      </c>
      <c r="EF29" s="60">
        <f t="shared" si="174"/>
        <v>0.97957756267582752</v>
      </c>
      <c r="EG29" s="60">
        <f t="shared" si="237"/>
        <v>6.1334686853835194</v>
      </c>
      <c r="EH29" s="60">
        <f t="shared" si="237"/>
        <v>0.24390751447799788</v>
      </c>
      <c r="EI29" s="60">
        <f t="shared" si="237"/>
        <v>2.2759380322435185</v>
      </c>
      <c r="EJ29" s="60">
        <f t="shared" si="237"/>
        <v>2.9755934419113686E-2</v>
      </c>
      <c r="EK29" s="60">
        <f t="shared" si="237"/>
        <v>0.93943211691193895</v>
      </c>
      <c r="EL29" s="60">
        <f t="shared" si="237"/>
        <v>3.1917172283554347</v>
      </c>
      <c r="EM29" s="60">
        <f t="shared" si="237"/>
        <v>1.7107885582930322</v>
      </c>
      <c r="EN29" s="60">
        <f t="shared" si="237"/>
        <v>0</v>
      </c>
      <c r="EO29" s="60">
        <f t="shared" si="237"/>
        <v>0.63431249273249657</v>
      </c>
      <c r="EP29" s="60">
        <f t="shared" si="237"/>
        <v>0.31579288380079373</v>
      </c>
      <c r="EQ29" s="60">
        <f t="shared" si="237"/>
        <v>0</v>
      </c>
      <c r="ER29" s="60">
        <f t="shared" si="237"/>
        <v>0</v>
      </c>
      <c r="ES29" s="60">
        <f t="shared" si="237"/>
        <v>1.959155125351655</v>
      </c>
      <c r="ET29" s="60">
        <f t="shared" si="175"/>
        <v>22.530283941544038</v>
      </c>
      <c r="EU29" s="60">
        <f t="shared" si="176"/>
        <v>0.93943211691192374</v>
      </c>
      <c r="EV29" s="60" t="str">
        <f t="shared" si="177"/>
        <v/>
      </c>
      <c r="EW29" s="62">
        <f t="shared" si="178"/>
        <v>6.1334686853835194</v>
      </c>
      <c r="EX29" s="62">
        <f t="shared" si="179"/>
        <v>1.8665313146164806</v>
      </c>
      <c r="EY29" s="62">
        <f t="shared" si="180"/>
        <v>0</v>
      </c>
      <c r="EZ29" s="62">
        <f t="shared" si="181"/>
        <v>8</v>
      </c>
      <c r="FA29" s="62">
        <f t="shared" si="182"/>
        <v>0.40940671762703795</v>
      </c>
      <c r="FB29" s="62">
        <f t="shared" si="183"/>
        <v>0.24390751447799788</v>
      </c>
      <c r="FC29" s="62">
        <f t="shared" si="184"/>
        <v>2.9755934419113686E-2</v>
      </c>
      <c r="FD29" s="62">
        <f t="shared" si="185"/>
        <v>0.93943211691192374</v>
      </c>
      <c r="FE29" s="62">
        <f t="shared" si="186"/>
        <v>3.1917172283554347</v>
      </c>
      <c r="FF29" s="62">
        <f t="shared" si="187"/>
        <v>1.5210055437364645E-14</v>
      </c>
      <c r="FG29" s="62">
        <f t="shared" si="188"/>
        <v>0</v>
      </c>
      <c r="FH29" s="62">
        <f t="shared" si="189"/>
        <v>4.8142195117915234</v>
      </c>
      <c r="FI29" s="62">
        <f t="shared" si="190"/>
        <v>0</v>
      </c>
      <c r="FJ29" s="62">
        <f t="shared" si="191"/>
        <v>0</v>
      </c>
      <c r="FK29" s="62">
        <f t="shared" si="192"/>
        <v>0</v>
      </c>
      <c r="FL29" s="62">
        <f t="shared" si="193"/>
        <v>1.7107885582930322</v>
      </c>
      <c r="FM29" s="62">
        <f t="shared" si="194"/>
        <v>0.28921144170696778</v>
      </c>
      <c r="FN29" s="62">
        <f t="shared" si="195"/>
        <v>2</v>
      </c>
      <c r="FO29" s="62">
        <f t="shared" si="196"/>
        <v>0.34510105102552879</v>
      </c>
      <c r="FP29" s="62">
        <f t="shared" si="197"/>
        <v>0.31579288380079373</v>
      </c>
      <c r="FQ29" s="62">
        <f t="shared" si="198"/>
        <v>0.66089393482632253</v>
      </c>
      <c r="FR29" s="62" t="str">
        <f t="shared" si="199"/>
        <v>Pass</v>
      </c>
      <c r="FS29" s="62" t="str">
        <f t="shared" si="200"/>
        <v>Mg-Hst</v>
      </c>
      <c r="FT29" s="60">
        <f t="shared" si="201"/>
        <v>0.99999999999999523</v>
      </c>
      <c r="FV29" s="60">
        <f t="shared" si="202"/>
        <v>0.98978878133791381</v>
      </c>
      <c r="FW29" s="60">
        <f t="shared" si="238"/>
        <v>6.1974046025480867</v>
      </c>
      <c r="FX29" s="60">
        <f t="shared" si="238"/>
        <v>0.24645003184319506</v>
      </c>
      <c r="FY29" s="60">
        <f t="shared" si="238"/>
        <v>2.2996626476227378</v>
      </c>
      <c r="FZ29" s="60">
        <f t="shared" si="238"/>
        <v>3.0066113382398924E-2</v>
      </c>
      <c r="GA29" s="60">
        <f t="shared" si="238"/>
        <v>0.94922485526108069</v>
      </c>
      <c r="GB29" s="60">
        <f t="shared" si="238"/>
        <v>3.2249880215708879</v>
      </c>
      <c r="GC29" s="60">
        <f t="shared" si="238"/>
        <v>1.7286219966229244</v>
      </c>
      <c r="GD29" s="60">
        <f t="shared" si="238"/>
        <v>0</v>
      </c>
      <c r="GE29" s="60">
        <f t="shared" si="238"/>
        <v>0.64092463230181418</v>
      </c>
      <c r="GF29" s="60">
        <f t="shared" si="238"/>
        <v>0.31908474175190099</v>
      </c>
      <c r="GG29" s="60">
        <f t="shared" si="238"/>
        <v>0</v>
      </c>
      <c r="GH29" s="60">
        <f t="shared" si="238"/>
        <v>0</v>
      </c>
      <c r="GI29" s="60">
        <f t="shared" si="238"/>
        <v>1.9795775626758276</v>
      </c>
      <c r="GJ29" s="60">
        <f t="shared" si="203"/>
        <v>22.765141970772017</v>
      </c>
      <c r="GK29" s="60">
        <f t="shared" si="204"/>
        <v>0.46971605845596542</v>
      </c>
      <c r="GM29" s="88">
        <f t="shared" si="205"/>
        <v>6.1974046025480867</v>
      </c>
      <c r="GN29" s="88">
        <f t="shared" si="206"/>
        <v>1.8025953974519133</v>
      </c>
      <c r="GO29" s="88">
        <f t="shared" si="207"/>
        <v>0</v>
      </c>
      <c r="GP29" s="87">
        <f t="shared" si="208"/>
        <v>8</v>
      </c>
      <c r="GQ29" s="88">
        <f t="shared" si="209"/>
        <v>0.49706725017082443</v>
      </c>
      <c r="GR29" s="88">
        <f t="shared" si="210"/>
        <v>0.24645003184319506</v>
      </c>
      <c r="GS29" s="88">
        <f t="shared" si="211"/>
        <v>3.0066113382398924E-2</v>
      </c>
      <c r="GT29" s="88">
        <f t="shared" si="212"/>
        <v>0.46971605845596542</v>
      </c>
      <c r="GU29" s="88">
        <f t="shared" si="213"/>
        <v>3.2249880215708879</v>
      </c>
      <c r="GV29" s="88">
        <f t="shared" si="214"/>
        <v>0.47950879680511527</v>
      </c>
      <c r="GW29" s="88">
        <f t="shared" si="215"/>
        <v>0</v>
      </c>
      <c r="GX29" s="87">
        <f t="shared" si="216"/>
        <v>4.9477962722283868</v>
      </c>
      <c r="GY29" s="88">
        <f t="shared" si="217"/>
        <v>0</v>
      </c>
      <c r="GZ29" s="88">
        <f t="shared" si="218"/>
        <v>0</v>
      </c>
      <c r="HA29" s="88">
        <f t="shared" si="219"/>
        <v>0</v>
      </c>
      <c r="HB29" s="88">
        <f t="shared" si="220"/>
        <v>1.7286219966229244</v>
      </c>
      <c r="HC29" s="88">
        <f t="shared" si="221"/>
        <v>0.27137800337707563</v>
      </c>
      <c r="HD29" s="87">
        <f t="shared" si="222"/>
        <v>2</v>
      </c>
      <c r="HE29" s="88">
        <f t="shared" si="223"/>
        <v>0.36954662892473855</v>
      </c>
      <c r="HF29" s="88">
        <f t="shared" si="224"/>
        <v>0.31908474175190099</v>
      </c>
      <c r="HG29" s="88">
        <f t="shared" si="225"/>
        <v>0.6886313706766396</v>
      </c>
      <c r="HH29" s="96" t="str">
        <f t="shared" si="226"/>
        <v>Pass</v>
      </c>
      <c r="HI29" s="83">
        <f t="shared" si="227"/>
        <v>0.87056034319518594</v>
      </c>
      <c r="HJ29" s="83">
        <f t="shared" si="228"/>
        <v>0.6886313706766396</v>
      </c>
      <c r="HK29" s="83">
        <f t="shared" si="229"/>
        <v>0.24645003184319506</v>
      </c>
      <c r="HL29" s="83">
        <f t="shared" si="230"/>
        <v>6.1974046025480867</v>
      </c>
      <c r="HM29" s="96" t="str">
        <f t="shared" si="231"/>
        <v>Pargasite</v>
      </c>
      <c r="HP29" s="97">
        <f>parameters!$E$5+parameters!$F$5*calcs_mymases!$Q29 +parameters!$G$5*calcs_mymases!$GM29+parameters!$H$5*LN(calcs_mymases!$GM29)+parameters!$I$5*calcs_mymases!$GQ29+parameters!$J$5*(calcs_mymases!$GU29+calcs_mymases!$GY29) + parameters!$K$5*calcs_mymases!$GT29+parameters!$L$5*(calcs_mymases!$GV29+calcs_mymases!$GZ29)+parameters!$M$5*(calcs_mymases!$GT29+calcs_mymases!$GV29+calcs_mymases!$GZ29)+parameters!$N$5*(calcs_mymases!$GO29+calcs_mymases!$GR29)+parameters!$O$5*calcs_mymases!$HB29+parameters!$P$5*calcs_mymases!$HE29</f>
        <v>54.159127979444882</v>
      </c>
      <c r="HQ29" s="97">
        <f>parameters!$E$6+parameters!$F$6*calcs_mymases!$Q29 +parameters!$G$6*calcs_mymases!$GM29+parameters!$H$6*LN(calcs_mymases!$GM29)+parameters!$I$6*calcs_mymases!$GQ29+parameters!$J$6*(calcs_mymases!$GU29+calcs_mymases!$GY29) + parameters!$K$6*calcs_mymases!$GT29+parameters!$L$6*(calcs_mymases!$GV29+calcs_mymases!$GZ29)+parameters!$M$6*(calcs_mymases!$GT29+calcs_mymases!$GV29+calcs_mymases!$GZ29)+parameters!$N$6*(calcs_mymases!$GO29+calcs_mymases!$GR29)+parameters!$O$6*calcs_mymases!$HB29+parameters!$P$6*calcs_mymases!$HE29</f>
        <v>56.99653948333237</v>
      </c>
      <c r="HR29" s="97">
        <f>parameters!$E$7+parameters!$F$7*calcs_mymases!$Q29 +parameters!$G$7*calcs_mymases!$GM29+parameters!$H$7*LN(calcs_mymases!$GM29)+parameters!$I$7*calcs_mymases!$GQ29+parameters!$J$7*(calcs_mymases!$GU29+calcs_mymases!$GY29) + parameters!$K$7*calcs_mymases!$GT29+parameters!$L$7*(calcs_mymases!$GV29+calcs_mymases!$GZ29)+parameters!$M$7*(calcs_mymases!$GT29+calcs_mymases!$GV29+calcs_mymases!$GZ29)+parameters!$N$7*(calcs_mymases!$GO29+calcs_mymases!$GR29)+parameters!$O$7*calcs_mymases!$HB29+parameters!$P$7*calcs_mymases!$HE29</f>
        <v>60.616609138441682</v>
      </c>
      <c r="HS29" s="97">
        <f>parameters!$E$8+parameters!$F$8*calcs_mymases!$Q29 +parameters!$G$8*calcs_mymases!$GM29+parameters!$H$8*LN(calcs_mymases!$GM29)+parameters!$I$8*calcs_mymases!$GQ29+parameters!$J$8*(calcs_mymases!$GU29+calcs_mymases!$GY29) + parameters!$K$8*calcs_mymases!$GT29+parameters!$L$8*(calcs_mymases!$GV29+calcs_mymases!$GZ29)+parameters!$M$8*(calcs_mymases!$GT29+calcs_mymases!$GV29+calcs_mymases!$GZ29)+parameters!$N$8*(calcs_mymases!$GO29+calcs_mymases!$GR29)+parameters!$O$8*calcs_mymases!$HB29+parameters!$P$8*calcs_mymases!$HE29</f>
        <v>59.880870083653541</v>
      </c>
      <c r="HT29" s="81"/>
      <c r="HU29" s="97">
        <f>EXP(parameters!$E$10+parameters!$F$10*calcs_mymases!$Q29 +parameters!$G$10*calcs_mymases!$GM29+parameters!$H$10*LN(calcs_mymases!$GM29)+parameters!$I$10*calcs_mymases!$GQ29+parameters!$J$10*(calcs_mymases!$GU29+calcs_mymases!$GY29) + parameters!$K$10*calcs_mymases!$GT29+parameters!$L$10*(calcs_mymases!$GV29+calcs_mymases!$GZ29)+parameters!$M$10*(calcs_mymases!$GT29+calcs_mymases!$GV29+calcs_mymases!$GZ29)+parameters!$N$10*(calcs_mymases!$GO29+calcs_mymases!$GR29)+parameters!$O$10*calcs_mymases!$HB29+parameters!$P$10*calcs_mymases!$HE29)</f>
        <v>1.102754562369157</v>
      </c>
      <c r="HV29" s="97">
        <f>EXP(parameters!$E$11+parameters!$F$11*calcs_mymases!$Q29 +parameters!$G$11*calcs_mymases!$GM29+parameters!$H$11*LN(calcs_mymases!$GM29)+parameters!$I$11*calcs_mymases!$GQ29+parameters!$J$11*(calcs_mymases!$GU29+calcs_mymases!$GY29) + parameters!$K$11*calcs_mymases!$GT29+parameters!$L$11*(calcs_mymases!$GV29+calcs_mymases!$GZ29)+parameters!$M$11*(calcs_mymases!$GT29+calcs_mymases!$GV29+calcs_mymases!$GZ29)+parameters!$N$11*(calcs_mymases!$GO29+calcs_mymases!$GR29)+parameters!$O$11*calcs_mymases!$HB29+parameters!$P$11*calcs_mymases!$HE29)</f>
        <v>1.2789585222787128</v>
      </c>
      <c r="HW29" s="73"/>
      <c r="HX29" s="97">
        <f>EXP(parameters!$E$13+parameters!$F$13*calcs_mymases!$Q29 +parameters!$G$13*calcs_mymases!$GM29+parameters!$H$13*LN(calcs_mymases!$GM29)+parameters!$I$13*calcs_mymases!$GQ29+parameters!$J$13*(calcs_mymases!$GU29+calcs_mymases!$GY29) + parameters!$K$13*calcs_mymases!$GT29+parameters!$L$13*(calcs_mymases!$GV29+calcs_mymases!$GZ29)+parameters!$M$13*(calcs_mymases!$GT29+calcs_mymases!$GV29+calcs_mymases!$GZ29)+parameters!$N$13*(calcs_mymases!$GO29+calcs_mymases!$GR29)+parameters!$O$13*calcs_mymases!$HB29+parameters!$P$13*calcs_mymases!$HE29)</f>
        <v>4.944506480151488</v>
      </c>
      <c r="HY29" s="97">
        <f>EXP(parameters!$E$14+parameters!$F$14*calcs_mymases!$Q29 +parameters!$G$14*calcs_mymases!$GM29+parameters!$H$14*LN(calcs_mymases!$GM29)+parameters!$I$14*calcs_mymases!$GQ29+parameters!$J$14*(calcs_mymases!$GU29+calcs_mymases!$GY29) + parameters!$K$14*calcs_mymases!$GT29+parameters!$L$14*(calcs_mymases!$GV29+calcs_mymases!$GZ29)+parameters!$M$14*(calcs_mymases!$GT29+calcs_mymases!$GV29+calcs_mymases!$GZ29)+parameters!$N$14*(calcs_mymases!$GO29+calcs_mymases!$GR29)+parameters!$O$14*calcs_mymases!$HB29+parameters!$P$14*calcs_mymases!$HE29)</f>
        <v>4.7947883380296243</v>
      </c>
      <c r="HZ29" s="81"/>
      <c r="IA29" s="97">
        <f>EXP(parameters!$E$16+parameters!$F$16*calcs_mymases!$Q29 +parameters!$G$16*calcs_mymases!$GM29+parameters!$H$16*LN(calcs_mymases!$GM29)+parameters!$I$16*calcs_mymases!$GQ29+parameters!$J$16*(calcs_mymases!$GU29+calcs_mymases!$GY29) + parameters!$K$16*calcs_mymases!$GT29+parameters!$L$16*(calcs_mymases!$GV29+calcs_mymases!$GZ29)+parameters!$M$16*(calcs_mymases!$GT29+calcs_mymases!$GV29+calcs_mymases!$GZ29)+parameters!$N$16*(calcs_mymases!$GO29+calcs_mymases!$GR29)+parameters!$O$16*calcs_mymases!$HB29+parameters!$P$16*calcs_mymases!$HE29)</f>
        <v>2.5532631631288636</v>
      </c>
      <c r="IB29" s="81"/>
      <c r="IC29" s="97">
        <f>(parameters!$E$18+parameters!$F$18*calcs_mymases!$Q29 +parameters!$G$18*calcs_mymases!$GM29+parameters!$H$18*LN(calcs_mymases!$GM29)+parameters!$I$18*calcs_mymases!$GQ29+parameters!$J$18*(calcs_mymases!$GU29+calcs_mymases!$GY29) + parameters!$K$18*calcs_mymases!$GT29+parameters!$L$18*(calcs_mymases!$GV29+calcs_mymases!$GZ29)+parameters!$M$18*(calcs_mymases!$GT29+calcs_mymases!$GV29+calcs_mymases!$GZ29)+parameters!$N$18*(calcs_mymases!$GO29+calcs_mymases!$GR29)+parameters!$O$18*calcs_mymases!$HB29+parameters!$P$18*calcs_mymases!$HE29)</f>
        <v>6.5639192342014567</v>
      </c>
      <c r="ID29" s="97">
        <f>EXP(parameters!$E$19+parameters!$F$19*calcs_mymases!$Q29 +parameters!$G$19*calcs_mymases!$GM29+parameters!$H$19*LN(calcs_mymases!$GM29)+parameters!$I$19*calcs_mymases!$GQ29+parameters!$J$19*(calcs_mymases!$GU29+calcs_mymases!$GY29) + parameters!$K$19*calcs_mymases!$GT29+parameters!$L$19*(calcs_mymases!$GV29+calcs_mymases!$GZ29)+parameters!$M$19*(calcs_mymases!$GT29+calcs_mymases!$GV29+calcs_mymases!$GZ29)+parameters!$N$19*(calcs_mymases!$GO29+calcs_mymases!$GR29)+parameters!$O$19*calcs_mymases!$HB29+parameters!$P$19*calcs_mymases!$HE29)</f>
        <v>7.2832186054210188</v>
      </c>
      <c r="IE29" s="73"/>
      <c r="IF29" s="97">
        <f>(parameters!$E$21+parameters!$F$21*calcs_mymases!$Q29 +parameters!$G$21*calcs_mymases!$GM29+parameters!$H$21*LN(calcs_mymases!$GM29)+parameters!$I$21*calcs_mymases!$GQ29+parameters!$J$21*(calcs_mymases!$GU29+calcs_mymases!$GY29) + parameters!$K$21*calcs_mymases!$GT29+parameters!$L$21*(calcs_mymases!$GV29+calcs_mymases!$GZ29)+parameters!$M$21*(calcs_mymases!$GT29+calcs_mymases!$GV29+calcs_mymases!$GZ29)+parameters!$N$21*(calcs_mymases!$GO29+calcs_mymases!$GR29)+parameters!$O$21*calcs_mymases!$HB29+parameters!$P$21*calcs_mymases!$HE29)</f>
        <v>2.7741879784349432</v>
      </c>
      <c r="IG29" s="97">
        <f>(parameters!$E$22+parameters!$F$22*calcs_mymases!$Q29 +parameters!$G$22*calcs_mymases!$GM29+parameters!$H$22*LN(calcs_mymases!$GM29)+parameters!$I$22*calcs_mymases!$GQ29+parameters!$J$22*(calcs_mymases!$GU29+calcs_mymases!$GY29) + parameters!$K$22*calcs_mymases!$GT29+parameters!$L$22*(calcs_mymases!$GV29+calcs_mymases!$GZ29)+parameters!$M$22*(calcs_mymases!$GT29+calcs_mymases!$GV29+calcs_mymases!$GZ29)+parameters!$N$22*(calcs_mymases!$GO29+calcs_mymases!$GR29)+parameters!$O$22*calcs_mymases!$HB29+parameters!$P$22*calcs_mymases!$HE29)</f>
        <v>1.4793845314417116</v>
      </c>
      <c r="IH29" s="81"/>
      <c r="II29" s="97">
        <f>(parameters!$E$24+parameters!$F$24*calcs_mymases!$Q29 +parameters!$G$24*calcs_mymases!$GM29+parameters!$H$24*LN(calcs_mymases!$GM29)+parameters!$I$24*calcs_mymases!$GQ29+parameters!$J$24*(calcs_mymases!$GU29+calcs_mymases!$GY29) + parameters!$K$24*calcs_mymases!$GT29+parameters!$L$24*(calcs_mymases!$GV29+calcs_mymases!$GZ29)+parameters!$M$24*(calcs_mymases!$GT29+calcs_mymases!$GV29+calcs_mymases!$GZ29)+parameters!$N$24*(calcs_mymases!$GO29+calcs_mymases!$GR29)+parameters!$O$24*calcs_mymases!$HB29+parameters!$P$24*calcs_mymases!$HE29)</f>
        <v>17.514909859866265</v>
      </c>
      <c r="IJ29" s="98"/>
    </row>
    <row r="30" spans="1:244" s="60" customFormat="1" x14ac:dyDescent="0.3">
      <c r="A30" s="89" t="s">
        <v>115</v>
      </c>
      <c r="B30" s="90" t="str">
        <f t="shared" si="111"/>
        <v>Pargasite</v>
      </c>
      <c r="C30" s="91">
        <v>42.37</v>
      </c>
      <c r="D30" s="91">
        <v>2.2400000000000002</v>
      </c>
      <c r="E30" s="91">
        <v>13.34</v>
      </c>
      <c r="F30" s="91">
        <v>0.26</v>
      </c>
      <c r="G30" s="91">
        <v>7.76</v>
      </c>
      <c r="H30" s="91">
        <v>14.79</v>
      </c>
      <c r="I30" s="91">
        <v>11.03</v>
      </c>
      <c r="J30" s="91">
        <v>0</v>
      </c>
      <c r="K30" s="91">
        <v>2.2599999999999998</v>
      </c>
      <c r="L30" s="91">
        <v>1.71</v>
      </c>
      <c r="M30" s="91">
        <v>0</v>
      </c>
      <c r="N30" s="91">
        <v>0</v>
      </c>
      <c r="O30" s="91">
        <v>0</v>
      </c>
      <c r="P30" s="91">
        <v>95.759999999999991</v>
      </c>
      <c r="Q30" s="60">
        <v>1025</v>
      </c>
      <c r="R30" s="92">
        <f t="shared" si="232"/>
        <v>0.70517589453484519</v>
      </c>
      <c r="S30" s="93">
        <f t="shared" si="232"/>
        <v>2.8042484363811179E-2</v>
      </c>
      <c r="T30" s="93">
        <f t="shared" si="232"/>
        <v>0.13083433861966831</v>
      </c>
      <c r="U30" s="93">
        <f t="shared" si="232"/>
        <v>1.7105465722620401E-3</v>
      </c>
      <c r="V30" s="93">
        <f t="shared" si="232"/>
        <v>0.10800819526100124</v>
      </c>
      <c r="W30" s="93">
        <f t="shared" si="232"/>
        <v>0.36695745377675881</v>
      </c>
      <c r="X30" s="93">
        <f t="shared" si="232"/>
        <v>0.19669242867893305</v>
      </c>
      <c r="Y30" s="93">
        <f t="shared" si="232"/>
        <v>0</v>
      </c>
      <c r="Z30" s="93">
        <f t="shared" si="232"/>
        <v>3.6464022433441053E-2</v>
      </c>
      <c r="AA30" s="93">
        <f t="shared" si="232"/>
        <v>1.8153637097116652E-2</v>
      </c>
      <c r="AB30" s="93">
        <f t="shared" si="232"/>
        <v>0</v>
      </c>
      <c r="AC30" s="94">
        <f t="shared" si="232"/>
        <v>0</v>
      </c>
      <c r="AD30" s="92">
        <f t="shared" si="112"/>
        <v>1.4103517890696904</v>
      </c>
      <c r="AE30" s="93">
        <f t="shared" si="112"/>
        <v>5.6084968727622357E-2</v>
      </c>
      <c r="AF30" s="93">
        <f t="shared" si="113"/>
        <v>0.39250301585900493</v>
      </c>
      <c r="AG30" s="93">
        <f t="shared" si="113"/>
        <v>5.1316397167861204E-3</v>
      </c>
      <c r="AH30" s="93">
        <f t="shared" si="233"/>
        <v>0.10800819526100124</v>
      </c>
      <c r="AI30" s="93">
        <f t="shared" si="233"/>
        <v>0.36695745377675881</v>
      </c>
      <c r="AJ30" s="93">
        <f t="shared" si="233"/>
        <v>0.19669242867893305</v>
      </c>
      <c r="AK30" s="93">
        <f t="shared" si="233"/>
        <v>0</v>
      </c>
      <c r="AL30" s="93">
        <f t="shared" si="233"/>
        <v>3.6464022433441053E-2</v>
      </c>
      <c r="AM30" s="93">
        <f t="shared" si="233"/>
        <v>1.8153637097116652E-2</v>
      </c>
      <c r="AN30" s="94">
        <f t="shared" si="114"/>
        <v>2.5903471506203544</v>
      </c>
      <c r="AO30" s="92">
        <f t="shared" si="234"/>
        <v>12.522681039425306</v>
      </c>
      <c r="AP30" s="93">
        <f t="shared" si="234"/>
        <v>0.4979850984167844</v>
      </c>
      <c r="AQ30" s="93">
        <f t="shared" si="234"/>
        <v>3.4850808945029348</v>
      </c>
      <c r="AR30" s="93">
        <f t="shared" si="234"/>
        <v>4.5564438518526242E-2</v>
      </c>
      <c r="AS30" s="93">
        <f t="shared" si="234"/>
        <v>0.95901759361022243</v>
      </c>
      <c r="AT30" s="93">
        <f t="shared" si="234"/>
        <v>3.2582588147863412</v>
      </c>
      <c r="AU30" s="93">
        <f t="shared" si="234"/>
        <v>1.7464554349528165</v>
      </c>
      <c r="AV30" s="93">
        <f t="shared" si="234"/>
        <v>0</v>
      </c>
      <c r="AW30" s="93">
        <f t="shared" si="234"/>
        <v>0.32376838593556584</v>
      </c>
      <c r="AX30" s="93">
        <f t="shared" si="234"/>
        <v>0.16118829985150412</v>
      </c>
      <c r="AY30" s="94">
        <f t="shared" si="115"/>
        <v>23</v>
      </c>
      <c r="AZ30" s="92">
        <f t="shared" si="116"/>
        <v>6.261340519712653</v>
      </c>
      <c r="BA30" s="93">
        <f t="shared" si="116"/>
        <v>0.2489925492083922</v>
      </c>
      <c r="BB30" s="93">
        <f t="shared" si="117"/>
        <v>2.3233872630019565</v>
      </c>
      <c r="BC30" s="93">
        <f t="shared" si="117"/>
        <v>3.0376292345684161E-2</v>
      </c>
      <c r="BD30" s="93">
        <f t="shared" si="235"/>
        <v>0.95901759361022243</v>
      </c>
      <c r="BE30" s="93">
        <f t="shared" si="235"/>
        <v>3.2582588147863412</v>
      </c>
      <c r="BF30" s="93">
        <f t="shared" si="235"/>
        <v>1.7464554349528165</v>
      </c>
      <c r="BG30" s="93">
        <f t="shared" si="235"/>
        <v>0</v>
      </c>
      <c r="BH30" s="93">
        <f t="shared" si="118"/>
        <v>0.64753677187113168</v>
      </c>
      <c r="BI30" s="93">
        <f t="shared" si="118"/>
        <v>0.32237659970300825</v>
      </c>
      <c r="BJ30" s="93">
        <f t="shared" si="119"/>
        <v>0</v>
      </c>
      <c r="BK30" s="93">
        <f t="shared" si="119"/>
        <v>0</v>
      </c>
      <c r="BL30" s="93">
        <f t="shared" si="120"/>
        <v>2</v>
      </c>
      <c r="BM30" s="94">
        <f t="shared" si="121"/>
        <v>15.797741839192202</v>
      </c>
      <c r="BN30" s="95">
        <f t="shared" si="122"/>
        <v>6.261340519712653</v>
      </c>
      <c r="BO30" s="66">
        <f t="shared" si="123"/>
        <v>1.738659480287347</v>
      </c>
      <c r="BP30" s="66">
        <f t="shared" si="124"/>
        <v>0</v>
      </c>
      <c r="BQ30" s="66">
        <f t="shared" si="125"/>
        <v>8</v>
      </c>
      <c r="BR30" s="66">
        <f t="shared" si="126"/>
        <v>0.58472778271460957</v>
      </c>
      <c r="BS30" s="66">
        <f t="shared" si="127"/>
        <v>0.2489925492083922</v>
      </c>
      <c r="BT30" s="66">
        <f t="shared" si="128"/>
        <v>3.0376292345684161E-2</v>
      </c>
      <c r="BU30" s="66"/>
      <c r="BV30" s="66">
        <f t="shared" si="129"/>
        <v>3.2582588147863412</v>
      </c>
      <c r="BW30" s="66">
        <f t="shared" si="130"/>
        <v>0.87764456094497323</v>
      </c>
      <c r="BX30" s="66">
        <f t="shared" si="131"/>
        <v>0</v>
      </c>
      <c r="BY30" s="66">
        <f t="shared" si="132"/>
        <v>5</v>
      </c>
      <c r="BZ30" s="66">
        <f t="shared" si="133"/>
        <v>0</v>
      </c>
      <c r="CA30" s="66">
        <f t="shared" si="134"/>
        <v>8.1373032665249201E-2</v>
      </c>
      <c r="CB30" s="66">
        <f t="shared" si="135"/>
        <v>0</v>
      </c>
      <c r="CC30" s="66">
        <f t="shared" si="136"/>
        <v>1.7464554349528165</v>
      </c>
      <c r="CD30" s="56">
        <f t="shared" si="137"/>
        <v>0.17217153238193417</v>
      </c>
      <c r="CE30" s="66">
        <f t="shared" si="138"/>
        <v>2</v>
      </c>
      <c r="CF30" s="66">
        <f t="shared" si="139"/>
        <v>0.47536523948919751</v>
      </c>
      <c r="CG30" s="66">
        <f t="shared" si="140"/>
        <v>0.32237659970300825</v>
      </c>
      <c r="CH30" s="67">
        <f t="shared" si="141"/>
        <v>0.79774183919220576</v>
      </c>
      <c r="CJ30" s="60">
        <f t="shared" si="142"/>
        <v>1.2776816681369596</v>
      </c>
      <c r="CK30" s="60">
        <f t="shared" si="143"/>
        <v>1.0128029792401101</v>
      </c>
      <c r="CL30" s="60">
        <f t="shared" si="144"/>
        <v>1.0116113787502961</v>
      </c>
      <c r="CN30" s="60">
        <f t="shared" si="145"/>
        <v>1</v>
      </c>
      <c r="CO30" s="60">
        <f t="shared" si="236"/>
        <v>6.261340519712653</v>
      </c>
      <c r="CP30" s="60">
        <f t="shared" si="236"/>
        <v>0.2489925492083922</v>
      </c>
      <c r="CQ30" s="60">
        <f t="shared" si="236"/>
        <v>2.3233872630019565</v>
      </c>
      <c r="CR30" s="60">
        <f t="shared" si="236"/>
        <v>3.0376292345684161E-2</v>
      </c>
      <c r="CS30" s="60">
        <f t="shared" si="236"/>
        <v>0.95901759361022243</v>
      </c>
      <c r="CT30" s="60">
        <f t="shared" si="236"/>
        <v>3.2582588147863412</v>
      </c>
      <c r="CU30" s="60">
        <f t="shared" si="236"/>
        <v>1.7464554349528165</v>
      </c>
      <c r="CV30" s="60">
        <f t="shared" si="236"/>
        <v>0</v>
      </c>
      <c r="CW30" s="60">
        <f t="shared" si="236"/>
        <v>0.64753677187113168</v>
      </c>
      <c r="CX30" s="60">
        <f t="shared" si="236"/>
        <v>0.32237659970300825</v>
      </c>
      <c r="CY30" s="60">
        <f t="shared" si="236"/>
        <v>0</v>
      </c>
      <c r="CZ30" s="60">
        <f t="shared" si="236"/>
        <v>0</v>
      </c>
      <c r="DA30" s="60">
        <f t="shared" si="236"/>
        <v>2</v>
      </c>
      <c r="DB30" s="60">
        <f t="shared" si="146"/>
        <v>23</v>
      </c>
      <c r="DC30" s="60">
        <f t="shared" si="147"/>
        <v>0</v>
      </c>
      <c r="DD30" s="60" t="str">
        <f t="shared" si="148"/>
        <v/>
      </c>
      <c r="DE30" s="59">
        <f t="shared" si="149"/>
        <v>6.261340519712653</v>
      </c>
      <c r="DF30" s="59">
        <f t="shared" si="150"/>
        <v>1.738659480287347</v>
      </c>
      <c r="DG30" s="59">
        <f t="shared" si="151"/>
        <v>0</v>
      </c>
      <c r="DH30" s="59">
        <f t="shared" si="152"/>
        <v>8</v>
      </c>
      <c r="DI30" s="59">
        <f t="shared" si="153"/>
        <v>0.58472778271460957</v>
      </c>
      <c r="DJ30" s="59">
        <f t="shared" si="154"/>
        <v>0.2489925492083922</v>
      </c>
      <c r="DK30" s="59">
        <f t="shared" si="155"/>
        <v>3.0376292345684161E-2</v>
      </c>
      <c r="DL30" s="59">
        <f t="shared" si="156"/>
        <v>0</v>
      </c>
      <c r="DM30" s="59">
        <f t="shared" si="157"/>
        <v>3.2582588147863412</v>
      </c>
      <c r="DN30" s="59">
        <f t="shared" si="158"/>
        <v>0.87764456094497323</v>
      </c>
      <c r="DO30" s="59">
        <f t="shared" si="159"/>
        <v>0</v>
      </c>
      <c r="DP30" s="59">
        <f t="shared" si="160"/>
        <v>5</v>
      </c>
      <c r="DQ30" s="59">
        <f t="shared" si="161"/>
        <v>0</v>
      </c>
      <c r="DR30" s="59">
        <f t="shared" si="162"/>
        <v>8.1373032665249201E-2</v>
      </c>
      <c r="DS30" s="59">
        <f t="shared" si="163"/>
        <v>0</v>
      </c>
      <c r="DT30" s="59">
        <f t="shared" si="164"/>
        <v>1.7464554349528165</v>
      </c>
      <c r="DU30" s="59">
        <f t="shared" si="165"/>
        <v>0.17217153238193417</v>
      </c>
      <c r="DV30" s="59">
        <f t="shared" si="166"/>
        <v>2</v>
      </c>
      <c r="DW30" s="59">
        <f t="shared" si="167"/>
        <v>0.47536523948919751</v>
      </c>
      <c r="DX30" s="59">
        <f t="shared" si="168"/>
        <v>0</v>
      </c>
      <c r="DY30" s="59">
        <f t="shared" si="169"/>
        <v>0.47536523948919751</v>
      </c>
      <c r="EA30" s="60">
        <f t="shared" si="170"/>
        <v>0.93188744040411386</v>
      </c>
      <c r="EB30" s="60">
        <f t="shared" si="171"/>
        <v>0.96928245426633397</v>
      </c>
      <c r="EC30" s="60">
        <f t="shared" si="172"/>
        <v>0.87672986158359001</v>
      </c>
      <c r="ED30" s="60">
        <f t="shared" si="173"/>
        <v>0.97957756267582752</v>
      </c>
      <c r="EF30" s="60">
        <f t="shared" si="174"/>
        <v>0.97957756267582752</v>
      </c>
      <c r="EG30" s="60">
        <f t="shared" si="237"/>
        <v>6.1334686853835194</v>
      </c>
      <c r="EH30" s="60">
        <f t="shared" si="237"/>
        <v>0.24390751447799788</v>
      </c>
      <c r="EI30" s="60">
        <f t="shared" si="237"/>
        <v>2.2759380322435185</v>
      </c>
      <c r="EJ30" s="60">
        <f t="shared" si="237"/>
        <v>2.9755934419113686E-2</v>
      </c>
      <c r="EK30" s="60">
        <f t="shared" si="237"/>
        <v>0.93943211691193895</v>
      </c>
      <c r="EL30" s="60">
        <f t="shared" si="237"/>
        <v>3.1917172283554347</v>
      </c>
      <c r="EM30" s="60">
        <f t="shared" si="237"/>
        <v>1.7107885582930322</v>
      </c>
      <c r="EN30" s="60">
        <f t="shared" si="237"/>
        <v>0</v>
      </c>
      <c r="EO30" s="60">
        <f t="shared" si="237"/>
        <v>0.63431249273249657</v>
      </c>
      <c r="EP30" s="60">
        <f t="shared" si="237"/>
        <v>0.31579288380079373</v>
      </c>
      <c r="EQ30" s="60">
        <f t="shared" si="237"/>
        <v>0</v>
      </c>
      <c r="ER30" s="60">
        <f t="shared" si="237"/>
        <v>0</v>
      </c>
      <c r="ES30" s="60">
        <f t="shared" si="237"/>
        <v>1.959155125351655</v>
      </c>
      <c r="ET30" s="60">
        <f t="shared" si="175"/>
        <v>22.530283941544038</v>
      </c>
      <c r="EU30" s="60">
        <f t="shared" si="176"/>
        <v>0.93943211691192374</v>
      </c>
      <c r="EV30" s="60" t="str">
        <f t="shared" si="177"/>
        <v/>
      </c>
      <c r="EW30" s="62">
        <f t="shared" si="178"/>
        <v>6.1334686853835194</v>
      </c>
      <c r="EX30" s="62">
        <f t="shared" si="179"/>
        <v>1.8665313146164806</v>
      </c>
      <c r="EY30" s="62">
        <f t="shared" si="180"/>
        <v>0</v>
      </c>
      <c r="EZ30" s="62">
        <f t="shared" si="181"/>
        <v>8</v>
      </c>
      <c r="FA30" s="62">
        <f t="shared" si="182"/>
        <v>0.40940671762703795</v>
      </c>
      <c r="FB30" s="62">
        <f t="shared" si="183"/>
        <v>0.24390751447799788</v>
      </c>
      <c r="FC30" s="62">
        <f t="shared" si="184"/>
        <v>2.9755934419113686E-2</v>
      </c>
      <c r="FD30" s="62">
        <f t="shared" si="185"/>
        <v>0.93943211691192374</v>
      </c>
      <c r="FE30" s="62">
        <f t="shared" si="186"/>
        <v>3.1917172283554347</v>
      </c>
      <c r="FF30" s="62">
        <f t="shared" si="187"/>
        <v>1.5210055437364645E-14</v>
      </c>
      <c r="FG30" s="62">
        <f t="shared" si="188"/>
        <v>0</v>
      </c>
      <c r="FH30" s="62">
        <f t="shared" si="189"/>
        <v>4.8142195117915234</v>
      </c>
      <c r="FI30" s="62">
        <f t="shared" si="190"/>
        <v>0</v>
      </c>
      <c r="FJ30" s="62">
        <f t="shared" si="191"/>
        <v>0</v>
      </c>
      <c r="FK30" s="62">
        <f t="shared" si="192"/>
        <v>0</v>
      </c>
      <c r="FL30" s="62">
        <f t="shared" si="193"/>
        <v>1.7107885582930322</v>
      </c>
      <c r="FM30" s="62">
        <f t="shared" si="194"/>
        <v>0.28921144170696778</v>
      </c>
      <c r="FN30" s="62">
        <f t="shared" si="195"/>
        <v>2</v>
      </c>
      <c r="FO30" s="62">
        <f t="shared" si="196"/>
        <v>0.34510105102552879</v>
      </c>
      <c r="FP30" s="62">
        <f t="shared" si="197"/>
        <v>0.31579288380079373</v>
      </c>
      <c r="FQ30" s="62">
        <f t="shared" si="198"/>
        <v>0.66089393482632253</v>
      </c>
      <c r="FR30" s="62" t="str">
        <f t="shared" si="199"/>
        <v>Pass</v>
      </c>
      <c r="FS30" s="62" t="str">
        <f t="shared" si="200"/>
        <v>Mg-Hst</v>
      </c>
      <c r="FT30" s="60">
        <f t="shared" si="201"/>
        <v>0.99999999999999523</v>
      </c>
      <c r="FV30" s="60">
        <f t="shared" si="202"/>
        <v>0.98978878133791381</v>
      </c>
      <c r="FW30" s="60">
        <f t="shared" si="238"/>
        <v>6.1974046025480867</v>
      </c>
      <c r="FX30" s="60">
        <f t="shared" si="238"/>
        <v>0.24645003184319506</v>
      </c>
      <c r="FY30" s="60">
        <f t="shared" si="238"/>
        <v>2.2996626476227378</v>
      </c>
      <c r="FZ30" s="60">
        <f t="shared" si="238"/>
        <v>3.0066113382398924E-2</v>
      </c>
      <c r="GA30" s="60">
        <f t="shared" si="238"/>
        <v>0.94922485526108069</v>
      </c>
      <c r="GB30" s="60">
        <f t="shared" si="238"/>
        <v>3.2249880215708879</v>
      </c>
      <c r="GC30" s="60">
        <f t="shared" si="238"/>
        <v>1.7286219966229244</v>
      </c>
      <c r="GD30" s="60">
        <f t="shared" si="238"/>
        <v>0</v>
      </c>
      <c r="GE30" s="60">
        <f t="shared" si="238"/>
        <v>0.64092463230181418</v>
      </c>
      <c r="GF30" s="60">
        <f t="shared" si="238"/>
        <v>0.31908474175190099</v>
      </c>
      <c r="GG30" s="60">
        <f t="shared" si="238"/>
        <v>0</v>
      </c>
      <c r="GH30" s="60">
        <f t="shared" si="238"/>
        <v>0</v>
      </c>
      <c r="GI30" s="60">
        <f t="shared" si="238"/>
        <v>1.9795775626758276</v>
      </c>
      <c r="GJ30" s="60">
        <f t="shared" si="203"/>
        <v>22.765141970772017</v>
      </c>
      <c r="GK30" s="60">
        <f t="shared" si="204"/>
        <v>0.46971605845596542</v>
      </c>
      <c r="GM30" s="88">
        <f t="shared" si="205"/>
        <v>6.1974046025480867</v>
      </c>
      <c r="GN30" s="88">
        <f t="shared" si="206"/>
        <v>1.8025953974519133</v>
      </c>
      <c r="GO30" s="88">
        <f t="shared" si="207"/>
        <v>0</v>
      </c>
      <c r="GP30" s="87">
        <f t="shared" si="208"/>
        <v>8</v>
      </c>
      <c r="GQ30" s="88">
        <f t="shared" si="209"/>
        <v>0.49706725017082443</v>
      </c>
      <c r="GR30" s="88">
        <f t="shared" si="210"/>
        <v>0.24645003184319506</v>
      </c>
      <c r="GS30" s="88">
        <f t="shared" si="211"/>
        <v>3.0066113382398924E-2</v>
      </c>
      <c r="GT30" s="88">
        <f t="shared" si="212"/>
        <v>0.46971605845596542</v>
      </c>
      <c r="GU30" s="88">
        <f t="shared" si="213"/>
        <v>3.2249880215708879</v>
      </c>
      <c r="GV30" s="88">
        <f t="shared" si="214"/>
        <v>0.47950879680511527</v>
      </c>
      <c r="GW30" s="88">
        <f t="shared" si="215"/>
        <v>0</v>
      </c>
      <c r="GX30" s="87">
        <f t="shared" si="216"/>
        <v>4.9477962722283868</v>
      </c>
      <c r="GY30" s="88">
        <f t="shared" si="217"/>
        <v>0</v>
      </c>
      <c r="GZ30" s="88">
        <f t="shared" si="218"/>
        <v>0</v>
      </c>
      <c r="HA30" s="88">
        <f t="shared" si="219"/>
        <v>0</v>
      </c>
      <c r="HB30" s="88">
        <f t="shared" si="220"/>
        <v>1.7286219966229244</v>
      </c>
      <c r="HC30" s="88">
        <f t="shared" si="221"/>
        <v>0.27137800337707563</v>
      </c>
      <c r="HD30" s="87">
        <f t="shared" si="222"/>
        <v>2</v>
      </c>
      <c r="HE30" s="88">
        <f t="shared" si="223"/>
        <v>0.36954662892473855</v>
      </c>
      <c r="HF30" s="88">
        <f t="shared" si="224"/>
        <v>0.31908474175190099</v>
      </c>
      <c r="HG30" s="88">
        <f t="shared" si="225"/>
        <v>0.6886313706766396</v>
      </c>
      <c r="HH30" s="96" t="str">
        <f t="shared" si="226"/>
        <v>Pass</v>
      </c>
      <c r="HI30" s="83">
        <f t="shared" si="227"/>
        <v>0.87056034319518594</v>
      </c>
      <c r="HJ30" s="83">
        <f t="shared" si="228"/>
        <v>0.6886313706766396</v>
      </c>
      <c r="HK30" s="83">
        <f t="shared" si="229"/>
        <v>0.24645003184319506</v>
      </c>
      <c r="HL30" s="83">
        <f t="shared" si="230"/>
        <v>6.1974046025480867</v>
      </c>
      <c r="HM30" s="96" t="str">
        <f t="shared" si="231"/>
        <v>Pargasite</v>
      </c>
      <c r="HP30" s="97">
        <f>parameters!$E$5+parameters!$F$5*calcs_mymases!$Q30 +parameters!$G$5*calcs_mymases!$GM30+parameters!$H$5*LN(calcs_mymases!$GM30)+parameters!$I$5*calcs_mymases!$GQ30+parameters!$J$5*(calcs_mymases!$GU30+calcs_mymases!$GY30) + parameters!$K$5*calcs_mymases!$GT30+parameters!$L$5*(calcs_mymases!$GV30+calcs_mymases!$GZ30)+parameters!$M$5*(calcs_mymases!$GT30+calcs_mymases!$GV30+calcs_mymases!$GZ30)+parameters!$N$5*(calcs_mymases!$GO30+calcs_mymases!$GR30)+parameters!$O$5*calcs_mymases!$HB30+parameters!$P$5*calcs_mymases!$HE30</f>
        <v>54.159127979444882</v>
      </c>
      <c r="HQ30" s="97">
        <f>parameters!$E$6+parameters!$F$6*calcs_mymases!$Q30 +parameters!$G$6*calcs_mymases!$GM30+parameters!$H$6*LN(calcs_mymases!$GM30)+parameters!$I$6*calcs_mymases!$GQ30+parameters!$J$6*(calcs_mymases!$GU30+calcs_mymases!$GY30) + parameters!$K$6*calcs_mymases!$GT30+parameters!$L$6*(calcs_mymases!$GV30+calcs_mymases!$GZ30)+parameters!$M$6*(calcs_mymases!$GT30+calcs_mymases!$GV30+calcs_mymases!$GZ30)+parameters!$N$6*(calcs_mymases!$GO30+calcs_mymases!$GR30)+parameters!$O$6*calcs_mymases!$HB30+parameters!$P$6*calcs_mymases!$HE30</f>
        <v>56.99653948333237</v>
      </c>
      <c r="HR30" s="97">
        <f>parameters!$E$7+parameters!$F$7*calcs_mymases!$Q30 +parameters!$G$7*calcs_mymases!$GM30+parameters!$H$7*LN(calcs_mymases!$GM30)+parameters!$I$7*calcs_mymases!$GQ30+parameters!$J$7*(calcs_mymases!$GU30+calcs_mymases!$GY30) + parameters!$K$7*calcs_mymases!$GT30+parameters!$L$7*(calcs_mymases!$GV30+calcs_mymases!$GZ30)+parameters!$M$7*(calcs_mymases!$GT30+calcs_mymases!$GV30+calcs_mymases!$GZ30)+parameters!$N$7*(calcs_mymases!$GO30+calcs_mymases!$GR30)+parameters!$O$7*calcs_mymases!$HB30+parameters!$P$7*calcs_mymases!$HE30</f>
        <v>60.616609138441682</v>
      </c>
      <c r="HS30" s="97">
        <f>parameters!$E$8+parameters!$F$8*calcs_mymases!$Q30 +parameters!$G$8*calcs_mymases!$GM30+parameters!$H$8*LN(calcs_mymases!$GM30)+parameters!$I$8*calcs_mymases!$GQ30+parameters!$J$8*(calcs_mymases!$GU30+calcs_mymases!$GY30) + parameters!$K$8*calcs_mymases!$GT30+parameters!$L$8*(calcs_mymases!$GV30+calcs_mymases!$GZ30)+parameters!$M$8*(calcs_mymases!$GT30+calcs_mymases!$GV30+calcs_mymases!$GZ30)+parameters!$N$8*(calcs_mymases!$GO30+calcs_mymases!$GR30)+parameters!$O$8*calcs_mymases!$HB30+parameters!$P$8*calcs_mymases!$HE30</f>
        <v>59.880870083653541</v>
      </c>
      <c r="HT30" s="81"/>
      <c r="HU30" s="97">
        <f>EXP(parameters!$E$10+parameters!$F$10*calcs_mymases!$Q30 +parameters!$G$10*calcs_mymases!$GM30+parameters!$H$10*LN(calcs_mymases!$GM30)+parameters!$I$10*calcs_mymases!$GQ30+parameters!$J$10*(calcs_mymases!$GU30+calcs_mymases!$GY30) + parameters!$K$10*calcs_mymases!$GT30+parameters!$L$10*(calcs_mymases!$GV30+calcs_mymases!$GZ30)+parameters!$M$10*(calcs_mymases!$GT30+calcs_mymases!$GV30+calcs_mymases!$GZ30)+parameters!$N$10*(calcs_mymases!$GO30+calcs_mymases!$GR30)+parameters!$O$10*calcs_mymases!$HB30+parameters!$P$10*calcs_mymases!$HE30)</f>
        <v>1.102754562369157</v>
      </c>
      <c r="HV30" s="97">
        <f>EXP(parameters!$E$11+parameters!$F$11*calcs_mymases!$Q30 +parameters!$G$11*calcs_mymases!$GM30+parameters!$H$11*LN(calcs_mymases!$GM30)+parameters!$I$11*calcs_mymases!$GQ30+parameters!$J$11*(calcs_mymases!$GU30+calcs_mymases!$GY30) + parameters!$K$11*calcs_mymases!$GT30+parameters!$L$11*(calcs_mymases!$GV30+calcs_mymases!$GZ30)+parameters!$M$11*(calcs_mymases!$GT30+calcs_mymases!$GV30+calcs_mymases!$GZ30)+parameters!$N$11*(calcs_mymases!$GO30+calcs_mymases!$GR30)+parameters!$O$11*calcs_mymases!$HB30+parameters!$P$11*calcs_mymases!$HE30)</f>
        <v>1.2789585222787128</v>
      </c>
      <c r="HW30" s="73"/>
      <c r="HX30" s="97">
        <f>EXP(parameters!$E$13+parameters!$F$13*calcs_mymases!$Q30 +parameters!$G$13*calcs_mymases!$GM30+parameters!$H$13*LN(calcs_mymases!$GM30)+parameters!$I$13*calcs_mymases!$GQ30+parameters!$J$13*(calcs_mymases!$GU30+calcs_mymases!$GY30) + parameters!$K$13*calcs_mymases!$GT30+parameters!$L$13*(calcs_mymases!$GV30+calcs_mymases!$GZ30)+parameters!$M$13*(calcs_mymases!$GT30+calcs_mymases!$GV30+calcs_mymases!$GZ30)+parameters!$N$13*(calcs_mymases!$GO30+calcs_mymases!$GR30)+parameters!$O$13*calcs_mymases!$HB30+parameters!$P$13*calcs_mymases!$HE30)</f>
        <v>4.944506480151488</v>
      </c>
      <c r="HY30" s="97">
        <f>EXP(parameters!$E$14+parameters!$F$14*calcs_mymases!$Q30 +parameters!$G$14*calcs_mymases!$GM30+parameters!$H$14*LN(calcs_mymases!$GM30)+parameters!$I$14*calcs_mymases!$GQ30+parameters!$J$14*(calcs_mymases!$GU30+calcs_mymases!$GY30) + parameters!$K$14*calcs_mymases!$GT30+parameters!$L$14*(calcs_mymases!$GV30+calcs_mymases!$GZ30)+parameters!$M$14*(calcs_mymases!$GT30+calcs_mymases!$GV30+calcs_mymases!$GZ30)+parameters!$N$14*(calcs_mymases!$GO30+calcs_mymases!$GR30)+parameters!$O$14*calcs_mymases!$HB30+parameters!$P$14*calcs_mymases!$HE30)</f>
        <v>4.7947883380296243</v>
      </c>
      <c r="HZ30" s="81"/>
      <c r="IA30" s="97">
        <f>EXP(parameters!$E$16+parameters!$F$16*calcs_mymases!$Q30 +parameters!$G$16*calcs_mymases!$GM30+parameters!$H$16*LN(calcs_mymases!$GM30)+parameters!$I$16*calcs_mymases!$GQ30+parameters!$J$16*(calcs_mymases!$GU30+calcs_mymases!$GY30) + parameters!$K$16*calcs_mymases!$GT30+parameters!$L$16*(calcs_mymases!$GV30+calcs_mymases!$GZ30)+parameters!$M$16*(calcs_mymases!$GT30+calcs_mymases!$GV30+calcs_mymases!$GZ30)+parameters!$N$16*(calcs_mymases!$GO30+calcs_mymases!$GR30)+parameters!$O$16*calcs_mymases!$HB30+parameters!$P$16*calcs_mymases!$HE30)</f>
        <v>2.5532631631288636</v>
      </c>
      <c r="IB30" s="81"/>
      <c r="IC30" s="97">
        <f>(parameters!$E$18+parameters!$F$18*calcs_mymases!$Q30 +parameters!$G$18*calcs_mymases!$GM30+parameters!$H$18*LN(calcs_mymases!$GM30)+parameters!$I$18*calcs_mymases!$GQ30+parameters!$J$18*(calcs_mymases!$GU30+calcs_mymases!$GY30) + parameters!$K$18*calcs_mymases!$GT30+parameters!$L$18*(calcs_mymases!$GV30+calcs_mymases!$GZ30)+parameters!$M$18*(calcs_mymases!$GT30+calcs_mymases!$GV30+calcs_mymases!$GZ30)+parameters!$N$18*(calcs_mymases!$GO30+calcs_mymases!$GR30)+parameters!$O$18*calcs_mymases!$HB30+parameters!$P$18*calcs_mymases!$HE30)</f>
        <v>6.5639192342014567</v>
      </c>
      <c r="ID30" s="97">
        <f>EXP(parameters!$E$19+parameters!$F$19*calcs_mymases!$Q30 +parameters!$G$19*calcs_mymases!$GM30+parameters!$H$19*LN(calcs_mymases!$GM30)+parameters!$I$19*calcs_mymases!$GQ30+parameters!$J$19*(calcs_mymases!$GU30+calcs_mymases!$GY30) + parameters!$K$19*calcs_mymases!$GT30+parameters!$L$19*(calcs_mymases!$GV30+calcs_mymases!$GZ30)+parameters!$M$19*(calcs_mymases!$GT30+calcs_mymases!$GV30+calcs_mymases!$GZ30)+parameters!$N$19*(calcs_mymases!$GO30+calcs_mymases!$GR30)+parameters!$O$19*calcs_mymases!$HB30+parameters!$P$19*calcs_mymases!$HE30)</f>
        <v>7.2832186054210188</v>
      </c>
      <c r="IE30" s="73"/>
      <c r="IF30" s="97">
        <f>(parameters!$E$21+parameters!$F$21*calcs_mymases!$Q30 +parameters!$G$21*calcs_mymases!$GM30+parameters!$H$21*LN(calcs_mymases!$GM30)+parameters!$I$21*calcs_mymases!$GQ30+parameters!$J$21*(calcs_mymases!$GU30+calcs_mymases!$GY30) + parameters!$K$21*calcs_mymases!$GT30+parameters!$L$21*(calcs_mymases!$GV30+calcs_mymases!$GZ30)+parameters!$M$21*(calcs_mymases!$GT30+calcs_mymases!$GV30+calcs_mymases!$GZ30)+parameters!$N$21*(calcs_mymases!$GO30+calcs_mymases!$GR30)+parameters!$O$21*calcs_mymases!$HB30+parameters!$P$21*calcs_mymases!$HE30)</f>
        <v>2.7741879784349432</v>
      </c>
      <c r="IG30" s="97">
        <f>(parameters!$E$22+parameters!$F$22*calcs_mymases!$Q30 +parameters!$G$22*calcs_mymases!$GM30+parameters!$H$22*LN(calcs_mymases!$GM30)+parameters!$I$22*calcs_mymases!$GQ30+parameters!$J$22*(calcs_mymases!$GU30+calcs_mymases!$GY30) + parameters!$K$22*calcs_mymases!$GT30+parameters!$L$22*(calcs_mymases!$GV30+calcs_mymases!$GZ30)+parameters!$M$22*(calcs_mymases!$GT30+calcs_mymases!$GV30+calcs_mymases!$GZ30)+parameters!$N$22*(calcs_mymases!$GO30+calcs_mymases!$GR30)+parameters!$O$22*calcs_mymases!$HB30+parameters!$P$22*calcs_mymases!$HE30)</f>
        <v>1.4793845314417116</v>
      </c>
      <c r="IH30" s="81"/>
      <c r="II30" s="97">
        <f>(parameters!$E$24+parameters!$F$24*calcs_mymases!$Q30 +parameters!$G$24*calcs_mymases!$GM30+parameters!$H$24*LN(calcs_mymases!$GM30)+parameters!$I$24*calcs_mymases!$GQ30+parameters!$J$24*(calcs_mymases!$GU30+calcs_mymases!$GY30) + parameters!$K$24*calcs_mymases!$GT30+parameters!$L$24*(calcs_mymases!$GV30+calcs_mymases!$GZ30)+parameters!$M$24*(calcs_mymases!$GT30+calcs_mymases!$GV30+calcs_mymases!$GZ30)+parameters!$N$24*(calcs_mymases!$GO30+calcs_mymases!$GR30)+parameters!$O$24*calcs_mymases!$HB30+parameters!$P$24*calcs_mymases!$HE30)</f>
        <v>17.514909859866265</v>
      </c>
      <c r="IJ30" s="98"/>
    </row>
    <row r="31" spans="1:244" s="60" customFormat="1" x14ac:dyDescent="0.3">
      <c r="A31" s="89" t="s">
        <v>115</v>
      </c>
      <c r="B31" s="90" t="str">
        <f t="shared" si="111"/>
        <v>Pargasite</v>
      </c>
      <c r="C31" s="91">
        <v>42.37</v>
      </c>
      <c r="D31" s="91">
        <v>2.2400000000000002</v>
      </c>
      <c r="E31" s="91">
        <v>13.34</v>
      </c>
      <c r="F31" s="91">
        <v>0.26</v>
      </c>
      <c r="G31" s="91">
        <v>7.76</v>
      </c>
      <c r="H31" s="91">
        <v>14.79</v>
      </c>
      <c r="I31" s="91">
        <v>11.03</v>
      </c>
      <c r="J31" s="91">
        <v>0</v>
      </c>
      <c r="K31" s="91">
        <v>2.2599999999999998</v>
      </c>
      <c r="L31" s="91">
        <v>1.71</v>
      </c>
      <c r="M31" s="91">
        <v>0</v>
      </c>
      <c r="N31" s="91">
        <v>0</v>
      </c>
      <c r="O31" s="91">
        <v>0</v>
      </c>
      <c r="P31" s="91">
        <v>95.759999999999991</v>
      </c>
      <c r="Q31" s="60">
        <v>1025</v>
      </c>
      <c r="R31" s="92">
        <f t="shared" si="232"/>
        <v>0.70517589453484519</v>
      </c>
      <c r="S31" s="93">
        <f t="shared" si="232"/>
        <v>2.8042484363811179E-2</v>
      </c>
      <c r="T31" s="93">
        <f t="shared" si="232"/>
        <v>0.13083433861966831</v>
      </c>
      <c r="U31" s="93">
        <f t="shared" si="232"/>
        <v>1.7105465722620401E-3</v>
      </c>
      <c r="V31" s="93">
        <f t="shared" si="232"/>
        <v>0.10800819526100124</v>
      </c>
      <c r="W31" s="93">
        <f t="shared" si="232"/>
        <v>0.36695745377675881</v>
      </c>
      <c r="X31" s="93">
        <f t="shared" si="232"/>
        <v>0.19669242867893305</v>
      </c>
      <c r="Y31" s="93">
        <f t="shared" si="232"/>
        <v>0</v>
      </c>
      <c r="Z31" s="93">
        <f t="shared" si="232"/>
        <v>3.6464022433441053E-2</v>
      </c>
      <c r="AA31" s="93">
        <f t="shared" si="232"/>
        <v>1.8153637097116652E-2</v>
      </c>
      <c r="AB31" s="93">
        <f t="shared" si="232"/>
        <v>0</v>
      </c>
      <c r="AC31" s="94">
        <f t="shared" si="232"/>
        <v>0</v>
      </c>
      <c r="AD31" s="92">
        <f t="shared" si="112"/>
        <v>1.4103517890696904</v>
      </c>
      <c r="AE31" s="93">
        <f t="shared" si="112"/>
        <v>5.6084968727622357E-2</v>
      </c>
      <c r="AF31" s="93">
        <f t="shared" si="113"/>
        <v>0.39250301585900493</v>
      </c>
      <c r="AG31" s="93">
        <f t="shared" si="113"/>
        <v>5.1316397167861204E-3</v>
      </c>
      <c r="AH31" s="93">
        <f t="shared" si="233"/>
        <v>0.10800819526100124</v>
      </c>
      <c r="AI31" s="93">
        <f t="shared" si="233"/>
        <v>0.36695745377675881</v>
      </c>
      <c r="AJ31" s="93">
        <f t="shared" si="233"/>
        <v>0.19669242867893305</v>
      </c>
      <c r="AK31" s="93">
        <f t="shared" si="233"/>
        <v>0</v>
      </c>
      <c r="AL31" s="93">
        <f t="shared" si="233"/>
        <v>3.6464022433441053E-2</v>
      </c>
      <c r="AM31" s="93">
        <f t="shared" si="233"/>
        <v>1.8153637097116652E-2</v>
      </c>
      <c r="AN31" s="94">
        <f t="shared" si="114"/>
        <v>2.5903471506203544</v>
      </c>
      <c r="AO31" s="92">
        <f t="shared" si="234"/>
        <v>12.522681039425306</v>
      </c>
      <c r="AP31" s="93">
        <f t="shared" si="234"/>
        <v>0.4979850984167844</v>
      </c>
      <c r="AQ31" s="93">
        <f t="shared" si="234"/>
        <v>3.4850808945029348</v>
      </c>
      <c r="AR31" s="93">
        <f t="shared" si="234"/>
        <v>4.5564438518526242E-2</v>
      </c>
      <c r="AS31" s="93">
        <f t="shared" si="234"/>
        <v>0.95901759361022243</v>
      </c>
      <c r="AT31" s="93">
        <f t="shared" si="234"/>
        <v>3.2582588147863412</v>
      </c>
      <c r="AU31" s="93">
        <f t="shared" si="234"/>
        <v>1.7464554349528165</v>
      </c>
      <c r="AV31" s="93">
        <f t="shared" si="234"/>
        <v>0</v>
      </c>
      <c r="AW31" s="93">
        <f t="shared" si="234"/>
        <v>0.32376838593556584</v>
      </c>
      <c r="AX31" s="93">
        <f t="shared" si="234"/>
        <v>0.16118829985150412</v>
      </c>
      <c r="AY31" s="94">
        <f t="shared" si="115"/>
        <v>23</v>
      </c>
      <c r="AZ31" s="92">
        <f t="shared" si="116"/>
        <v>6.261340519712653</v>
      </c>
      <c r="BA31" s="93">
        <f t="shared" si="116"/>
        <v>0.2489925492083922</v>
      </c>
      <c r="BB31" s="93">
        <f t="shared" si="117"/>
        <v>2.3233872630019565</v>
      </c>
      <c r="BC31" s="93">
        <f t="shared" si="117"/>
        <v>3.0376292345684161E-2</v>
      </c>
      <c r="BD31" s="93">
        <f t="shared" si="235"/>
        <v>0.95901759361022243</v>
      </c>
      <c r="BE31" s="93">
        <f t="shared" si="235"/>
        <v>3.2582588147863412</v>
      </c>
      <c r="BF31" s="93">
        <f t="shared" si="235"/>
        <v>1.7464554349528165</v>
      </c>
      <c r="BG31" s="93">
        <f t="shared" si="235"/>
        <v>0</v>
      </c>
      <c r="BH31" s="93">
        <f t="shared" si="118"/>
        <v>0.64753677187113168</v>
      </c>
      <c r="BI31" s="93">
        <f t="shared" si="118"/>
        <v>0.32237659970300825</v>
      </c>
      <c r="BJ31" s="93">
        <f t="shared" si="119"/>
        <v>0</v>
      </c>
      <c r="BK31" s="93">
        <f t="shared" si="119"/>
        <v>0</v>
      </c>
      <c r="BL31" s="93">
        <f t="shared" si="120"/>
        <v>2</v>
      </c>
      <c r="BM31" s="94">
        <f t="shared" si="121"/>
        <v>15.797741839192202</v>
      </c>
      <c r="BN31" s="95">
        <f t="shared" si="122"/>
        <v>6.261340519712653</v>
      </c>
      <c r="BO31" s="66">
        <f t="shared" si="123"/>
        <v>1.738659480287347</v>
      </c>
      <c r="BP31" s="66">
        <f t="shared" si="124"/>
        <v>0</v>
      </c>
      <c r="BQ31" s="66">
        <f t="shared" si="125"/>
        <v>8</v>
      </c>
      <c r="BR31" s="66">
        <f t="shared" si="126"/>
        <v>0.58472778271460957</v>
      </c>
      <c r="BS31" s="66">
        <f t="shared" si="127"/>
        <v>0.2489925492083922</v>
      </c>
      <c r="BT31" s="66">
        <f t="shared" si="128"/>
        <v>3.0376292345684161E-2</v>
      </c>
      <c r="BU31" s="66"/>
      <c r="BV31" s="66">
        <f t="shared" si="129"/>
        <v>3.2582588147863412</v>
      </c>
      <c r="BW31" s="66">
        <f t="shared" si="130"/>
        <v>0.87764456094497323</v>
      </c>
      <c r="BX31" s="66">
        <f t="shared" si="131"/>
        <v>0</v>
      </c>
      <c r="BY31" s="66">
        <f t="shared" si="132"/>
        <v>5</v>
      </c>
      <c r="BZ31" s="66">
        <f t="shared" si="133"/>
        <v>0</v>
      </c>
      <c r="CA31" s="66">
        <f t="shared" si="134"/>
        <v>8.1373032665249201E-2</v>
      </c>
      <c r="CB31" s="66">
        <f t="shared" si="135"/>
        <v>0</v>
      </c>
      <c r="CC31" s="66">
        <f t="shared" si="136"/>
        <v>1.7464554349528165</v>
      </c>
      <c r="CD31" s="56">
        <f t="shared" si="137"/>
        <v>0.17217153238193417</v>
      </c>
      <c r="CE31" s="66">
        <f t="shared" si="138"/>
        <v>2</v>
      </c>
      <c r="CF31" s="66">
        <f t="shared" si="139"/>
        <v>0.47536523948919751</v>
      </c>
      <c r="CG31" s="66">
        <f t="shared" si="140"/>
        <v>0.32237659970300825</v>
      </c>
      <c r="CH31" s="67">
        <f t="shared" si="141"/>
        <v>0.79774183919220576</v>
      </c>
      <c r="CJ31" s="60">
        <f t="shared" si="142"/>
        <v>1.2776816681369596</v>
      </c>
      <c r="CK31" s="60">
        <f t="shared" si="143"/>
        <v>1.0128029792401101</v>
      </c>
      <c r="CL31" s="60">
        <f t="shared" si="144"/>
        <v>1.0116113787502961</v>
      </c>
      <c r="CN31" s="60">
        <f t="shared" si="145"/>
        <v>1</v>
      </c>
      <c r="CO31" s="60">
        <f t="shared" si="236"/>
        <v>6.261340519712653</v>
      </c>
      <c r="CP31" s="60">
        <f t="shared" si="236"/>
        <v>0.2489925492083922</v>
      </c>
      <c r="CQ31" s="60">
        <f t="shared" si="236"/>
        <v>2.3233872630019565</v>
      </c>
      <c r="CR31" s="60">
        <f t="shared" si="236"/>
        <v>3.0376292345684161E-2</v>
      </c>
      <c r="CS31" s="60">
        <f t="shared" si="236"/>
        <v>0.95901759361022243</v>
      </c>
      <c r="CT31" s="60">
        <f t="shared" si="236"/>
        <v>3.2582588147863412</v>
      </c>
      <c r="CU31" s="60">
        <f t="shared" si="236"/>
        <v>1.7464554349528165</v>
      </c>
      <c r="CV31" s="60">
        <f t="shared" si="236"/>
        <v>0</v>
      </c>
      <c r="CW31" s="60">
        <f t="shared" si="236"/>
        <v>0.64753677187113168</v>
      </c>
      <c r="CX31" s="60">
        <f t="shared" si="236"/>
        <v>0.32237659970300825</v>
      </c>
      <c r="CY31" s="60">
        <f t="shared" si="236"/>
        <v>0</v>
      </c>
      <c r="CZ31" s="60">
        <f t="shared" si="236"/>
        <v>0</v>
      </c>
      <c r="DA31" s="60">
        <f t="shared" si="236"/>
        <v>2</v>
      </c>
      <c r="DB31" s="60">
        <f t="shared" si="146"/>
        <v>23</v>
      </c>
      <c r="DC31" s="60">
        <f t="shared" si="147"/>
        <v>0</v>
      </c>
      <c r="DD31" s="60" t="str">
        <f t="shared" si="148"/>
        <v/>
      </c>
      <c r="DE31" s="59">
        <f t="shared" si="149"/>
        <v>6.261340519712653</v>
      </c>
      <c r="DF31" s="59">
        <f t="shared" si="150"/>
        <v>1.738659480287347</v>
      </c>
      <c r="DG31" s="59">
        <f t="shared" si="151"/>
        <v>0</v>
      </c>
      <c r="DH31" s="59">
        <f t="shared" si="152"/>
        <v>8</v>
      </c>
      <c r="DI31" s="59">
        <f t="shared" si="153"/>
        <v>0.58472778271460957</v>
      </c>
      <c r="DJ31" s="59">
        <f t="shared" si="154"/>
        <v>0.2489925492083922</v>
      </c>
      <c r="DK31" s="59">
        <f t="shared" si="155"/>
        <v>3.0376292345684161E-2</v>
      </c>
      <c r="DL31" s="59">
        <f t="shared" si="156"/>
        <v>0</v>
      </c>
      <c r="DM31" s="59">
        <f t="shared" si="157"/>
        <v>3.2582588147863412</v>
      </c>
      <c r="DN31" s="59">
        <f t="shared" si="158"/>
        <v>0.87764456094497323</v>
      </c>
      <c r="DO31" s="59">
        <f t="shared" si="159"/>
        <v>0</v>
      </c>
      <c r="DP31" s="59">
        <f t="shared" si="160"/>
        <v>5</v>
      </c>
      <c r="DQ31" s="59">
        <f t="shared" si="161"/>
        <v>0</v>
      </c>
      <c r="DR31" s="59">
        <f t="shared" si="162"/>
        <v>8.1373032665249201E-2</v>
      </c>
      <c r="DS31" s="59">
        <f t="shared" si="163"/>
        <v>0</v>
      </c>
      <c r="DT31" s="59">
        <f t="shared" si="164"/>
        <v>1.7464554349528165</v>
      </c>
      <c r="DU31" s="59">
        <f t="shared" si="165"/>
        <v>0.17217153238193417</v>
      </c>
      <c r="DV31" s="59">
        <f t="shared" si="166"/>
        <v>2</v>
      </c>
      <c r="DW31" s="59">
        <f t="shared" si="167"/>
        <v>0.47536523948919751</v>
      </c>
      <c r="DX31" s="59">
        <f t="shared" si="168"/>
        <v>0</v>
      </c>
      <c r="DY31" s="59">
        <f t="shared" si="169"/>
        <v>0.47536523948919751</v>
      </c>
      <c r="EA31" s="60">
        <f t="shared" si="170"/>
        <v>0.93188744040411386</v>
      </c>
      <c r="EB31" s="60">
        <f t="shared" si="171"/>
        <v>0.96928245426633397</v>
      </c>
      <c r="EC31" s="60">
        <f t="shared" si="172"/>
        <v>0.87672986158359001</v>
      </c>
      <c r="ED31" s="60">
        <f t="shared" si="173"/>
        <v>0.97957756267582752</v>
      </c>
      <c r="EF31" s="60">
        <f t="shared" si="174"/>
        <v>0.97957756267582752</v>
      </c>
      <c r="EG31" s="60">
        <f t="shared" si="237"/>
        <v>6.1334686853835194</v>
      </c>
      <c r="EH31" s="60">
        <f t="shared" si="237"/>
        <v>0.24390751447799788</v>
      </c>
      <c r="EI31" s="60">
        <f t="shared" si="237"/>
        <v>2.2759380322435185</v>
      </c>
      <c r="EJ31" s="60">
        <f t="shared" si="237"/>
        <v>2.9755934419113686E-2</v>
      </c>
      <c r="EK31" s="60">
        <f t="shared" si="237"/>
        <v>0.93943211691193895</v>
      </c>
      <c r="EL31" s="60">
        <f t="shared" si="237"/>
        <v>3.1917172283554347</v>
      </c>
      <c r="EM31" s="60">
        <f t="shared" si="237"/>
        <v>1.7107885582930322</v>
      </c>
      <c r="EN31" s="60">
        <f t="shared" si="237"/>
        <v>0</v>
      </c>
      <c r="EO31" s="60">
        <f t="shared" si="237"/>
        <v>0.63431249273249657</v>
      </c>
      <c r="EP31" s="60">
        <f t="shared" si="237"/>
        <v>0.31579288380079373</v>
      </c>
      <c r="EQ31" s="60">
        <f t="shared" si="237"/>
        <v>0</v>
      </c>
      <c r="ER31" s="60">
        <f t="shared" si="237"/>
        <v>0</v>
      </c>
      <c r="ES31" s="60">
        <f t="shared" si="237"/>
        <v>1.959155125351655</v>
      </c>
      <c r="ET31" s="60">
        <f t="shared" si="175"/>
        <v>22.530283941544038</v>
      </c>
      <c r="EU31" s="60">
        <f t="shared" si="176"/>
        <v>0.93943211691192374</v>
      </c>
      <c r="EV31" s="60" t="str">
        <f t="shared" si="177"/>
        <v/>
      </c>
      <c r="EW31" s="62">
        <f t="shared" si="178"/>
        <v>6.1334686853835194</v>
      </c>
      <c r="EX31" s="62">
        <f t="shared" si="179"/>
        <v>1.8665313146164806</v>
      </c>
      <c r="EY31" s="62">
        <f t="shared" si="180"/>
        <v>0</v>
      </c>
      <c r="EZ31" s="62">
        <f t="shared" si="181"/>
        <v>8</v>
      </c>
      <c r="FA31" s="62">
        <f t="shared" si="182"/>
        <v>0.40940671762703795</v>
      </c>
      <c r="FB31" s="62">
        <f t="shared" si="183"/>
        <v>0.24390751447799788</v>
      </c>
      <c r="FC31" s="62">
        <f t="shared" si="184"/>
        <v>2.9755934419113686E-2</v>
      </c>
      <c r="FD31" s="62">
        <f t="shared" si="185"/>
        <v>0.93943211691192374</v>
      </c>
      <c r="FE31" s="62">
        <f t="shared" si="186"/>
        <v>3.1917172283554347</v>
      </c>
      <c r="FF31" s="62">
        <f t="shared" si="187"/>
        <v>1.5210055437364645E-14</v>
      </c>
      <c r="FG31" s="62">
        <f t="shared" si="188"/>
        <v>0</v>
      </c>
      <c r="FH31" s="62">
        <f t="shared" si="189"/>
        <v>4.8142195117915234</v>
      </c>
      <c r="FI31" s="62">
        <f t="shared" si="190"/>
        <v>0</v>
      </c>
      <c r="FJ31" s="62">
        <f t="shared" si="191"/>
        <v>0</v>
      </c>
      <c r="FK31" s="62">
        <f t="shared" si="192"/>
        <v>0</v>
      </c>
      <c r="FL31" s="62">
        <f t="shared" si="193"/>
        <v>1.7107885582930322</v>
      </c>
      <c r="FM31" s="62">
        <f t="shared" si="194"/>
        <v>0.28921144170696778</v>
      </c>
      <c r="FN31" s="62">
        <f t="shared" si="195"/>
        <v>2</v>
      </c>
      <c r="FO31" s="62">
        <f t="shared" si="196"/>
        <v>0.34510105102552879</v>
      </c>
      <c r="FP31" s="62">
        <f t="shared" si="197"/>
        <v>0.31579288380079373</v>
      </c>
      <c r="FQ31" s="62">
        <f t="shared" si="198"/>
        <v>0.66089393482632253</v>
      </c>
      <c r="FR31" s="62" t="str">
        <f t="shared" si="199"/>
        <v>Pass</v>
      </c>
      <c r="FS31" s="62" t="str">
        <f t="shared" si="200"/>
        <v>Mg-Hst</v>
      </c>
      <c r="FT31" s="60">
        <f t="shared" si="201"/>
        <v>0.99999999999999523</v>
      </c>
      <c r="FV31" s="60">
        <f t="shared" si="202"/>
        <v>0.98978878133791381</v>
      </c>
      <c r="FW31" s="60">
        <f t="shared" si="238"/>
        <v>6.1974046025480867</v>
      </c>
      <c r="FX31" s="60">
        <f t="shared" si="238"/>
        <v>0.24645003184319506</v>
      </c>
      <c r="FY31" s="60">
        <f t="shared" si="238"/>
        <v>2.2996626476227378</v>
      </c>
      <c r="FZ31" s="60">
        <f t="shared" si="238"/>
        <v>3.0066113382398924E-2</v>
      </c>
      <c r="GA31" s="60">
        <f t="shared" si="238"/>
        <v>0.94922485526108069</v>
      </c>
      <c r="GB31" s="60">
        <f t="shared" si="238"/>
        <v>3.2249880215708879</v>
      </c>
      <c r="GC31" s="60">
        <f t="shared" si="238"/>
        <v>1.7286219966229244</v>
      </c>
      <c r="GD31" s="60">
        <f t="shared" si="238"/>
        <v>0</v>
      </c>
      <c r="GE31" s="60">
        <f t="shared" si="238"/>
        <v>0.64092463230181418</v>
      </c>
      <c r="GF31" s="60">
        <f t="shared" si="238"/>
        <v>0.31908474175190099</v>
      </c>
      <c r="GG31" s="60">
        <f t="shared" si="238"/>
        <v>0</v>
      </c>
      <c r="GH31" s="60">
        <f t="shared" si="238"/>
        <v>0</v>
      </c>
      <c r="GI31" s="60">
        <f t="shared" si="238"/>
        <v>1.9795775626758276</v>
      </c>
      <c r="GJ31" s="60">
        <f t="shared" si="203"/>
        <v>22.765141970772017</v>
      </c>
      <c r="GK31" s="60">
        <f t="shared" si="204"/>
        <v>0.46971605845596542</v>
      </c>
      <c r="GM31" s="88">
        <f t="shared" si="205"/>
        <v>6.1974046025480867</v>
      </c>
      <c r="GN31" s="88">
        <f t="shared" si="206"/>
        <v>1.8025953974519133</v>
      </c>
      <c r="GO31" s="88">
        <f t="shared" si="207"/>
        <v>0</v>
      </c>
      <c r="GP31" s="87">
        <f t="shared" si="208"/>
        <v>8</v>
      </c>
      <c r="GQ31" s="88">
        <f t="shared" si="209"/>
        <v>0.49706725017082443</v>
      </c>
      <c r="GR31" s="88">
        <f t="shared" si="210"/>
        <v>0.24645003184319506</v>
      </c>
      <c r="GS31" s="88">
        <f t="shared" si="211"/>
        <v>3.0066113382398924E-2</v>
      </c>
      <c r="GT31" s="88">
        <f t="shared" si="212"/>
        <v>0.46971605845596542</v>
      </c>
      <c r="GU31" s="88">
        <f t="shared" si="213"/>
        <v>3.2249880215708879</v>
      </c>
      <c r="GV31" s="88">
        <f t="shared" si="214"/>
        <v>0.47950879680511527</v>
      </c>
      <c r="GW31" s="88">
        <f t="shared" si="215"/>
        <v>0</v>
      </c>
      <c r="GX31" s="87">
        <f t="shared" si="216"/>
        <v>4.9477962722283868</v>
      </c>
      <c r="GY31" s="88">
        <f t="shared" si="217"/>
        <v>0</v>
      </c>
      <c r="GZ31" s="88">
        <f t="shared" si="218"/>
        <v>0</v>
      </c>
      <c r="HA31" s="88">
        <f t="shared" si="219"/>
        <v>0</v>
      </c>
      <c r="HB31" s="88">
        <f t="shared" si="220"/>
        <v>1.7286219966229244</v>
      </c>
      <c r="HC31" s="88">
        <f t="shared" si="221"/>
        <v>0.27137800337707563</v>
      </c>
      <c r="HD31" s="87">
        <f t="shared" si="222"/>
        <v>2</v>
      </c>
      <c r="HE31" s="88">
        <f t="shared" si="223"/>
        <v>0.36954662892473855</v>
      </c>
      <c r="HF31" s="88">
        <f t="shared" si="224"/>
        <v>0.31908474175190099</v>
      </c>
      <c r="HG31" s="88">
        <f t="shared" si="225"/>
        <v>0.6886313706766396</v>
      </c>
      <c r="HH31" s="96" t="str">
        <f t="shared" si="226"/>
        <v>Pass</v>
      </c>
      <c r="HI31" s="83">
        <f t="shared" si="227"/>
        <v>0.87056034319518594</v>
      </c>
      <c r="HJ31" s="83">
        <f t="shared" si="228"/>
        <v>0.6886313706766396</v>
      </c>
      <c r="HK31" s="83">
        <f t="shared" si="229"/>
        <v>0.24645003184319506</v>
      </c>
      <c r="HL31" s="83">
        <f t="shared" si="230"/>
        <v>6.1974046025480867</v>
      </c>
      <c r="HM31" s="96" t="str">
        <f t="shared" si="231"/>
        <v>Pargasite</v>
      </c>
      <c r="HP31" s="97">
        <f>parameters!$E$5+parameters!$F$5*calcs_mymases!$Q31 +parameters!$G$5*calcs_mymases!$GM31+parameters!$H$5*LN(calcs_mymases!$GM31)+parameters!$I$5*calcs_mymases!$GQ31+parameters!$J$5*(calcs_mymases!$GU31+calcs_mymases!$GY31) + parameters!$K$5*calcs_mymases!$GT31+parameters!$L$5*(calcs_mymases!$GV31+calcs_mymases!$GZ31)+parameters!$M$5*(calcs_mymases!$GT31+calcs_mymases!$GV31+calcs_mymases!$GZ31)+parameters!$N$5*(calcs_mymases!$GO31+calcs_mymases!$GR31)+parameters!$O$5*calcs_mymases!$HB31+parameters!$P$5*calcs_mymases!$HE31</f>
        <v>54.159127979444882</v>
      </c>
      <c r="HQ31" s="97">
        <f>parameters!$E$6+parameters!$F$6*calcs_mymases!$Q31 +parameters!$G$6*calcs_mymases!$GM31+parameters!$H$6*LN(calcs_mymases!$GM31)+parameters!$I$6*calcs_mymases!$GQ31+parameters!$J$6*(calcs_mymases!$GU31+calcs_mymases!$GY31) + parameters!$K$6*calcs_mymases!$GT31+parameters!$L$6*(calcs_mymases!$GV31+calcs_mymases!$GZ31)+parameters!$M$6*(calcs_mymases!$GT31+calcs_mymases!$GV31+calcs_mymases!$GZ31)+parameters!$N$6*(calcs_mymases!$GO31+calcs_mymases!$GR31)+parameters!$O$6*calcs_mymases!$HB31+parameters!$P$6*calcs_mymases!$HE31</f>
        <v>56.99653948333237</v>
      </c>
      <c r="HR31" s="97">
        <f>parameters!$E$7+parameters!$F$7*calcs_mymases!$Q31 +parameters!$G$7*calcs_mymases!$GM31+parameters!$H$7*LN(calcs_mymases!$GM31)+parameters!$I$7*calcs_mymases!$GQ31+parameters!$J$7*(calcs_mymases!$GU31+calcs_mymases!$GY31) + parameters!$K$7*calcs_mymases!$GT31+parameters!$L$7*(calcs_mymases!$GV31+calcs_mymases!$GZ31)+parameters!$M$7*(calcs_mymases!$GT31+calcs_mymases!$GV31+calcs_mymases!$GZ31)+parameters!$N$7*(calcs_mymases!$GO31+calcs_mymases!$GR31)+parameters!$O$7*calcs_mymases!$HB31+parameters!$P$7*calcs_mymases!$HE31</f>
        <v>60.616609138441682</v>
      </c>
      <c r="HS31" s="97">
        <f>parameters!$E$8+parameters!$F$8*calcs_mymases!$Q31 +parameters!$G$8*calcs_mymases!$GM31+parameters!$H$8*LN(calcs_mymases!$GM31)+parameters!$I$8*calcs_mymases!$GQ31+parameters!$J$8*(calcs_mymases!$GU31+calcs_mymases!$GY31) + parameters!$K$8*calcs_mymases!$GT31+parameters!$L$8*(calcs_mymases!$GV31+calcs_mymases!$GZ31)+parameters!$M$8*(calcs_mymases!$GT31+calcs_mymases!$GV31+calcs_mymases!$GZ31)+parameters!$N$8*(calcs_mymases!$GO31+calcs_mymases!$GR31)+parameters!$O$8*calcs_mymases!$HB31+parameters!$P$8*calcs_mymases!$HE31</f>
        <v>59.880870083653541</v>
      </c>
      <c r="HT31" s="81"/>
      <c r="HU31" s="97">
        <f>EXP(parameters!$E$10+parameters!$F$10*calcs_mymases!$Q31 +parameters!$G$10*calcs_mymases!$GM31+parameters!$H$10*LN(calcs_mymases!$GM31)+parameters!$I$10*calcs_mymases!$GQ31+parameters!$J$10*(calcs_mymases!$GU31+calcs_mymases!$GY31) + parameters!$K$10*calcs_mymases!$GT31+parameters!$L$10*(calcs_mymases!$GV31+calcs_mymases!$GZ31)+parameters!$M$10*(calcs_mymases!$GT31+calcs_mymases!$GV31+calcs_mymases!$GZ31)+parameters!$N$10*(calcs_mymases!$GO31+calcs_mymases!$GR31)+parameters!$O$10*calcs_mymases!$HB31+parameters!$P$10*calcs_mymases!$HE31)</f>
        <v>1.102754562369157</v>
      </c>
      <c r="HV31" s="97">
        <f>EXP(parameters!$E$11+parameters!$F$11*calcs_mymases!$Q31 +parameters!$G$11*calcs_mymases!$GM31+parameters!$H$11*LN(calcs_mymases!$GM31)+parameters!$I$11*calcs_mymases!$GQ31+parameters!$J$11*(calcs_mymases!$GU31+calcs_mymases!$GY31) + parameters!$K$11*calcs_mymases!$GT31+parameters!$L$11*(calcs_mymases!$GV31+calcs_mymases!$GZ31)+parameters!$M$11*(calcs_mymases!$GT31+calcs_mymases!$GV31+calcs_mymases!$GZ31)+parameters!$N$11*(calcs_mymases!$GO31+calcs_mymases!$GR31)+parameters!$O$11*calcs_mymases!$HB31+parameters!$P$11*calcs_mymases!$HE31)</f>
        <v>1.2789585222787128</v>
      </c>
      <c r="HW31" s="73"/>
      <c r="HX31" s="97">
        <f>EXP(parameters!$E$13+parameters!$F$13*calcs_mymases!$Q31 +parameters!$G$13*calcs_mymases!$GM31+parameters!$H$13*LN(calcs_mymases!$GM31)+parameters!$I$13*calcs_mymases!$GQ31+parameters!$J$13*(calcs_mymases!$GU31+calcs_mymases!$GY31) + parameters!$K$13*calcs_mymases!$GT31+parameters!$L$13*(calcs_mymases!$GV31+calcs_mymases!$GZ31)+parameters!$M$13*(calcs_mymases!$GT31+calcs_mymases!$GV31+calcs_mymases!$GZ31)+parameters!$N$13*(calcs_mymases!$GO31+calcs_mymases!$GR31)+parameters!$O$13*calcs_mymases!$HB31+parameters!$P$13*calcs_mymases!$HE31)</f>
        <v>4.944506480151488</v>
      </c>
      <c r="HY31" s="97">
        <f>EXP(parameters!$E$14+parameters!$F$14*calcs_mymases!$Q31 +parameters!$G$14*calcs_mymases!$GM31+parameters!$H$14*LN(calcs_mymases!$GM31)+parameters!$I$14*calcs_mymases!$GQ31+parameters!$J$14*(calcs_mymases!$GU31+calcs_mymases!$GY31) + parameters!$K$14*calcs_mymases!$GT31+parameters!$L$14*(calcs_mymases!$GV31+calcs_mymases!$GZ31)+parameters!$M$14*(calcs_mymases!$GT31+calcs_mymases!$GV31+calcs_mymases!$GZ31)+parameters!$N$14*(calcs_mymases!$GO31+calcs_mymases!$GR31)+parameters!$O$14*calcs_mymases!$HB31+parameters!$P$14*calcs_mymases!$HE31)</f>
        <v>4.7947883380296243</v>
      </c>
      <c r="HZ31" s="81"/>
      <c r="IA31" s="97">
        <f>EXP(parameters!$E$16+parameters!$F$16*calcs_mymases!$Q31 +parameters!$G$16*calcs_mymases!$GM31+parameters!$H$16*LN(calcs_mymases!$GM31)+parameters!$I$16*calcs_mymases!$GQ31+parameters!$J$16*(calcs_mymases!$GU31+calcs_mymases!$GY31) + parameters!$K$16*calcs_mymases!$GT31+parameters!$L$16*(calcs_mymases!$GV31+calcs_mymases!$GZ31)+parameters!$M$16*(calcs_mymases!$GT31+calcs_mymases!$GV31+calcs_mymases!$GZ31)+parameters!$N$16*(calcs_mymases!$GO31+calcs_mymases!$GR31)+parameters!$O$16*calcs_mymases!$HB31+parameters!$P$16*calcs_mymases!$HE31)</f>
        <v>2.5532631631288636</v>
      </c>
      <c r="IB31" s="81"/>
      <c r="IC31" s="97">
        <f>(parameters!$E$18+parameters!$F$18*calcs_mymases!$Q31 +parameters!$G$18*calcs_mymases!$GM31+parameters!$H$18*LN(calcs_mymases!$GM31)+parameters!$I$18*calcs_mymases!$GQ31+parameters!$J$18*(calcs_mymases!$GU31+calcs_mymases!$GY31) + parameters!$K$18*calcs_mymases!$GT31+parameters!$L$18*(calcs_mymases!$GV31+calcs_mymases!$GZ31)+parameters!$M$18*(calcs_mymases!$GT31+calcs_mymases!$GV31+calcs_mymases!$GZ31)+parameters!$N$18*(calcs_mymases!$GO31+calcs_mymases!$GR31)+parameters!$O$18*calcs_mymases!$HB31+parameters!$P$18*calcs_mymases!$HE31)</f>
        <v>6.5639192342014567</v>
      </c>
      <c r="ID31" s="97">
        <f>EXP(parameters!$E$19+parameters!$F$19*calcs_mymases!$Q31 +parameters!$G$19*calcs_mymases!$GM31+parameters!$H$19*LN(calcs_mymases!$GM31)+parameters!$I$19*calcs_mymases!$GQ31+parameters!$J$19*(calcs_mymases!$GU31+calcs_mymases!$GY31) + parameters!$K$19*calcs_mymases!$GT31+parameters!$L$19*(calcs_mymases!$GV31+calcs_mymases!$GZ31)+parameters!$M$19*(calcs_mymases!$GT31+calcs_mymases!$GV31+calcs_mymases!$GZ31)+parameters!$N$19*(calcs_mymases!$GO31+calcs_mymases!$GR31)+parameters!$O$19*calcs_mymases!$HB31+parameters!$P$19*calcs_mymases!$HE31)</f>
        <v>7.2832186054210188</v>
      </c>
      <c r="IE31" s="73"/>
      <c r="IF31" s="97">
        <f>(parameters!$E$21+parameters!$F$21*calcs_mymases!$Q31 +parameters!$G$21*calcs_mymases!$GM31+parameters!$H$21*LN(calcs_mymases!$GM31)+parameters!$I$21*calcs_mymases!$GQ31+parameters!$J$21*(calcs_mymases!$GU31+calcs_mymases!$GY31) + parameters!$K$21*calcs_mymases!$GT31+parameters!$L$21*(calcs_mymases!$GV31+calcs_mymases!$GZ31)+parameters!$M$21*(calcs_mymases!$GT31+calcs_mymases!$GV31+calcs_mymases!$GZ31)+parameters!$N$21*(calcs_mymases!$GO31+calcs_mymases!$GR31)+parameters!$O$21*calcs_mymases!$HB31+parameters!$P$21*calcs_mymases!$HE31)</f>
        <v>2.7741879784349432</v>
      </c>
      <c r="IG31" s="97">
        <f>(parameters!$E$22+parameters!$F$22*calcs_mymases!$Q31 +parameters!$G$22*calcs_mymases!$GM31+parameters!$H$22*LN(calcs_mymases!$GM31)+parameters!$I$22*calcs_mymases!$GQ31+parameters!$J$22*(calcs_mymases!$GU31+calcs_mymases!$GY31) + parameters!$K$22*calcs_mymases!$GT31+parameters!$L$22*(calcs_mymases!$GV31+calcs_mymases!$GZ31)+parameters!$M$22*(calcs_mymases!$GT31+calcs_mymases!$GV31+calcs_mymases!$GZ31)+parameters!$N$22*(calcs_mymases!$GO31+calcs_mymases!$GR31)+parameters!$O$22*calcs_mymases!$HB31+parameters!$P$22*calcs_mymases!$HE31)</f>
        <v>1.4793845314417116</v>
      </c>
      <c r="IH31" s="81"/>
      <c r="II31" s="97">
        <f>(parameters!$E$24+parameters!$F$24*calcs_mymases!$Q31 +parameters!$G$24*calcs_mymases!$GM31+parameters!$H$24*LN(calcs_mymases!$GM31)+parameters!$I$24*calcs_mymases!$GQ31+parameters!$J$24*(calcs_mymases!$GU31+calcs_mymases!$GY31) + parameters!$K$24*calcs_mymases!$GT31+parameters!$L$24*(calcs_mymases!$GV31+calcs_mymases!$GZ31)+parameters!$M$24*(calcs_mymases!$GT31+calcs_mymases!$GV31+calcs_mymases!$GZ31)+parameters!$N$24*(calcs_mymases!$GO31+calcs_mymases!$GR31)+parameters!$O$24*calcs_mymases!$HB31+parameters!$P$24*calcs_mymases!$HE31)</f>
        <v>17.514909859866265</v>
      </c>
      <c r="IJ31" s="98"/>
    </row>
    <row r="32" spans="1:244" s="60" customFormat="1" x14ac:dyDescent="0.3">
      <c r="A32" s="89" t="s">
        <v>115</v>
      </c>
      <c r="B32" s="90" t="str">
        <f t="shared" si="111"/>
        <v>Pargasite</v>
      </c>
      <c r="C32" s="91">
        <v>42.37</v>
      </c>
      <c r="D32" s="91">
        <v>2.2400000000000002</v>
      </c>
      <c r="E32" s="91">
        <v>13.34</v>
      </c>
      <c r="F32" s="91">
        <v>0.26</v>
      </c>
      <c r="G32" s="91">
        <v>7.76</v>
      </c>
      <c r="H32" s="91">
        <v>14.79</v>
      </c>
      <c r="I32" s="91">
        <v>11.03</v>
      </c>
      <c r="J32" s="91">
        <v>0</v>
      </c>
      <c r="K32" s="91">
        <v>2.2599999999999998</v>
      </c>
      <c r="L32" s="91">
        <v>1.71</v>
      </c>
      <c r="M32" s="91">
        <v>0</v>
      </c>
      <c r="N32" s="91">
        <v>0</v>
      </c>
      <c r="O32" s="91">
        <v>0</v>
      </c>
      <c r="P32" s="91">
        <v>95.759999999999991</v>
      </c>
      <c r="Q32" s="60">
        <v>1025</v>
      </c>
      <c r="R32" s="92">
        <f t="shared" si="232"/>
        <v>0.70517589453484519</v>
      </c>
      <c r="S32" s="93">
        <f t="shared" si="232"/>
        <v>2.8042484363811179E-2</v>
      </c>
      <c r="T32" s="93">
        <f t="shared" si="232"/>
        <v>0.13083433861966831</v>
      </c>
      <c r="U32" s="93">
        <f t="shared" si="232"/>
        <v>1.7105465722620401E-3</v>
      </c>
      <c r="V32" s="93">
        <f t="shared" si="232"/>
        <v>0.10800819526100124</v>
      </c>
      <c r="W32" s="93">
        <f t="shared" si="232"/>
        <v>0.36695745377675881</v>
      </c>
      <c r="X32" s="93">
        <f t="shared" si="232"/>
        <v>0.19669242867893305</v>
      </c>
      <c r="Y32" s="93">
        <f t="shared" si="232"/>
        <v>0</v>
      </c>
      <c r="Z32" s="93">
        <f t="shared" si="232"/>
        <v>3.6464022433441053E-2</v>
      </c>
      <c r="AA32" s="93">
        <f t="shared" si="232"/>
        <v>1.8153637097116652E-2</v>
      </c>
      <c r="AB32" s="93">
        <f t="shared" si="232"/>
        <v>0</v>
      </c>
      <c r="AC32" s="94">
        <f t="shared" si="232"/>
        <v>0</v>
      </c>
      <c r="AD32" s="92">
        <f t="shared" si="112"/>
        <v>1.4103517890696904</v>
      </c>
      <c r="AE32" s="93">
        <f t="shared" si="112"/>
        <v>5.6084968727622357E-2</v>
      </c>
      <c r="AF32" s="93">
        <f t="shared" si="113"/>
        <v>0.39250301585900493</v>
      </c>
      <c r="AG32" s="93">
        <f t="shared" si="113"/>
        <v>5.1316397167861204E-3</v>
      </c>
      <c r="AH32" s="93">
        <f t="shared" si="233"/>
        <v>0.10800819526100124</v>
      </c>
      <c r="AI32" s="93">
        <f t="shared" si="233"/>
        <v>0.36695745377675881</v>
      </c>
      <c r="AJ32" s="93">
        <f t="shared" si="233"/>
        <v>0.19669242867893305</v>
      </c>
      <c r="AK32" s="93">
        <f t="shared" si="233"/>
        <v>0</v>
      </c>
      <c r="AL32" s="93">
        <f t="shared" si="233"/>
        <v>3.6464022433441053E-2</v>
      </c>
      <c r="AM32" s="93">
        <f t="shared" si="233"/>
        <v>1.8153637097116652E-2</v>
      </c>
      <c r="AN32" s="94">
        <f t="shared" si="114"/>
        <v>2.5903471506203544</v>
      </c>
      <c r="AO32" s="92">
        <f t="shared" si="234"/>
        <v>12.522681039425306</v>
      </c>
      <c r="AP32" s="93">
        <f t="shared" si="234"/>
        <v>0.4979850984167844</v>
      </c>
      <c r="AQ32" s="93">
        <f t="shared" si="234"/>
        <v>3.4850808945029348</v>
      </c>
      <c r="AR32" s="93">
        <f t="shared" si="234"/>
        <v>4.5564438518526242E-2</v>
      </c>
      <c r="AS32" s="93">
        <f t="shared" si="234"/>
        <v>0.95901759361022243</v>
      </c>
      <c r="AT32" s="93">
        <f t="shared" si="234"/>
        <v>3.2582588147863412</v>
      </c>
      <c r="AU32" s="93">
        <f t="shared" si="234"/>
        <v>1.7464554349528165</v>
      </c>
      <c r="AV32" s="93">
        <f t="shared" si="234"/>
        <v>0</v>
      </c>
      <c r="AW32" s="93">
        <f t="shared" si="234"/>
        <v>0.32376838593556584</v>
      </c>
      <c r="AX32" s="93">
        <f t="shared" si="234"/>
        <v>0.16118829985150412</v>
      </c>
      <c r="AY32" s="94">
        <f t="shared" si="115"/>
        <v>23</v>
      </c>
      <c r="AZ32" s="92">
        <f t="shared" si="116"/>
        <v>6.261340519712653</v>
      </c>
      <c r="BA32" s="93">
        <f t="shared" si="116"/>
        <v>0.2489925492083922</v>
      </c>
      <c r="BB32" s="93">
        <f t="shared" si="117"/>
        <v>2.3233872630019565</v>
      </c>
      <c r="BC32" s="93">
        <f t="shared" si="117"/>
        <v>3.0376292345684161E-2</v>
      </c>
      <c r="BD32" s="93">
        <f t="shared" si="235"/>
        <v>0.95901759361022243</v>
      </c>
      <c r="BE32" s="93">
        <f t="shared" si="235"/>
        <v>3.2582588147863412</v>
      </c>
      <c r="BF32" s="93">
        <f t="shared" si="235"/>
        <v>1.7464554349528165</v>
      </c>
      <c r="BG32" s="93">
        <f t="shared" si="235"/>
        <v>0</v>
      </c>
      <c r="BH32" s="93">
        <f t="shared" si="118"/>
        <v>0.64753677187113168</v>
      </c>
      <c r="BI32" s="93">
        <f t="shared" si="118"/>
        <v>0.32237659970300825</v>
      </c>
      <c r="BJ32" s="93">
        <f t="shared" si="119"/>
        <v>0</v>
      </c>
      <c r="BK32" s="93">
        <f t="shared" si="119"/>
        <v>0</v>
      </c>
      <c r="BL32" s="93">
        <f t="shared" si="120"/>
        <v>2</v>
      </c>
      <c r="BM32" s="94">
        <f t="shared" si="121"/>
        <v>15.797741839192202</v>
      </c>
      <c r="BN32" s="95">
        <f t="shared" si="122"/>
        <v>6.261340519712653</v>
      </c>
      <c r="BO32" s="66">
        <f t="shared" si="123"/>
        <v>1.738659480287347</v>
      </c>
      <c r="BP32" s="66">
        <f t="shared" si="124"/>
        <v>0</v>
      </c>
      <c r="BQ32" s="66">
        <f t="shared" si="125"/>
        <v>8</v>
      </c>
      <c r="BR32" s="66">
        <f t="shared" si="126"/>
        <v>0.58472778271460957</v>
      </c>
      <c r="BS32" s="66">
        <f t="shared" si="127"/>
        <v>0.2489925492083922</v>
      </c>
      <c r="BT32" s="66">
        <f t="shared" si="128"/>
        <v>3.0376292345684161E-2</v>
      </c>
      <c r="BU32" s="66"/>
      <c r="BV32" s="66">
        <f t="shared" si="129"/>
        <v>3.2582588147863412</v>
      </c>
      <c r="BW32" s="66">
        <f t="shared" si="130"/>
        <v>0.87764456094497323</v>
      </c>
      <c r="BX32" s="66">
        <f t="shared" si="131"/>
        <v>0</v>
      </c>
      <c r="BY32" s="66">
        <f t="shared" si="132"/>
        <v>5</v>
      </c>
      <c r="BZ32" s="66">
        <f t="shared" si="133"/>
        <v>0</v>
      </c>
      <c r="CA32" s="66">
        <f t="shared" si="134"/>
        <v>8.1373032665249201E-2</v>
      </c>
      <c r="CB32" s="66">
        <f t="shared" si="135"/>
        <v>0</v>
      </c>
      <c r="CC32" s="66">
        <f t="shared" si="136"/>
        <v>1.7464554349528165</v>
      </c>
      <c r="CD32" s="56">
        <f t="shared" si="137"/>
        <v>0.17217153238193417</v>
      </c>
      <c r="CE32" s="66">
        <f t="shared" si="138"/>
        <v>2</v>
      </c>
      <c r="CF32" s="66">
        <f t="shared" si="139"/>
        <v>0.47536523948919751</v>
      </c>
      <c r="CG32" s="66">
        <f t="shared" si="140"/>
        <v>0.32237659970300825</v>
      </c>
      <c r="CH32" s="67">
        <f t="shared" si="141"/>
        <v>0.79774183919220576</v>
      </c>
      <c r="CJ32" s="60">
        <f t="shared" si="142"/>
        <v>1.2776816681369596</v>
      </c>
      <c r="CK32" s="60">
        <f t="shared" si="143"/>
        <v>1.0128029792401101</v>
      </c>
      <c r="CL32" s="60">
        <f t="shared" si="144"/>
        <v>1.0116113787502961</v>
      </c>
      <c r="CN32" s="60">
        <f t="shared" si="145"/>
        <v>1</v>
      </c>
      <c r="CO32" s="60">
        <f t="shared" si="236"/>
        <v>6.261340519712653</v>
      </c>
      <c r="CP32" s="60">
        <f t="shared" si="236"/>
        <v>0.2489925492083922</v>
      </c>
      <c r="CQ32" s="60">
        <f t="shared" si="236"/>
        <v>2.3233872630019565</v>
      </c>
      <c r="CR32" s="60">
        <f t="shared" si="236"/>
        <v>3.0376292345684161E-2</v>
      </c>
      <c r="CS32" s="60">
        <f t="shared" si="236"/>
        <v>0.95901759361022243</v>
      </c>
      <c r="CT32" s="60">
        <f t="shared" si="236"/>
        <v>3.2582588147863412</v>
      </c>
      <c r="CU32" s="60">
        <f t="shared" si="236"/>
        <v>1.7464554349528165</v>
      </c>
      <c r="CV32" s="60">
        <f t="shared" si="236"/>
        <v>0</v>
      </c>
      <c r="CW32" s="60">
        <f t="shared" si="236"/>
        <v>0.64753677187113168</v>
      </c>
      <c r="CX32" s="60">
        <f t="shared" si="236"/>
        <v>0.32237659970300825</v>
      </c>
      <c r="CY32" s="60">
        <f t="shared" si="236"/>
        <v>0</v>
      </c>
      <c r="CZ32" s="60">
        <f t="shared" si="236"/>
        <v>0</v>
      </c>
      <c r="DA32" s="60">
        <f t="shared" si="236"/>
        <v>2</v>
      </c>
      <c r="DB32" s="60">
        <f t="shared" si="146"/>
        <v>23</v>
      </c>
      <c r="DC32" s="60">
        <f t="shared" si="147"/>
        <v>0</v>
      </c>
      <c r="DD32" s="60" t="str">
        <f t="shared" si="148"/>
        <v/>
      </c>
      <c r="DE32" s="59">
        <f t="shared" si="149"/>
        <v>6.261340519712653</v>
      </c>
      <c r="DF32" s="59">
        <f t="shared" si="150"/>
        <v>1.738659480287347</v>
      </c>
      <c r="DG32" s="59">
        <f t="shared" si="151"/>
        <v>0</v>
      </c>
      <c r="DH32" s="59">
        <f t="shared" si="152"/>
        <v>8</v>
      </c>
      <c r="DI32" s="59">
        <f t="shared" si="153"/>
        <v>0.58472778271460957</v>
      </c>
      <c r="DJ32" s="59">
        <f t="shared" si="154"/>
        <v>0.2489925492083922</v>
      </c>
      <c r="DK32" s="59">
        <f t="shared" si="155"/>
        <v>3.0376292345684161E-2</v>
      </c>
      <c r="DL32" s="59">
        <f t="shared" si="156"/>
        <v>0</v>
      </c>
      <c r="DM32" s="59">
        <f t="shared" si="157"/>
        <v>3.2582588147863412</v>
      </c>
      <c r="DN32" s="59">
        <f t="shared" si="158"/>
        <v>0.87764456094497323</v>
      </c>
      <c r="DO32" s="59">
        <f t="shared" si="159"/>
        <v>0</v>
      </c>
      <c r="DP32" s="59">
        <f t="shared" si="160"/>
        <v>5</v>
      </c>
      <c r="DQ32" s="59">
        <f t="shared" si="161"/>
        <v>0</v>
      </c>
      <c r="DR32" s="59">
        <f t="shared" si="162"/>
        <v>8.1373032665249201E-2</v>
      </c>
      <c r="DS32" s="59">
        <f t="shared" si="163"/>
        <v>0</v>
      </c>
      <c r="DT32" s="59">
        <f t="shared" si="164"/>
        <v>1.7464554349528165</v>
      </c>
      <c r="DU32" s="59">
        <f t="shared" si="165"/>
        <v>0.17217153238193417</v>
      </c>
      <c r="DV32" s="59">
        <f t="shared" si="166"/>
        <v>2</v>
      </c>
      <c r="DW32" s="59">
        <f t="shared" si="167"/>
        <v>0.47536523948919751</v>
      </c>
      <c r="DX32" s="59">
        <f t="shared" si="168"/>
        <v>0</v>
      </c>
      <c r="DY32" s="59">
        <f t="shared" si="169"/>
        <v>0.47536523948919751</v>
      </c>
      <c r="EA32" s="60">
        <f t="shared" si="170"/>
        <v>0.93188744040411386</v>
      </c>
      <c r="EB32" s="60">
        <f t="shared" si="171"/>
        <v>0.96928245426633397</v>
      </c>
      <c r="EC32" s="60">
        <f t="shared" si="172"/>
        <v>0.87672986158359001</v>
      </c>
      <c r="ED32" s="60">
        <f t="shared" si="173"/>
        <v>0.97957756267582752</v>
      </c>
      <c r="EF32" s="60">
        <f t="shared" si="174"/>
        <v>0.97957756267582752</v>
      </c>
      <c r="EG32" s="60">
        <f t="shared" si="237"/>
        <v>6.1334686853835194</v>
      </c>
      <c r="EH32" s="60">
        <f t="shared" si="237"/>
        <v>0.24390751447799788</v>
      </c>
      <c r="EI32" s="60">
        <f t="shared" si="237"/>
        <v>2.2759380322435185</v>
      </c>
      <c r="EJ32" s="60">
        <f t="shared" si="237"/>
        <v>2.9755934419113686E-2</v>
      </c>
      <c r="EK32" s="60">
        <f t="shared" si="237"/>
        <v>0.93943211691193895</v>
      </c>
      <c r="EL32" s="60">
        <f t="shared" si="237"/>
        <v>3.1917172283554347</v>
      </c>
      <c r="EM32" s="60">
        <f t="shared" si="237"/>
        <v>1.7107885582930322</v>
      </c>
      <c r="EN32" s="60">
        <f t="shared" si="237"/>
        <v>0</v>
      </c>
      <c r="EO32" s="60">
        <f t="shared" si="237"/>
        <v>0.63431249273249657</v>
      </c>
      <c r="EP32" s="60">
        <f t="shared" si="237"/>
        <v>0.31579288380079373</v>
      </c>
      <c r="EQ32" s="60">
        <f t="shared" si="237"/>
        <v>0</v>
      </c>
      <c r="ER32" s="60">
        <f t="shared" si="237"/>
        <v>0</v>
      </c>
      <c r="ES32" s="60">
        <f t="shared" si="237"/>
        <v>1.959155125351655</v>
      </c>
      <c r="ET32" s="60">
        <f t="shared" si="175"/>
        <v>22.530283941544038</v>
      </c>
      <c r="EU32" s="60">
        <f t="shared" si="176"/>
        <v>0.93943211691192374</v>
      </c>
      <c r="EV32" s="60" t="str">
        <f t="shared" si="177"/>
        <v/>
      </c>
      <c r="EW32" s="62">
        <f t="shared" si="178"/>
        <v>6.1334686853835194</v>
      </c>
      <c r="EX32" s="62">
        <f t="shared" si="179"/>
        <v>1.8665313146164806</v>
      </c>
      <c r="EY32" s="62">
        <f t="shared" si="180"/>
        <v>0</v>
      </c>
      <c r="EZ32" s="62">
        <f t="shared" si="181"/>
        <v>8</v>
      </c>
      <c r="FA32" s="62">
        <f t="shared" si="182"/>
        <v>0.40940671762703795</v>
      </c>
      <c r="FB32" s="62">
        <f t="shared" si="183"/>
        <v>0.24390751447799788</v>
      </c>
      <c r="FC32" s="62">
        <f t="shared" si="184"/>
        <v>2.9755934419113686E-2</v>
      </c>
      <c r="FD32" s="62">
        <f t="shared" si="185"/>
        <v>0.93943211691192374</v>
      </c>
      <c r="FE32" s="62">
        <f t="shared" si="186"/>
        <v>3.1917172283554347</v>
      </c>
      <c r="FF32" s="62">
        <f t="shared" si="187"/>
        <v>1.5210055437364645E-14</v>
      </c>
      <c r="FG32" s="62">
        <f t="shared" si="188"/>
        <v>0</v>
      </c>
      <c r="FH32" s="62">
        <f t="shared" si="189"/>
        <v>4.8142195117915234</v>
      </c>
      <c r="FI32" s="62">
        <f t="shared" si="190"/>
        <v>0</v>
      </c>
      <c r="FJ32" s="62">
        <f t="shared" si="191"/>
        <v>0</v>
      </c>
      <c r="FK32" s="62">
        <f t="shared" si="192"/>
        <v>0</v>
      </c>
      <c r="FL32" s="62">
        <f t="shared" si="193"/>
        <v>1.7107885582930322</v>
      </c>
      <c r="FM32" s="62">
        <f t="shared" si="194"/>
        <v>0.28921144170696778</v>
      </c>
      <c r="FN32" s="62">
        <f t="shared" si="195"/>
        <v>2</v>
      </c>
      <c r="FO32" s="62">
        <f t="shared" si="196"/>
        <v>0.34510105102552879</v>
      </c>
      <c r="FP32" s="62">
        <f t="shared" si="197"/>
        <v>0.31579288380079373</v>
      </c>
      <c r="FQ32" s="62">
        <f t="shared" si="198"/>
        <v>0.66089393482632253</v>
      </c>
      <c r="FR32" s="62" t="str">
        <f t="shared" si="199"/>
        <v>Pass</v>
      </c>
      <c r="FS32" s="62" t="str">
        <f t="shared" si="200"/>
        <v>Mg-Hst</v>
      </c>
      <c r="FT32" s="60">
        <f t="shared" si="201"/>
        <v>0.99999999999999523</v>
      </c>
      <c r="FV32" s="60">
        <f t="shared" si="202"/>
        <v>0.98978878133791381</v>
      </c>
      <c r="FW32" s="60">
        <f t="shared" si="238"/>
        <v>6.1974046025480867</v>
      </c>
      <c r="FX32" s="60">
        <f t="shared" si="238"/>
        <v>0.24645003184319506</v>
      </c>
      <c r="FY32" s="60">
        <f t="shared" si="238"/>
        <v>2.2996626476227378</v>
      </c>
      <c r="FZ32" s="60">
        <f t="shared" si="238"/>
        <v>3.0066113382398924E-2</v>
      </c>
      <c r="GA32" s="60">
        <f t="shared" si="238"/>
        <v>0.94922485526108069</v>
      </c>
      <c r="GB32" s="60">
        <f t="shared" si="238"/>
        <v>3.2249880215708879</v>
      </c>
      <c r="GC32" s="60">
        <f t="shared" si="238"/>
        <v>1.7286219966229244</v>
      </c>
      <c r="GD32" s="60">
        <f t="shared" si="238"/>
        <v>0</v>
      </c>
      <c r="GE32" s="60">
        <f t="shared" si="238"/>
        <v>0.64092463230181418</v>
      </c>
      <c r="GF32" s="60">
        <f t="shared" si="238"/>
        <v>0.31908474175190099</v>
      </c>
      <c r="GG32" s="60">
        <f t="shared" si="238"/>
        <v>0</v>
      </c>
      <c r="GH32" s="60">
        <f t="shared" si="238"/>
        <v>0</v>
      </c>
      <c r="GI32" s="60">
        <f t="shared" si="238"/>
        <v>1.9795775626758276</v>
      </c>
      <c r="GJ32" s="60">
        <f t="shared" si="203"/>
        <v>22.765141970772017</v>
      </c>
      <c r="GK32" s="60">
        <f t="shared" si="204"/>
        <v>0.46971605845596542</v>
      </c>
      <c r="GM32" s="88">
        <f t="shared" si="205"/>
        <v>6.1974046025480867</v>
      </c>
      <c r="GN32" s="88">
        <f t="shared" si="206"/>
        <v>1.8025953974519133</v>
      </c>
      <c r="GO32" s="88">
        <f t="shared" si="207"/>
        <v>0</v>
      </c>
      <c r="GP32" s="87">
        <f t="shared" si="208"/>
        <v>8</v>
      </c>
      <c r="GQ32" s="88">
        <f t="shared" si="209"/>
        <v>0.49706725017082443</v>
      </c>
      <c r="GR32" s="88">
        <f t="shared" si="210"/>
        <v>0.24645003184319506</v>
      </c>
      <c r="GS32" s="88">
        <f t="shared" si="211"/>
        <v>3.0066113382398924E-2</v>
      </c>
      <c r="GT32" s="88">
        <f t="shared" si="212"/>
        <v>0.46971605845596542</v>
      </c>
      <c r="GU32" s="88">
        <f t="shared" si="213"/>
        <v>3.2249880215708879</v>
      </c>
      <c r="GV32" s="88">
        <f t="shared" si="214"/>
        <v>0.47950879680511527</v>
      </c>
      <c r="GW32" s="88">
        <f t="shared" si="215"/>
        <v>0</v>
      </c>
      <c r="GX32" s="87">
        <f t="shared" si="216"/>
        <v>4.9477962722283868</v>
      </c>
      <c r="GY32" s="88">
        <f t="shared" si="217"/>
        <v>0</v>
      </c>
      <c r="GZ32" s="88">
        <f t="shared" si="218"/>
        <v>0</v>
      </c>
      <c r="HA32" s="88">
        <f t="shared" si="219"/>
        <v>0</v>
      </c>
      <c r="HB32" s="88">
        <f t="shared" si="220"/>
        <v>1.7286219966229244</v>
      </c>
      <c r="HC32" s="88">
        <f t="shared" si="221"/>
        <v>0.27137800337707563</v>
      </c>
      <c r="HD32" s="87">
        <f t="shared" si="222"/>
        <v>2</v>
      </c>
      <c r="HE32" s="88">
        <f t="shared" si="223"/>
        <v>0.36954662892473855</v>
      </c>
      <c r="HF32" s="88">
        <f t="shared" si="224"/>
        <v>0.31908474175190099</v>
      </c>
      <c r="HG32" s="88">
        <f t="shared" si="225"/>
        <v>0.6886313706766396</v>
      </c>
      <c r="HH32" s="96" t="str">
        <f t="shared" si="226"/>
        <v>Pass</v>
      </c>
      <c r="HI32" s="83">
        <f t="shared" si="227"/>
        <v>0.87056034319518594</v>
      </c>
      <c r="HJ32" s="83">
        <f t="shared" si="228"/>
        <v>0.6886313706766396</v>
      </c>
      <c r="HK32" s="83">
        <f t="shared" si="229"/>
        <v>0.24645003184319506</v>
      </c>
      <c r="HL32" s="83">
        <f t="shared" si="230"/>
        <v>6.1974046025480867</v>
      </c>
      <c r="HM32" s="96" t="str">
        <f t="shared" si="231"/>
        <v>Pargasite</v>
      </c>
      <c r="HP32" s="97">
        <f>parameters!$E$5+parameters!$F$5*calcs_mymases!$Q32 +parameters!$G$5*calcs_mymases!$GM32+parameters!$H$5*LN(calcs_mymases!$GM32)+parameters!$I$5*calcs_mymases!$GQ32+parameters!$J$5*(calcs_mymases!$GU32+calcs_mymases!$GY32) + parameters!$K$5*calcs_mymases!$GT32+parameters!$L$5*(calcs_mymases!$GV32+calcs_mymases!$GZ32)+parameters!$M$5*(calcs_mymases!$GT32+calcs_mymases!$GV32+calcs_mymases!$GZ32)+parameters!$N$5*(calcs_mymases!$GO32+calcs_mymases!$GR32)+parameters!$O$5*calcs_mymases!$HB32+parameters!$P$5*calcs_mymases!$HE32</f>
        <v>54.159127979444882</v>
      </c>
      <c r="HQ32" s="97">
        <f>parameters!$E$6+parameters!$F$6*calcs_mymases!$Q32 +parameters!$G$6*calcs_mymases!$GM32+parameters!$H$6*LN(calcs_mymases!$GM32)+parameters!$I$6*calcs_mymases!$GQ32+parameters!$J$6*(calcs_mymases!$GU32+calcs_mymases!$GY32) + parameters!$K$6*calcs_mymases!$GT32+parameters!$L$6*(calcs_mymases!$GV32+calcs_mymases!$GZ32)+parameters!$M$6*(calcs_mymases!$GT32+calcs_mymases!$GV32+calcs_mymases!$GZ32)+parameters!$N$6*(calcs_mymases!$GO32+calcs_mymases!$GR32)+parameters!$O$6*calcs_mymases!$HB32+parameters!$P$6*calcs_mymases!$HE32</f>
        <v>56.99653948333237</v>
      </c>
      <c r="HR32" s="97">
        <f>parameters!$E$7+parameters!$F$7*calcs_mymases!$Q32 +parameters!$G$7*calcs_mymases!$GM32+parameters!$H$7*LN(calcs_mymases!$GM32)+parameters!$I$7*calcs_mymases!$GQ32+parameters!$J$7*(calcs_mymases!$GU32+calcs_mymases!$GY32) + parameters!$K$7*calcs_mymases!$GT32+parameters!$L$7*(calcs_mymases!$GV32+calcs_mymases!$GZ32)+parameters!$M$7*(calcs_mymases!$GT32+calcs_mymases!$GV32+calcs_mymases!$GZ32)+parameters!$N$7*(calcs_mymases!$GO32+calcs_mymases!$GR32)+parameters!$O$7*calcs_mymases!$HB32+parameters!$P$7*calcs_mymases!$HE32</f>
        <v>60.616609138441682</v>
      </c>
      <c r="HS32" s="97">
        <f>parameters!$E$8+parameters!$F$8*calcs_mymases!$Q32 +parameters!$G$8*calcs_mymases!$GM32+parameters!$H$8*LN(calcs_mymases!$GM32)+parameters!$I$8*calcs_mymases!$GQ32+parameters!$J$8*(calcs_mymases!$GU32+calcs_mymases!$GY32) + parameters!$K$8*calcs_mymases!$GT32+parameters!$L$8*(calcs_mymases!$GV32+calcs_mymases!$GZ32)+parameters!$M$8*(calcs_mymases!$GT32+calcs_mymases!$GV32+calcs_mymases!$GZ32)+parameters!$N$8*(calcs_mymases!$GO32+calcs_mymases!$GR32)+parameters!$O$8*calcs_mymases!$HB32+parameters!$P$8*calcs_mymases!$HE32</f>
        <v>59.880870083653541</v>
      </c>
      <c r="HT32" s="81"/>
      <c r="HU32" s="97">
        <f>EXP(parameters!$E$10+parameters!$F$10*calcs_mymases!$Q32 +parameters!$G$10*calcs_mymases!$GM32+parameters!$H$10*LN(calcs_mymases!$GM32)+parameters!$I$10*calcs_mymases!$GQ32+parameters!$J$10*(calcs_mymases!$GU32+calcs_mymases!$GY32) + parameters!$K$10*calcs_mymases!$GT32+parameters!$L$10*(calcs_mymases!$GV32+calcs_mymases!$GZ32)+parameters!$M$10*(calcs_mymases!$GT32+calcs_mymases!$GV32+calcs_mymases!$GZ32)+parameters!$N$10*(calcs_mymases!$GO32+calcs_mymases!$GR32)+parameters!$O$10*calcs_mymases!$HB32+parameters!$P$10*calcs_mymases!$HE32)</f>
        <v>1.102754562369157</v>
      </c>
      <c r="HV32" s="97">
        <f>EXP(parameters!$E$11+parameters!$F$11*calcs_mymases!$Q32 +parameters!$G$11*calcs_mymases!$GM32+parameters!$H$11*LN(calcs_mymases!$GM32)+parameters!$I$11*calcs_mymases!$GQ32+parameters!$J$11*(calcs_mymases!$GU32+calcs_mymases!$GY32) + parameters!$K$11*calcs_mymases!$GT32+parameters!$L$11*(calcs_mymases!$GV32+calcs_mymases!$GZ32)+parameters!$M$11*(calcs_mymases!$GT32+calcs_mymases!$GV32+calcs_mymases!$GZ32)+parameters!$N$11*(calcs_mymases!$GO32+calcs_mymases!$GR32)+parameters!$O$11*calcs_mymases!$HB32+parameters!$P$11*calcs_mymases!$HE32)</f>
        <v>1.2789585222787128</v>
      </c>
      <c r="HW32" s="73"/>
      <c r="HX32" s="97">
        <f>EXP(parameters!$E$13+parameters!$F$13*calcs_mymases!$Q32 +parameters!$G$13*calcs_mymases!$GM32+parameters!$H$13*LN(calcs_mymases!$GM32)+parameters!$I$13*calcs_mymases!$GQ32+parameters!$J$13*(calcs_mymases!$GU32+calcs_mymases!$GY32) + parameters!$K$13*calcs_mymases!$GT32+parameters!$L$13*(calcs_mymases!$GV32+calcs_mymases!$GZ32)+parameters!$M$13*(calcs_mymases!$GT32+calcs_mymases!$GV32+calcs_mymases!$GZ32)+parameters!$N$13*(calcs_mymases!$GO32+calcs_mymases!$GR32)+parameters!$O$13*calcs_mymases!$HB32+parameters!$P$13*calcs_mymases!$HE32)</f>
        <v>4.944506480151488</v>
      </c>
      <c r="HY32" s="97">
        <f>EXP(parameters!$E$14+parameters!$F$14*calcs_mymases!$Q32 +parameters!$G$14*calcs_mymases!$GM32+parameters!$H$14*LN(calcs_mymases!$GM32)+parameters!$I$14*calcs_mymases!$GQ32+parameters!$J$14*(calcs_mymases!$GU32+calcs_mymases!$GY32) + parameters!$K$14*calcs_mymases!$GT32+parameters!$L$14*(calcs_mymases!$GV32+calcs_mymases!$GZ32)+parameters!$M$14*(calcs_mymases!$GT32+calcs_mymases!$GV32+calcs_mymases!$GZ32)+parameters!$N$14*(calcs_mymases!$GO32+calcs_mymases!$GR32)+parameters!$O$14*calcs_mymases!$HB32+parameters!$P$14*calcs_mymases!$HE32)</f>
        <v>4.7947883380296243</v>
      </c>
      <c r="HZ32" s="81"/>
      <c r="IA32" s="97">
        <f>EXP(parameters!$E$16+parameters!$F$16*calcs_mymases!$Q32 +parameters!$G$16*calcs_mymases!$GM32+parameters!$H$16*LN(calcs_mymases!$GM32)+parameters!$I$16*calcs_mymases!$GQ32+parameters!$J$16*(calcs_mymases!$GU32+calcs_mymases!$GY32) + parameters!$K$16*calcs_mymases!$GT32+parameters!$L$16*(calcs_mymases!$GV32+calcs_mymases!$GZ32)+parameters!$M$16*(calcs_mymases!$GT32+calcs_mymases!$GV32+calcs_mymases!$GZ32)+parameters!$N$16*(calcs_mymases!$GO32+calcs_mymases!$GR32)+parameters!$O$16*calcs_mymases!$HB32+parameters!$P$16*calcs_mymases!$HE32)</f>
        <v>2.5532631631288636</v>
      </c>
      <c r="IB32" s="81"/>
      <c r="IC32" s="97">
        <f>(parameters!$E$18+parameters!$F$18*calcs_mymases!$Q32 +parameters!$G$18*calcs_mymases!$GM32+parameters!$H$18*LN(calcs_mymases!$GM32)+parameters!$I$18*calcs_mymases!$GQ32+parameters!$J$18*(calcs_mymases!$GU32+calcs_mymases!$GY32) + parameters!$K$18*calcs_mymases!$GT32+parameters!$L$18*(calcs_mymases!$GV32+calcs_mymases!$GZ32)+parameters!$M$18*(calcs_mymases!$GT32+calcs_mymases!$GV32+calcs_mymases!$GZ32)+parameters!$N$18*(calcs_mymases!$GO32+calcs_mymases!$GR32)+parameters!$O$18*calcs_mymases!$HB32+parameters!$P$18*calcs_mymases!$HE32)</f>
        <v>6.5639192342014567</v>
      </c>
      <c r="ID32" s="97">
        <f>EXP(parameters!$E$19+parameters!$F$19*calcs_mymases!$Q32 +parameters!$G$19*calcs_mymases!$GM32+parameters!$H$19*LN(calcs_mymases!$GM32)+parameters!$I$19*calcs_mymases!$GQ32+parameters!$J$19*(calcs_mymases!$GU32+calcs_mymases!$GY32) + parameters!$K$19*calcs_mymases!$GT32+parameters!$L$19*(calcs_mymases!$GV32+calcs_mymases!$GZ32)+parameters!$M$19*(calcs_mymases!$GT32+calcs_mymases!$GV32+calcs_mymases!$GZ32)+parameters!$N$19*(calcs_mymases!$GO32+calcs_mymases!$GR32)+parameters!$O$19*calcs_mymases!$HB32+parameters!$P$19*calcs_mymases!$HE32)</f>
        <v>7.2832186054210188</v>
      </c>
      <c r="IE32" s="73"/>
      <c r="IF32" s="97">
        <f>(parameters!$E$21+parameters!$F$21*calcs_mymases!$Q32 +parameters!$G$21*calcs_mymases!$GM32+parameters!$H$21*LN(calcs_mymases!$GM32)+parameters!$I$21*calcs_mymases!$GQ32+parameters!$J$21*(calcs_mymases!$GU32+calcs_mymases!$GY32) + parameters!$K$21*calcs_mymases!$GT32+parameters!$L$21*(calcs_mymases!$GV32+calcs_mymases!$GZ32)+parameters!$M$21*(calcs_mymases!$GT32+calcs_mymases!$GV32+calcs_mymases!$GZ32)+parameters!$N$21*(calcs_mymases!$GO32+calcs_mymases!$GR32)+parameters!$O$21*calcs_mymases!$HB32+parameters!$P$21*calcs_mymases!$HE32)</f>
        <v>2.7741879784349432</v>
      </c>
      <c r="IG32" s="97">
        <f>(parameters!$E$22+parameters!$F$22*calcs_mymases!$Q32 +parameters!$G$22*calcs_mymases!$GM32+parameters!$H$22*LN(calcs_mymases!$GM32)+parameters!$I$22*calcs_mymases!$GQ32+parameters!$J$22*(calcs_mymases!$GU32+calcs_mymases!$GY32) + parameters!$K$22*calcs_mymases!$GT32+parameters!$L$22*(calcs_mymases!$GV32+calcs_mymases!$GZ32)+parameters!$M$22*(calcs_mymases!$GT32+calcs_mymases!$GV32+calcs_mymases!$GZ32)+parameters!$N$22*(calcs_mymases!$GO32+calcs_mymases!$GR32)+parameters!$O$22*calcs_mymases!$HB32+parameters!$P$22*calcs_mymases!$HE32)</f>
        <v>1.4793845314417116</v>
      </c>
      <c r="IH32" s="81"/>
      <c r="II32" s="97">
        <f>(parameters!$E$24+parameters!$F$24*calcs_mymases!$Q32 +parameters!$G$24*calcs_mymases!$GM32+parameters!$H$24*LN(calcs_mymases!$GM32)+parameters!$I$24*calcs_mymases!$GQ32+parameters!$J$24*(calcs_mymases!$GU32+calcs_mymases!$GY32) + parameters!$K$24*calcs_mymases!$GT32+parameters!$L$24*(calcs_mymases!$GV32+calcs_mymases!$GZ32)+parameters!$M$24*(calcs_mymases!$GT32+calcs_mymases!$GV32+calcs_mymases!$GZ32)+parameters!$N$24*(calcs_mymases!$GO32+calcs_mymases!$GR32)+parameters!$O$24*calcs_mymases!$HB32+parameters!$P$24*calcs_mymases!$HE32)</f>
        <v>17.514909859866265</v>
      </c>
      <c r="IJ32" s="98"/>
    </row>
    <row r="33" spans="1:244" s="60" customFormat="1" x14ac:dyDescent="0.3">
      <c r="A33" s="89" t="s">
        <v>115</v>
      </c>
      <c r="B33" s="90" t="str">
        <f t="shared" si="111"/>
        <v>Pargasite</v>
      </c>
      <c r="C33" s="91">
        <v>42.37</v>
      </c>
      <c r="D33" s="91">
        <v>2.2400000000000002</v>
      </c>
      <c r="E33" s="91">
        <v>13.34</v>
      </c>
      <c r="F33" s="91">
        <v>0.26</v>
      </c>
      <c r="G33" s="91">
        <v>7.76</v>
      </c>
      <c r="H33" s="91">
        <v>14.79</v>
      </c>
      <c r="I33" s="91">
        <v>11.03</v>
      </c>
      <c r="J33" s="91">
        <v>0</v>
      </c>
      <c r="K33" s="91">
        <v>2.2599999999999998</v>
      </c>
      <c r="L33" s="91">
        <v>1.71</v>
      </c>
      <c r="M33" s="91">
        <v>0</v>
      </c>
      <c r="N33" s="91">
        <v>0</v>
      </c>
      <c r="O33" s="91">
        <v>0</v>
      </c>
      <c r="P33" s="91">
        <v>95.759999999999991</v>
      </c>
      <c r="Q33" s="60">
        <v>1025</v>
      </c>
      <c r="R33" s="92">
        <f t="shared" si="232"/>
        <v>0.70517589453484519</v>
      </c>
      <c r="S33" s="93">
        <f t="shared" si="232"/>
        <v>2.8042484363811179E-2</v>
      </c>
      <c r="T33" s="93">
        <f t="shared" si="232"/>
        <v>0.13083433861966831</v>
      </c>
      <c r="U33" s="93">
        <f t="shared" si="232"/>
        <v>1.7105465722620401E-3</v>
      </c>
      <c r="V33" s="93">
        <f t="shared" si="232"/>
        <v>0.10800819526100124</v>
      </c>
      <c r="W33" s="93">
        <f t="shared" si="232"/>
        <v>0.36695745377675881</v>
      </c>
      <c r="X33" s="93">
        <f t="shared" si="232"/>
        <v>0.19669242867893305</v>
      </c>
      <c r="Y33" s="93">
        <f t="shared" si="232"/>
        <v>0</v>
      </c>
      <c r="Z33" s="93">
        <f t="shared" si="232"/>
        <v>3.6464022433441053E-2</v>
      </c>
      <c r="AA33" s="93">
        <f t="shared" si="232"/>
        <v>1.8153637097116652E-2</v>
      </c>
      <c r="AB33" s="93">
        <f t="shared" si="232"/>
        <v>0</v>
      </c>
      <c r="AC33" s="94">
        <f t="shared" si="232"/>
        <v>0</v>
      </c>
      <c r="AD33" s="92">
        <f t="shared" si="112"/>
        <v>1.4103517890696904</v>
      </c>
      <c r="AE33" s="93">
        <f t="shared" si="112"/>
        <v>5.6084968727622357E-2</v>
      </c>
      <c r="AF33" s="93">
        <f t="shared" si="113"/>
        <v>0.39250301585900493</v>
      </c>
      <c r="AG33" s="93">
        <f t="shared" si="113"/>
        <v>5.1316397167861204E-3</v>
      </c>
      <c r="AH33" s="93">
        <f t="shared" si="233"/>
        <v>0.10800819526100124</v>
      </c>
      <c r="AI33" s="93">
        <f t="shared" si="233"/>
        <v>0.36695745377675881</v>
      </c>
      <c r="AJ33" s="93">
        <f t="shared" si="233"/>
        <v>0.19669242867893305</v>
      </c>
      <c r="AK33" s="93">
        <f t="shared" si="233"/>
        <v>0</v>
      </c>
      <c r="AL33" s="93">
        <f t="shared" si="233"/>
        <v>3.6464022433441053E-2</v>
      </c>
      <c r="AM33" s="93">
        <f t="shared" si="233"/>
        <v>1.8153637097116652E-2</v>
      </c>
      <c r="AN33" s="94">
        <f t="shared" si="114"/>
        <v>2.5903471506203544</v>
      </c>
      <c r="AO33" s="92">
        <f t="shared" si="234"/>
        <v>12.522681039425306</v>
      </c>
      <c r="AP33" s="93">
        <f t="shared" si="234"/>
        <v>0.4979850984167844</v>
      </c>
      <c r="AQ33" s="93">
        <f t="shared" si="234"/>
        <v>3.4850808945029348</v>
      </c>
      <c r="AR33" s="93">
        <f t="shared" si="234"/>
        <v>4.5564438518526242E-2</v>
      </c>
      <c r="AS33" s="93">
        <f t="shared" si="234"/>
        <v>0.95901759361022243</v>
      </c>
      <c r="AT33" s="93">
        <f t="shared" si="234"/>
        <v>3.2582588147863412</v>
      </c>
      <c r="AU33" s="93">
        <f t="shared" si="234"/>
        <v>1.7464554349528165</v>
      </c>
      <c r="AV33" s="93">
        <f t="shared" si="234"/>
        <v>0</v>
      </c>
      <c r="AW33" s="93">
        <f t="shared" si="234"/>
        <v>0.32376838593556584</v>
      </c>
      <c r="AX33" s="93">
        <f t="shared" si="234"/>
        <v>0.16118829985150412</v>
      </c>
      <c r="AY33" s="94">
        <f t="shared" si="115"/>
        <v>23</v>
      </c>
      <c r="AZ33" s="92">
        <f t="shared" si="116"/>
        <v>6.261340519712653</v>
      </c>
      <c r="BA33" s="93">
        <f t="shared" si="116"/>
        <v>0.2489925492083922</v>
      </c>
      <c r="BB33" s="93">
        <f t="shared" si="117"/>
        <v>2.3233872630019565</v>
      </c>
      <c r="BC33" s="93">
        <f t="shared" si="117"/>
        <v>3.0376292345684161E-2</v>
      </c>
      <c r="BD33" s="93">
        <f t="shared" si="235"/>
        <v>0.95901759361022243</v>
      </c>
      <c r="BE33" s="93">
        <f t="shared" si="235"/>
        <v>3.2582588147863412</v>
      </c>
      <c r="BF33" s="93">
        <f t="shared" si="235"/>
        <v>1.7464554349528165</v>
      </c>
      <c r="BG33" s="93">
        <f t="shared" si="235"/>
        <v>0</v>
      </c>
      <c r="BH33" s="93">
        <f t="shared" si="118"/>
        <v>0.64753677187113168</v>
      </c>
      <c r="BI33" s="93">
        <f t="shared" si="118"/>
        <v>0.32237659970300825</v>
      </c>
      <c r="BJ33" s="93">
        <f t="shared" si="119"/>
        <v>0</v>
      </c>
      <c r="BK33" s="93">
        <f t="shared" si="119"/>
        <v>0</v>
      </c>
      <c r="BL33" s="93">
        <f t="shared" si="120"/>
        <v>2</v>
      </c>
      <c r="BM33" s="94">
        <f t="shared" si="121"/>
        <v>15.797741839192202</v>
      </c>
      <c r="BN33" s="95">
        <f t="shared" si="122"/>
        <v>6.261340519712653</v>
      </c>
      <c r="BO33" s="66">
        <f t="shared" si="123"/>
        <v>1.738659480287347</v>
      </c>
      <c r="BP33" s="66">
        <f t="shared" si="124"/>
        <v>0</v>
      </c>
      <c r="BQ33" s="66">
        <f t="shared" si="125"/>
        <v>8</v>
      </c>
      <c r="BR33" s="66">
        <f t="shared" si="126"/>
        <v>0.58472778271460957</v>
      </c>
      <c r="BS33" s="66">
        <f t="shared" si="127"/>
        <v>0.2489925492083922</v>
      </c>
      <c r="BT33" s="66">
        <f t="shared" si="128"/>
        <v>3.0376292345684161E-2</v>
      </c>
      <c r="BU33" s="66"/>
      <c r="BV33" s="66">
        <f t="shared" si="129"/>
        <v>3.2582588147863412</v>
      </c>
      <c r="BW33" s="66">
        <f t="shared" si="130"/>
        <v>0.87764456094497323</v>
      </c>
      <c r="BX33" s="66">
        <f t="shared" si="131"/>
        <v>0</v>
      </c>
      <c r="BY33" s="66">
        <f t="shared" si="132"/>
        <v>5</v>
      </c>
      <c r="BZ33" s="66">
        <f t="shared" si="133"/>
        <v>0</v>
      </c>
      <c r="CA33" s="66">
        <f t="shared" si="134"/>
        <v>8.1373032665249201E-2</v>
      </c>
      <c r="CB33" s="66">
        <f t="shared" si="135"/>
        <v>0</v>
      </c>
      <c r="CC33" s="66">
        <f t="shared" si="136"/>
        <v>1.7464554349528165</v>
      </c>
      <c r="CD33" s="56">
        <f t="shared" si="137"/>
        <v>0.17217153238193417</v>
      </c>
      <c r="CE33" s="66">
        <f t="shared" si="138"/>
        <v>2</v>
      </c>
      <c r="CF33" s="66">
        <f t="shared" si="139"/>
        <v>0.47536523948919751</v>
      </c>
      <c r="CG33" s="66">
        <f t="shared" si="140"/>
        <v>0.32237659970300825</v>
      </c>
      <c r="CH33" s="67">
        <f t="shared" si="141"/>
        <v>0.79774183919220576</v>
      </c>
      <c r="CJ33" s="60">
        <f t="shared" si="142"/>
        <v>1.2776816681369596</v>
      </c>
      <c r="CK33" s="60">
        <f t="shared" si="143"/>
        <v>1.0128029792401101</v>
      </c>
      <c r="CL33" s="60">
        <f t="shared" si="144"/>
        <v>1.0116113787502961</v>
      </c>
      <c r="CN33" s="60">
        <f t="shared" si="145"/>
        <v>1</v>
      </c>
      <c r="CO33" s="60">
        <f t="shared" si="236"/>
        <v>6.261340519712653</v>
      </c>
      <c r="CP33" s="60">
        <f t="shared" si="236"/>
        <v>0.2489925492083922</v>
      </c>
      <c r="CQ33" s="60">
        <f t="shared" si="236"/>
        <v>2.3233872630019565</v>
      </c>
      <c r="CR33" s="60">
        <f t="shared" si="236"/>
        <v>3.0376292345684161E-2</v>
      </c>
      <c r="CS33" s="60">
        <f t="shared" si="236"/>
        <v>0.95901759361022243</v>
      </c>
      <c r="CT33" s="60">
        <f t="shared" si="236"/>
        <v>3.2582588147863412</v>
      </c>
      <c r="CU33" s="60">
        <f t="shared" si="236"/>
        <v>1.7464554349528165</v>
      </c>
      <c r="CV33" s="60">
        <f t="shared" si="236"/>
        <v>0</v>
      </c>
      <c r="CW33" s="60">
        <f t="shared" si="236"/>
        <v>0.64753677187113168</v>
      </c>
      <c r="CX33" s="60">
        <f t="shared" si="236"/>
        <v>0.32237659970300825</v>
      </c>
      <c r="CY33" s="60">
        <f t="shared" si="236"/>
        <v>0</v>
      </c>
      <c r="CZ33" s="60">
        <f t="shared" si="236"/>
        <v>0</v>
      </c>
      <c r="DA33" s="60">
        <f t="shared" si="236"/>
        <v>2</v>
      </c>
      <c r="DB33" s="60">
        <f t="shared" si="146"/>
        <v>23</v>
      </c>
      <c r="DC33" s="60">
        <f t="shared" si="147"/>
        <v>0</v>
      </c>
      <c r="DD33" s="60" t="str">
        <f t="shared" si="148"/>
        <v/>
      </c>
      <c r="DE33" s="59">
        <f t="shared" si="149"/>
        <v>6.261340519712653</v>
      </c>
      <c r="DF33" s="59">
        <f t="shared" si="150"/>
        <v>1.738659480287347</v>
      </c>
      <c r="DG33" s="59">
        <f t="shared" si="151"/>
        <v>0</v>
      </c>
      <c r="DH33" s="59">
        <f t="shared" si="152"/>
        <v>8</v>
      </c>
      <c r="DI33" s="59">
        <f t="shared" si="153"/>
        <v>0.58472778271460957</v>
      </c>
      <c r="DJ33" s="59">
        <f t="shared" si="154"/>
        <v>0.2489925492083922</v>
      </c>
      <c r="DK33" s="59">
        <f t="shared" si="155"/>
        <v>3.0376292345684161E-2</v>
      </c>
      <c r="DL33" s="59">
        <f t="shared" si="156"/>
        <v>0</v>
      </c>
      <c r="DM33" s="59">
        <f t="shared" si="157"/>
        <v>3.2582588147863412</v>
      </c>
      <c r="DN33" s="59">
        <f t="shared" si="158"/>
        <v>0.87764456094497323</v>
      </c>
      <c r="DO33" s="59">
        <f t="shared" si="159"/>
        <v>0</v>
      </c>
      <c r="DP33" s="59">
        <f t="shared" si="160"/>
        <v>5</v>
      </c>
      <c r="DQ33" s="59">
        <f t="shared" si="161"/>
        <v>0</v>
      </c>
      <c r="DR33" s="59">
        <f t="shared" si="162"/>
        <v>8.1373032665249201E-2</v>
      </c>
      <c r="DS33" s="59">
        <f t="shared" si="163"/>
        <v>0</v>
      </c>
      <c r="DT33" s="59">
        <f t="shared" si="164"/>
        <v>1.7464554349528165</v>
      </c>
      <c r="DU33" s="59">
        <f t="shared" si="165"/>
        <v>0.17217153238193417</v>
      </c>
      <c r="DV33" s="59">
        <f t="shared" si="166"/>
        <v>2</v>
      </c>
      <c r="DW33" s="59">
        <f t="shared" si="167"/>
        <v>0.47536523948919751</v>
      </c>
      <c r="DX33" s="59">
        <f t="shared" si="168"/>
        <v>0</v>
      </c>
      <c r="DY33" s="59">
        <f t="shared" si="169"/>
        <v>0.47536523948919751</v>
      </c>
      <c r="EA33" s="60">
        <f t="shared" si="170"/>
        <v>0.93188744040411386</v>
      </c>
      <c r="EB33" s="60">
        <f t="shared" si="171"/>
        <v>0.96928245426633397</v>
      </c>
      <c r="EC33" s="60">
        <f t="shared" si="172"/>
        <v>0.87672986158359001</v>
      </c>
      <c r="ED33" s="60">
        <f t="shared" si="173"/>
        <v>0.97957756267582752</v>
      </c>
      <c r="EF33" s="60">
        <f t="shared" si="174"/>
        <v>0.97957756267582752</v>
      </c>
      <c r="EG33" s="60">
        <f t="shared" si="237"/>
        <v>6.1334686853835194</v>
      </c>
      <c r="EH33" s="60">
        <f t="shared" si="237"/>
        <v>0.24390751447799788</v>
      </c>
      <c r="EI33" s="60">
        <f t="shared" si="237"/>
        <v>2.2759380322435185</v>
      </c>
      <c r="EJ33" s="60">
        <f t="shared" si="237"/>
        <v>2.9755934419113686E-2</v>
      </c>
      <c r="EK33" s="60">
        <f t="shared" si="237"/>
        <v>0.93943211691193895</v>
      </c>
      <c r="EL33" s="60">
        <f t="shared" si="237"/>
        <v>3.1917172283554347</v>
      </c>
      <c r="EM33" s="60">
        <f t="shared" si="237"/>
        <v>1.7107885582930322</v>
      </c>
      <c r="EN33" s="60">
        <f t="shared" si="237"/>
        <v>0</v>
      </c>
      <c r="EO33" s="60">
        <f t="shared" si="237"/>
        <v>0.63431249273249657</v>
      </c>
      <c r="EP33" s="60">
        <f t="shared" si="237"/>
        <v>0.31579288380079373</v>
      </c>
      <c r="EQ33" s="60">
        <f t="shared" si="237"/>
        <v>0</v>
      </c>
      <c r="ER33" s="60">
        <f t="shared" si="237"/>
        <v>0</v>
      </c>
      <c r="ES33" s="60">
        <f t="shared" si="237"/>
        <v>1.959155125351655</v>
      </c>
      <c r="ET33" s="60">
        <f t="shared" si="175"/>
        <v>22.530283941544038</v>
      </c>
      <c r="EU33" s="60">
        <f t="shared" si="176"/>
        <v>0.93943211691192374</v>
      </c>
      <c r="EV33" s="60" t="str">
        <f t="shared" si="177"/>
        <v/>
      </c>
      <c r="EW33" s="62">
        <f t="shared" si="178"/>
        <v>6.1334686853835194</v>
      </c>
      <c r="EX33" s="62">
        <f t="shared" si="179"/>
        <v>1.8665313146164806</v>
      </c>
      <c r="EY33" s="62">
        <f t="shared" si="180"/>
        <v>0</v>
      </c>
      <c r="EZ33" s="62">
        <f t="shared" si="181"/>
        <v>8</v>
      </c>
      <c r="FA33" s="62">
        <f t="shared" si="182"/>
        <v>0.40940671762703795</v>
      </c>
      <c r="FB33" s="62">
        <f t="shared" si="183"/>
        <v>0.24390751447799788</v>
      </c>
      <c r="FC33" s="62">
        <f t="shared" si="184"/>
        <v>2.9755934419113686E-2</v>
      </c>
      <c r="FD33" s="62">
        <f t="shared" si="185"/>
        <v>0.93943211691192374</v>
      </c>
      <c r="FE33" s="62">
        <f t="shared" si="186"/>
        <v>3.1917172283554347</v>
      </c>
      <c r="FF33" s="62">
        <f t="shared" si="187"/>
        <v>1.5210055437364645E-14</v>
      </c>
      <c r="FG33" s="62">
        <f t="shared" si="188"/>
        <v>0</v>
      </c>
      <c r="FH33" s="62">
        <f t="shared" si="189"/>
        <v>4.8142195117915234</v>
      </c>
      <c r="FI33" s="62">
        <f t="shared" si="190"/>
        <v>0</v>
      </c>
      <c r="FJ33" s="62">
        <f t="shared" si="191"/>
        <v>0</v>
      </c>
      <c r="FK33" s="62">
        <f t="shared" si="192"/>
        <v>0</v>
      </c>
      <c r="FL33" s="62">
        <f t="shared" si="193"/>
        <v>1.7107885582930322</v>
      </c>
      <c r="FM33" s="62">
        <f t="shared" si="194"/>
        <v>0.28921144170696778</v>
      </c>
      <c r="FN33" s="62">
        <f t="shared" si="195"/>
        <v>2</v>
      </c>
      <c r="FO33" s="62">
        <f t="shared" si="196"/>
        <v>0.34510105102552879</v>
      </c>
      <c r="FP33" s="62">
        <f t="shared" si="197"/>
        <v>0.31579288380079373</v>
      </c>
      <c r="FQ33" s="62">
        <f t="shared" si="198"/>
        <v>0.66089393482632253</v>
      </c>
      <c r="FR33" s="62" t="str">
        <f t="shared" si="199"/>
        <v>Pass</v>
      </c>
      <c r="FS33" s="62" t="str">
        <f t="shared" si="200"/>
        <v>Mg-Hst</v>
      </c>
      <c r="FT33" s="60">
        <f t="shared" si="201"/>
        <v>0.99999999999999523</v>
      </c>
      <c r="FV33" s="60">
        <f t="shared" si="202"/>
        <v>0.98978878133791381</v>
      </c>
      <c r="FW33" s="60">
        <f t="shared" si="238"/>
        <v>6.1974046025480867</v>
      </c>
      <c r="FX33" s="60">
        <f t="shared" si="238"/>
        <v>0.24645003184319506</v>
      </c>
      <c r="FY33" s="60">
        <f t="shared" si="238"/>
        <v>2.2996626476227378</v>
      </c>
      <c r="FZ33" s="60">
        <f t="shared" si="238"/>
        <v>3.0066113382398924E-2</v>
      </c>
      <c r="GA33" s="60">
        <f t="shared" si="238"/>
        <v>0.94922485526108069</v>
      </c>
      <c r="GB33" s="60">
        <f t="shared" si="238"/>
        <v>3.2249880215708879</v>
      </c>
      <c r="GC33" s="60">
        <f t="shared" si="238"/>
        <v>1.7286219966229244</v>
      </c>
      <c r="GD33" s="60">
        <f t="shared" si="238"/>
        <v>0</v>
      </c>
      <c r="GE33" s="60">
        <f t="shared" si="238"/>
        <v>0.64092463230181418</v>
      </c>
      <c r="GF33" s="60">
        <f t="shared" si="238"/>
        <v>0.31908474175190099</v>
      </c>
      <c r="GG33" s="60">
        <f t="shared" si="238"/>
        <v>0</v>
      </c>
      <c r="GH33" s="60">
        <f t="shared" si="238"/>
        <v>0</v>
      </c>
      <c r="GI33" s="60">
        <f t="shared" si="238"/>
        <v>1.9795775626758276</v>
      </c>
      <c r="GJ33" s="60">
        <f t="shared" si="203"/>
        <v>22.765141970772017</v>
      </c>
      <c r="GK33" s="60">
        <f t="shared" si="204"/>
        <v>0.46971605845596542</v>
      </c>
      <c r="GM33" s="88">
        <f t="shared" si="205"/>
        <v>6.1974046025480867</v>
      </c>
      <c r="GN33" s="88">
        <f t="shared" si="206"/>
        <v>1.8025953974519133</v>
      </c>
      <c r="GO33" s="88">
        <f t="shared" si="207"/>
        <v>0</v>
      </c>
      <c r="GP33" s="87">
        <f t="shared" si="208"/>
        <v>8</v>
      </c>
      <c r="GQ33" s="88">
        <f t="shared" si="209"/>
        <v>0.49706725017082443</v>
      </c>
      <c r="GR33" s="88">
        <f t="shared" si="210"/>
        <v>0.24645003184319506</v>
      </c>
      <c r="GS33" s="88">
        <f t="shared" si="211"/>
        <v>3.0066113382398924E-2</v>
      </c>
      <c r="GT33" s="88">
        <f t="shared" si="212"/>
        <v>0.46971605845596542</v>
      </c>
      <c r="GU33" s="88">
        <f t="shared" si="213"/>
        <v>3.2249880215708879</v>
      </c>
      <c r="GV33" s="88">
        <f t="shared" si="214"/>
        <v>0.47950879680511527</v>
      </c>
      <c r="GW33" s="88">
        <f t="shared" si="215"/>
        <v>0</v>
      </c>
      <c r="GX33" s="87">
        <f t="shared" si="216"/>
        <v>4.9477962722283868</v>
      </c>
      <c r="GY33" s="88">
        <f t="shared" si="217"/>
        <v>0</v>
      </c>
      <c r="GZ33" s="88">
        <f t="shared" si="218"/>
        <v>0</v>
      </c>
      <c r="HA33" s="88">
        <f t="shared" si="219"/>
        <v>0</v>
      </c>
      <c r="HB33" s="88">
        <f t="shared" si="220"/>
        <v>1.7286219966229244</v>
      </c>
      <c r="HC33" s="88">
        <f t="shared" si="221"/>
        <v>0.27137800337707563</v>
      </c>
      <c r="HD33" s="87">
        <f t="shared" si="222"/>
        <v>2</v>
      </c>
      <c r="HE33" s="88">
        <f t="shared" si="223"/>
        <v>0.36954662892473855</v>
      </c>
      <c r="HF33" s="88">
        <f t="shared" si="224"/>
        <v>0.31908474175190099</v>
      </c>
      <c r="HG33" s="88">
        <f t="shared" si="225"/>
        <v>0.6886313706766396</v>
      </c>
      <c r="HH33" s="96" t="str">
        <f t="shared" si="226"/>
        <v>Pass</v>
      </c>
      <c r="HI33" s="83">
        <f t="shared" si="227"/>
        <v>0.87056034319518594</v>
      </c>
      <c r="HJ33" s="83">
        <f t="shared" si="228"/>
        <v>0.6886313706766396</v>
      </c>
      <c r="HK33" s="83">
        <f t="shared" si="229"/>
        <v>0.24645003184319506</v>
      </c>
      <c r="HL33" s="83">
        <f t="shared" si="230"/>
        <v>6.1974046025480867</v>
      </c>
      <c r="HM33" s="96" t="str">
        <f t="shared" si="231"/>
        <v>Pargasite</v>
      </c>
      <c r="HP33" s="97">
        <f>parameters!$E$5+parameters!$F$5*calcs_mymases!$Q33 +parameters!$G$5*calcs_mymases!$GM33+parameters!$H$5*LN(calcs_mymases!$GM33)+parameters!$I$5*calcs_mymases!$GQ33+parameters!$J$5*(calcs_mymases!$GU33+calcs_mymases!$GY33) + parameters!$K$5*calcs_mymases!$GT33+parameters!$L$5*(calcs_mymases!$GV33+calcs_mymases!$GZ33)+parameters!$M$5*(calcs_mymases!$GT33+calcs_mymases!$GV33+calcs_mymases!$GZ33)+parameters!$N$5*(calcs_mymases!$GO33+calcs_mymases!$GR33)+parameters!$O$5*calcs_mymases!$HB33+parameters!$P$5*calcs_mymases!$HE33</f>
        <v>54.159127979444882</v>
      </c>
      <c r="HQ33" s="97">
        <f>parameters!$E$6+parameters!$F$6*calcs_mymases!$Q33 +parameters!$G$6*calcs_mymases!$GM33+parameters!$H$6*LN(calcs_mymases!$GM33)+parameters!$I$6*calcs_mymases!$GQ33+parameters!$J$6*(calcs_mymases!$GU33+calcs_mymases!$GY33) + parameters!$K$6*calcs_mymases!$GT33+parameters!$L$6*(calcs_mymases!$GV33+calcs_mymases!$GZ33)+parameters!$M$6*(calcs_mymases!$GT33+calcs_mymases!$GV33+calcs_mymases!$GZ33)+parameters!$N$6*(calcs_mymases!$GO33+calcs_mymases!$GR33)+parameters!$O$6*calcs_mymases!$HB33+parameters!$P$6*calcs_mymases!$HE33</f>
        <v>56.99653948333237</v>
      </c>
      <c r="HR33" s="97">
        <f>parameters!$E$7+parameters!$F$7*calcs_mymases!$Q33 +parameters!$G$7*calcs_mymases!$GM33+parameters!$H$7*LN(calcs_mymases!$GM33)+parameters!$I$7*calcs_mymases!$GQ33+parameters!$J$7*(calcs_mymases!$GU33+calcs_mymases!$GY33) + parameters!$K$7*calcs_mymases!$GT33+parameters!$L$7*(calcs_mymases!$GV33+calcs_mymases!$GZ33)+parameters!$M$7*(calcs_mymases!$GT33+calcs_mymases!$GV33+calcs_mymases!$GZ33)+parameters!$N$7*(calcs_mymases!$GO33+calcs_mymases!$GR33)+parameters!$O$7*calcs_mymases!$HB33+parameters!$P$7*calcs_mymases!$HE33</f>
        <v>60.616609138441682</v>
      </c>
      <c r="HS33" s="97">
        <f>parameters!$E$8+parameters!$F$8*calcs_mymases!$Q33 +parameters!$G$8*calcs_mymases!$GM33+parameters!$H$8*LN(calcs_mymases!$GM33)+parameters!$I$8*calcs_mymases!$GQ33+parameters!$J$8*(calcs_mymases!$GU33+calcs_mymases!$GY33) + parameters!$K$8*calcs_mymases!$GT33+parameters!$L$8*(calcs_mymases!$GV33+calcs_mymases!$GZ33)+parameters!$M$8*(calcs_mymases!$GT33+calcs_mymases!$GV33+calcs_mymases!$GZ33)+parameters!$N$8*(calcs_mymases!$GO33+calcs_mymases!$GR33)+parameters!$O$8*calcs_mymases!$HB33+parameters!$P$8*calcs_mymases!$HE33</f>
        <v>59.880870083653541</v>
      </c>
      <c r="HT33" s="81"/>
      <c r="HU33" s="97">
        <f>EXP(parameters!$E$10+parameters!$F$10*calcs_mymases!$Q33 +parameters!$G$10*calcs_mymases!$GM33+parameters!$H$10*LN(calcs_mymases!$GM33)+parameters!$I$10*calcs_mymases!$GQ33+parameters!$J$10*(calcs_mymases!$GU33+calcs_mymases!$GY33) + parameters!$K$10*calcs_mymases!$GT33+parameters!$L$10*(calcs_mymases!$GV33+calcs_mymases!$GZ33)+parameters!$M$10*(calcs_mymases!$GT33+calcs_mymases!$GV33+calcs_mymases!$GZ33)+parameters!$N$10*(calcs_mymases!$GO33+calcs_mymases!$GR33)+parameters!$O$10*calcs_mymases!$HB33+parameters!$P$10*calcs_mymases!$HE33)</f>
        <v>1.102754562369157</v>
      </c>
      <c r="HV33" s="97">
        <f>EXP(parameters!$E$11+parameters!$F$11*calcs_mymases!$Q33 +parameters!$G$11*calcs_mymases!$GM33+parameters!$H$11*LN(calcs_mymases!$GM33)+parameters!$I$11*calcs_mymases!$GQ33+parameters!$J$11*(calcs_mymases!$GU33+calcs_mymases!$GY33) + parameters!$K$11*calcs_mymases!$GT33+parameters!$L$11*(calcs_mymases!$GV33+calcs_mymases!$GZ33)+parameters!$M$11*(calcs_mymases!$GT33+calcs_mymases!$GV33+calcs_mymases!$GZ33)+parameters!$N$11*(calcs_mymases!$GO33+calcs_mymases!$GR33)+parameters!$O$11*calcs_mymases!$HB33+parameters!$P$11*calcs_mymases!$HE33)</f>
        <v>1.2789585222787128</v>
      </c>
      <c r="HW33" s="73"/>
      <c r="HX33" s="97">
        <f>EXP(parameters!$E$13+parameters!$F$13*calcs_mymases!$Q33 +parameters!$G$13*calcs_mymases!$GM33+parameters!$H$13*LN(calcs_mymases!$GM33)+parameters!$I$13*calcs_mymases!$GQ33+parameters!$J$13*(calcs_mymases!$GU33+calcs_mymases!$GY33) + parameters!$K$13*calcs_mymases!$GT33+parameters!$L$13*(calcs_mymases!$GV33+calcs_mymases!$GZ33)+parameters!$M$13*(calcs_mymases!$GT33+calcs_mymases!$GV33+calcs_mymases!$GZ33)+parameters!$N$13*(calcs_mymases!$GO33+calcs_mymases!$GR33)+parameters!$O$13*calcs_mymases!$HB33+parameters!$P$13*calcs_mymases!$HE33)</f>
        <v>4.944506480151488</v>
      </c>
      <c r="HY33" s="97">
        <f>EXP(parameters!$E$14+parameters!$F$14*calcs_mymases!$Q33 +parameters!$G$14*calcs_mymases!$GM33+parameters!$H$14*LN(calcs_mymases!$GM33)+parameters!$I$14*calcs_mymases!$GQ33+parameters!$J$14*(calcs_mymases!$GU33+calcs_mymases!$GY33) + parameters!$K$14*calcs_mymases!$GT33+parameters!$L$14*(calcs_mymases!$GV33+calcs_mymases!$GZ33)+parameters!$M$14*(calcs_mymases!$GT33+calcs_mymases!$GV33+calcs_mymases!$GZ33)+parameters!$N$14*(calcs_mymases!$GO33+calcs_mymases!$GR33)+parameters!$O$14*calcs_mymases!$HB33+parameters!$P$14*calcs_mymases!$HE33)</f>
        <v>4.7947883380296243</v>
      </c>
      <c r="HZ33" s="81"/>
      <c r="IA33" s="97">
        <f>EXP(parameters!$E$16+parameters!$F$16*calcs_mymases!$Q33 +parameters!$G$16*calcs_mymases!$GM33+parameters!$H$16*LN(calcs_mymases!$GM33)+parameters!$I$16*calcs_mymases!$GQ33+parameters!$J$16*(calcs_mymases!$GU33+calcs_mymases!$GY33) + parameters!$K$16*calcs_mymases!$GT33+parameters!$L$16*(calcs_mymases!$GV33+calcs_mymases!$GZ33)+parameters!$M$16*(calcs_mymases!$GT33+calcs_mymases!$GV33+calcs_mymases!$GZ33)+parameters!$N$16*(calcs_mymases!$GO33+calcs_mymases!$GR33)+parameters!$O$16*calcs_mymases!$HB33+parameters!$P$16*calcs_mymases!$HE33)</f>
        <v>2.5532631631288636</v>
      </c>
      <c r="IB33" s="81"/>
      <c r="IC33" s="97">
        <f>(parameters!$E$18+parameters!$F$18*calcs_mymases!$Q33 +parameters!$G$18*calcs_mymases!$GM33+parameters!$H$18*LN(calcs_mymases!$GM33)+parameters!$I$18*calcs_mymases!$GQ33+parameters!$J$18*(calcs_mymases!$GU33+calcs_mymases!$GY33) + parameters!$K$18*calcs_mymases!$GT33+parameters!$L$18*(calcs_mymases!$GV33+calcs_mymases!$GZ33)+parameters!$M$18*(calcs_mymases!$GT33+calcs_mymases!$GV33+calcs_mymases!$GZ33)+parameters!$N$18*(calcs_mymases!$GO33+calcs_mymases!$GR33)+parameters!$O$18*calcs_mymases!$HB33+parameters!$P$18*calcs_mymases!$HE33)</f>
        <v>6.5639192342014567</v>
      </c>
      <c r="ID33" s="97">
        <f>EXP(parameters!$E$19+parameters!$F$19*calcs_mymases!$Q33 +parameters!$G$19*calcs_mymases!$GM33+parameters!$H$19*LN(calcs_mymases!$GM33)+parameters!$I$19*calcs_mymases!$GQ33+parameters!$J$19*(calcs_mymases!$GU33+calcs_mymases!$GY33) + parameters!$K$19*calcs_mymases!$GT33+parameters!$L$19*(calcs_mymases!$GV33+calcs_mymases!$GZ33)+parameters!$M$19*(calcs_mymases!$GT33+calcs_mymases!$GV33+calcs_mymases!$GZ33)+parameters!$N$19*(calcs_mymases!$GO33+calcs_mymases!$GR33)+parameters!$O$19*calcs_mymases!$HB33+parameters!$P$19*calcs_mymases!$HE33)</f>
        <v>7.2832186054210188</v>
      </c>
      <c r="IE33" s="73"/>
      <c r="IF33" s="97">
        <f>(parameters!$E$21+parameters!$F$21*calcs_mymases!$Q33 +parameters!$G$21*calcs_mymases!$GM33+parameters!$H$21*LN(calcs_mymases!$GM33)+parameters!$I$21*calcs_mymases!$GQ33+parameters!$J$21*(calcs_mymases!$GU33+calcs_mymases!$GY33) + parameters!$K$21*calcs_mymases!$GT33+parameters!$L$21*(calcs_mymases!$GV33+calcs_mymases!$GZ33)+parameters!$M$21*(calcs_mymases!$GT33+calcs_mymases!$GV33+calcs_mymases!$GZ33)+parameters!$N$21*(calcs_mymases!$GO33+calcs_mymases!$GR33)+parameters!$O$21*calcs_mymases!$HB33+parameters!$P$21*calcs_mymases!$HE33)</f>
        <v>2.7741879784349432</v>
      </c>
      <c r="IG33" s="97">
        <f>(parameters!$E$22+parameters!$F$22*calcs_mymases!$Q33 +parameters!$G$22*calcs_mymases!$GM33+parameters!$H$22*LN(calcs_mymases!$GM33)+parameters!$I$22*calcs_mymases!$GQ33+parameters!$J$22*(calcs_mymases!$GU33+calcs_mymases!$GY33) + parameters!$K$22*calcs_mymases!$GT33+parameters!$L$22*(calcs_mymases!$GV33+calcs_mymases!$GZ33)+parameters!$M$22*(calcs_mymases!$GT33+calcs_mymases!$GV33+calcs_mymases!$GZ33)+parameters!$N$22*(calcs_mymases!$GO33+calcs_mymases!$GR33)+parameters!$O$22*calcs_mymases!$HB33+parameters!$P$22*calcs_mymases!$HE33)</f>
        <v>1.4793845314417116</v>
      </c>
      <c r="IH33" s="81"/>
      <c r="II33" s="97">
        <f>(parameters!$E$24+parameters!$F$24*calcs_mymases!$Q33 +parameters!$G$24*calcs_mymases!$GM33+parameters!$H$24*LN(calcs_mymases!$GM33)+parameters!$I$24*calcs_mymases!$GQ33+parameters!$J$24*(calcs_mymases!$GU33+calcs_mymases!$GY33) + parameters!$K$24*calcs_mymases!$GT33+parameters!$L$24*(calcs_mymases!$GV33+calcs_mymases!$GZ33)+parameters!$M$24*(calcs_mymases!$GT33+calcs_mymases!$GV33+calcs_mymases!$GZ33)+parameters!$N$24*(calcs_mymases!$GO33+calcs_mymases!$GR33)+parameters!$O$24*calcs_mymases!$HB33+parameters!$P$24*calcs_mymases!$HE33)</f>
        <v>17.514909859866265</v>
      </c>
      <c r="IJ33" s="98"/>
    </row>
    <row r="34" spans="1:244" s="60" customFormat="1" x14ac:dyDescent="0.3">
      <c r="A34" s="89" t="s">
        <v>115</v>
      </c>
      <c r="B34" s="90" t="str">
        <f t="shared" si="111"/>
        <v>Pargasite</v>
      </c>
      <c r="C34" s="91">
        <v>42.37</v>
      </c>
      <c r="D34" s="91">
        <v>2.2400000000000002</v>
      </c>
      <c r="E34" s="91">
        <v>13.34</v>
      </c>
      <c r="F34" s="91">
        <v>0.26</v>
      </c>
      <c r="G34" s="91">
        <v>7.76</v>
      </c>
      <c r="H34" s="91">
        <v>14.79</v>
      </c>
      <c r="I34" s="91">
        <v>11.03</v>
      </c>
      <c r="J34" s="91">
        <v>0</v>
      </c>
      <c r="K34" s="91">
        <v>2.2599999999999998</v>
      </c>
      <c r="L34" s="91">
        <v>1.71</v>
      </c>
      <c r="M34" s="91">
        <v>0</v>
      </c>
      <c r="N34" s="91">
        <v>0</v>
      </c>
      <c r="O34" s="91">
        <v>0</v>
      </c>
      <c r="P34" s="91">
        <v>95.759999999999991</v>
      </c>
      <c r="Q34" s="60">
        <v>1025</v>
      </c>
      <c r="R34" s="92">
        <f t="shared" si="232"/>
        <v>0.70517589453484519</v>
      </c>
      <c r="S34" s="93">
        <f t="shared" si="232"/>
        <v>2.8042484363811179E-2</v>
      </c>
      <c r="T34" s="93">
        <f t="shared" si="232"/>
        <v>0.13083433861966831</v>
      </c>
      <c r="U34" s="93">
        <f t="shared" si="232"/>
        <v>1.7105465722620401E-3</v>
      </c>
      <c r="V34" s="93">
        <f t="shared" si="232"/>
        <v>0.10800819526100124</v>
      </c>
      <c r="W34" s="93">
        <f t="shared" si="232"/>
        <v>0.36695745377675881</v>
      </c>
      <c r="X34" s="93">
        <f t="shared" si="232"/>
        <v>0.19669242867893305</v>
      </c>
      <c r="Y34" s="93">
        <f t="shared" si="232"/>
        <v>0</v>
      </c>
      <c r="Z34" s="93">
        <f t="shared" si="232"/>
        <v>3.6464022433441053E-2</v>
      </c>
      <c r="AA34" s="93">
        <f t="shared" si="232"/>
        <v>1.8153637097116652E-2</v>
      </c>
      <c r="AB34" s="93">
        <f t="shared" si="232"/>
        <v>0</v>
      </c>
      <c r="AC34" s="94">
        <f t="shared" si="232"/>
        <v>0</v>
      </c>
      <c r="AD34" s="92">
        <f t="shared" si="112"/>
        <v>1.4103517890696904</v>
      </c>
      <c r="AE34" s="93">
        <f t="shared" si="112"/>
        <v>5.6084968727622357E-2</v>
      </c>
      <c r="AF34" s="93">
        <f t="shared" si="113"/>
        <v>0.39250301585900493</v>
      </c>
      <c r="AG34" s="93">
        <f t="shared" si="113"/>
        <v>5.1316397167861204E-3</v>
      </c>
      <c r="AH34" s="93">
        <f t="shared" si="233"/>
        <v>0.10800819526100124</v>
      </c>
      <c r="AI34" s="93">
        <f t="shared" si="233"/>
        <v>0.36695745377675881</v>
      </c>
      <c r="AJ34" s="93">
        <f t="shared" si="233"/>
        <v>0.19669242867893305</v>
      </c>
      <c r="AK34" s="93">
        <f t="shared" si="233"/>
        <v>0</v>
      </c>
      <c r="AL34" s="93">
        <f t="shared" si="233"/>
        <v>3.6464022433441053E-2</v>
      </c>
      <c r="AM34" s="93">
        <f t="shared" si="233"/>
        <v>1.8153637097116652E-2</v>
      </c>
      <c r="AN34" s="94">
        <f t="shared" si="114"/>
        <v>2.5903471506203544</v>
      </c>
      <c r="AO34" s="92">
        <f t="shared" si="234"/>
        <v>12.522681039425306</v>
      </c>
      <c r="AP34" s="93">
        <f t="shared" si="234"/>
        <v>0.4979850984167844</v>
      </c>
      <c r="AQ34" s="93">
        <f t="shared" si="234"/>
        <v>3.4850808945029348</v>
      </c>
      <c r="AR34" s="93">
        <f t="shared" si="234"/>
        <v>4.5564438518526242E-2</v>
      </c>
      <c r="AS34" s="93">
        <f t="shared" si="234"/>
        <v>0.95901759361022243</v>
      </c>
      <c r="AT34" s="93">
        <f t="shared" si="234"/>
        <v>3.2582588147863412</v>
      </c>
      <c r="AU34" s="93">
        <f t="shared" si="234"/>
        <v>1.7464554349528165</v>
      </c>
      <c r="AV34" s="93">
        <f t="shared" si="234"/>
        <v>0</v>
      </c>
      <c r="AW34" s="93">
        <f t="shared" si="234"/>
        <v>0.32376838593556584</v>
      </c>
      <c r="AX34" s="93">
        <f t="shared" si="234"/>
        <v>0.16118829985150412</v>
      </c>
      <c r="AY34" s="94">
        <f t="shared" si="115"/>
        <v>23</v>
      </c>
      <c r="AZ34" s="92">
        <f t="shared" si="116"/>
        <v>6.261340519712653</v>
      </c>
      <c r="BA34" s="93">
        <f t="shared" si="116"/>
        <v>0.2489925492083922</v>
      </c>
      <c r="BB34" s="93">
        <f t="shared" si="117"/>
        <v>2.3233872630019565</v>
      </c>
      <c r="BC34" s="93">
        <f t="shared" si="117"/>
        <v>3.0376292345684161E-2</v>
      </c>
      <c r="BD34" s="93">
        <f t="shared" si="235"/>
        <v>0.95901759361022243</v>
      </c>
      <c r="BE34" s="93">
        <f t="shared" si="235"/>
        <v>3.2582588147863412</v>
      </c>
      <c r="BF34" s="93">
        <f t="shared" si="235"/>
        <v>1.7464554349528165</v>
      </c>
      <c r="BG34" s="93">
        <f t="shared" si="235"/>
        <v>0</v>
      </c>
      <c r="BH34" s="93">
        <f t="shared" si="118"/>
        <v>0.64753677187113168</v>
      </c>
      <c r="BI34" s="93">
        <f t="shared" si="118"/>
        <v>0.32237659970300825</v>
      </c>
      <c r="BJ34" s="93">
        <f t="shared" si="119"/>
        <v>0</v>
      </c>
      <c r="BK34" s="93">
        <f t="shared" si="119"/>
        <v>0</v>
      </c>
      <c r="BL34" s="93">
        <f t="shared" si="120"/>
        <v>2</v>
      </c>
      <c r="BM34" s="94">
        <f t="shared" si="121"/>
        <v>15.797741839192202</v>
      </c>
      <c r="BN34" s="95">
        <f t="shared" si="122"/>
        <v>6.261340519712653</v>
      </c>
      <c r="BO34" s="66">
        <f t="shared" si="123"/>
        <v>1.738659480287347</v>
      </c>
      <c r="BP34" s="66">
        <f t="shared" si="124"/>
        <v>0</v>
      </c>
      <c r="BQ34" s="66">
        <f t="shared" si="125"/>
        <v>8</v>
      </c>
      <c r="BR34" s="66">
        <f t="shared" si="126"/>
        <v>0.58472778271460957</v>
      </c>
      <c r="BS34" s="66">
        <f t="shared" si="127"/>
        <v>0.2489925492083922</v>
      </c>
      <c r="BT34" s="66">
        <f t="shared" si="128"/>
        <v>3.0376292345684161E-2</v>
      </c>
      <c r="BU34" s="66"/>
      <c r="BV34" s="66">
        <f t="shared" si="129"/>
        <v>3.2582588147863412</v>
      </c>
      <c r="BW34" s="66">
        <f t="shared" si="130"/>
        <v>0.87764456094497323</v>
      </c>
      <c r="BX34" s="66">
        <f t="shared" si="131"/>
        <v>0</v>
      </c>
      <c r="BY34" s="66">
        <f t="shared" si="132"/>
        <v>5</v>
      </c>
      <c r="BZ34" s="66">
        <f t="shared" si="133"/>
        <v>0</v>
      </c>
      <c r="CA34" s="66">
        <f t="shared" si="134"/>
        <v>8.1373032665249201E-2</v>
      </c>
      <c r="CB34" s="66">
        <f t="shared" si="135"/>
        <v>0</v>
      </c>
      <c r="CC34" s="66">
        <f t="shared" si="136"/>
        <v>1.7464554349528165</v>
      </c>
      <c r="CD34" s="56">
        <f t="shared" si="137"/>
        <v>0.17217153238193417</v>
      </c>
      <c r="CE34" s="66">
        <f t="shared" si="138"/>
        <v>2</v>
      </c>
      <c r="CF34" s="66">
        <f t="shared" si="139"/>
        <v>0.47536523948919751</v>
      </c>
      <c r="CG34" s="66">
        <f t="shared" si="140"/>
        <v>0.32237659970300825</v>
      </c>
      <c r="CH34" s="67">
        <f t="shared" si="141"/>
        <v>0.79774183919220576</v>
      </c>
      <c r="CJ34" s="60">
        <f t="shared" si="142"/>
        <v>1.2776816681369596</v>
      </c>
      <c r="CK34" s="60">
        <f t="shared" si="143"/>
        <v>1.0128029792401101</v>
      </c>
      <c r="CL34" s="60">
        <f t="shared" si="144"/>
        <v>1.0116113787502961</v>
      </c>
      <c r="CN34" s="60">
        <f t="shared" si="145"/>
        <v>1</v>
      </c>
      <c r="CO34" s="60">
        <f t="shared" si="236"/>
        <v>6.261340519712653</v>
      </c>
      <c r="CP34" s="60">
        <f t="shared" si="236"/>
        <v>0.2489925492083922</v>
      </c>
      <c r="CQ34" s="60">
        <f t="shared" si="236"/>
        <v>2.3233872630019565</v>
      </c>
      <c r="CR34" s="60">
        <f t="shared" si="236"/>
        <v>3.0376292345684161E-2</v>
      </c>
      <c r="CS34" s="60">
        <f t="shared" si="236"/>
        <v>0.95901759361022243</v>
      </c>
      <c r="CT34" s="60">
        <f t="shared" si="236"/>
        <v>3.2582588147863412</v>
      </c>
      <c r="CU34" s="60">
        <f t="shared" si="236"/>
        <v>1.7464554349528165</v>
      </c>
      <c r="CV34" s="60">
        <f t="shared" si="236"/>
        <v>0</v>
      </c>
      <c r="CW34" s="60">
        <f t="shared" si="236"/>
        <v>0.64753677187113168</v>
      </c>
      <c r="CX34" s="60">
        <f t="shared" si="236"/>
        <v>0.32237659970300825</v>
      </c>
      <c r="CY34" s="60">
        <f t="shared" si="236"/>
        <v>0</v>
      </c>
      <c r="CZ34" s="60">
        <f t="shared" si="236"/>
        <v>0</v>
      </c>
      <c r="DA34" s="60">
        <f t="shared" si="236"/>
        <v>2</v>
      </c>
      <c r="DB34" s="60">
        <f t="shared" si="146"/>
        <v>23</v>
      </c>
      <c r="DC34" s="60">
        <f t="shared" si="147"/>
        <v>0</v>
      </c>
      <c r="DD34" s="60" t="str">
        <f t="shared" si="148"/>
        <v/>
      </c>
      <c r="DE34" s="59">
        <f t="shared" si="149"/>
        <v>6.261340519712653</v>
      </c>
      <c r="DF34" s="59">
        <f t="shared" si="150"/>
        <v>1.738659480287347</v>
      </c>
      <c r="DG34" s="59">
        <f t="shared" si="151"/>
        <v>0</v>
      </c>
      <c r="DH34" s="59">
        <f t="shared" si="152"/>
        <v>8</v>
      </c>
      <c r="DI34" s="59">
        <f t="shared" si="153"/>
        <v>0.58472778271460957</v>
      </c>
      <c r="DJ34" s="59">
        <f t="shared" si="154"/>
        <v>0.2489925492083922</v>
      </c>
      <c r="DK34" s="59">
        <f t="shared" si="155"/>
        <v>3.0376292345684161E-2</v>
      </c>
      <c r="DL34" s="59">
        <f t="shared" si="156"/>
        <v>0</v>
      </c>
      <c r="DM34" s="59">
        <f t="shared" si="157"/>
        <v>3.2582588147863412</v>
      </c>
      <c r="DN34" s="59">
        <f t="shared" si="158"/>
        <v>0.87764456094497323</v>
      </c>
      <c r="DO34" s="59">
        <f t="shared" si="159"/>
        <v>0</v>
      </c>
      <c r="DP34" s="59">
        <f t="shared" si="160"/>
        <v>5</v>
      </c>
      <c r="DQ34" s="59">
        <f t="shared" si="161"/>
        <v>0</v>
      </c>
      <c r="DR34" s="59">
        <f t="shared" si="162"/>
        <v>8.1373032665249201E-2</v>
      </c>
      <c r="DS34" s="59">
        <f t="shared" si="163"/>
        <v>0</v>
      </c>
      <c r="DT34" s="59">
        <f t="shared" si="164"/>
        <v>1.7464554349528165</v>
      </c>
      <c r="DU34" s="59">
        <f t="shared" si="165"/>
        <v>0.17217153238193417</v>
      </c>
      <c r="DV34" s="59">
        <f t="shared" si="166"/>
        <v>2</v>
      </c>
      <c r="DW34" s="59">
        <f t="shared" si="167"/>
        <v>0.47536523948919751</v>
      </c>
      <c r="DX34" s="59">
        <f t="shared" si="168"/>
        <v>0</v>
      </c>
      <c r="DY34" s="59">
        <f t="shared" si="169"/>
        <v>0.47536523948919751</v>
      </c>
      <c r="EA34" s="60">
        <f t="shared" si="170"/>
        <v>0.93188744040411386</v>
      </c>
      <c r="EB34" s="60">
        <f t="shared" si="171"/>
        <v>0.96928245426633397</v>
      </c>
      <c r="EC34" s="60">
        <f t="shared" si="172"/>
        <v>0.87672986158359001</v>
      </c>
      <c r="ED34" s="60">
        <f t="shared" si="173"/>
        <v>0.97957756267582752</v>
      </c>
      <c r="EF34" s="60">
        <f t="shared" si="174"/>
        <v>0.97957756267582752</v>
      </c>
      <c r="EG34" s="60">
        <f t="shared" si="237"/>
        <v>6.1334686853835194</v>
      </c>
      <c r="EH34" s="60">
        <f t="shared" si="237"/>
        <v>0.24390751447799788</v>
      </c>
      <c r="EI34" s="60">
        <f t="shared" si="237"/>
        <v>2.2759380322435185</v>
      </c>
      <c r="EJ34" s="60">
        <f t="shared" si="237"/>
        <v>2.9755934419113686E-2</v>
      </c>
      <c r="EK34" s="60">
        <f t="shared" si="237"/>
        <v>0.93943211691193895</v>
      </c>
      <c r="EL34" s="60">
        <f t="shared" si="237"/>
        <v>3.1917172283554347</v>
      </c>
      <c r="EM34" s="60">
        <f t="shared" si="237"/>
        <v>1.7107885582930322</v>
      </c>
      <c r="EN34" s="60">
        <f t="shared" si="237"/>
        <v>0</v>
      </c>
      <c r="EO34" s="60">
        <f t="shared" si="237"/>
        <v>0.63431249273249657</v>
      </c>
      <c r="EP34" s="60">
        <f t="shared" si="237"/>
        <v>0.31579288380079373</v>
      </c>
      <c r="EQ34" s="60">
        <f t="shared" si="237"/>
        <v>0</v>
      </c>
      <c r="ER34" s="60">
        <f t="shared" si="237"/>
        <v>0</v>
      </c>
      <c r="ES34" s="60">
        <f t="shared" si="237"/>
        <v>1.959155125351655</v>
      </c>
      <c r="ET34" s="60">
        <f t="shared" si="175"/>
        <v>22.530283941544038</v>
      </c>
      <c r="EU34" s="60">
        <f t="shared" si="176"/>
        <v>0.93943211691192374</v>
      </c>
      <c r="EV34" s="60" t="str">
        <f t="shared" si="177"/>
        <v/>
      </c>
      <c r="EW34" s="62">
        <f t="shared" si="178"/>
        <v>6.1334686853835194</v>
      </c>
      <c r="EX34" s="62">
        <f t="shared" si="179"/>
        <v>1.8665313146164806</v>
      </c>
      <c r="EY34" s="62">
        <f t="shared" si="180"/>
        <v>0</v>
      </c>
      <c r="EZ34" s="62">
        <f t="shared" si="181"/>
        <v>8</v>
      </c>
      <c r="FA34" s="62">
        <f t="shared" si="182"/>
        <v>0.40940671762703795</v>
      </c>
      <c r="FB34" s="62">
        <f t="shared" si="183"/>
        <v>0.24390751447799788</v>
      </c>
      <c r="FC34" s="62">
        <f t="shared" si="184"/>
        <v>2.9755934419113686E-2</v>
      </c>
      <c r="FD34" s="62">
        <f t="shared" si="185"/>
        <v>0.93943211691192374</v>
      </c>
      <c r="FE34" s="62">
        <f t="shared" si="186"/>
        <v>3.1917172283554347</v>
      </c>
      <c r="FF34" s="62">
        <f t="shared" si="187"/>
        <v>1.5210055437364645E-14</v>
      </c>
      <c r="FG34" s="62">
        <f t="shared" si="188"/>
        <v>0</v>
      </c>
      <c r="FH34" s="62">
        <f t="shared" si="189"/>
        <v>4.8142195117915234</v>
      </c>
      <c r="FI34" s="62">
        <f t="shared" si="190"/>
        <v>0</v>
      </c>
      <c r="FJ34" s="62">
        <f t="shared" si="191"/>
        <v>0</v>
      </c>
      <c r="FK34" s="62">
        <f t="shared" si="192"/>
        <v>0</v>
      </c>
      <c r="FL34" s="62">
        <f t="shared" si="193"/>
        <v>1.7107885582930322</v>
      </c>
      <c r="FM34" s="62">
        <f t="shared" si="194"/>
        <v>0.28921144170696778</v>
      </c>
      <c r="FN34" s="62">
        <f t="shared" si="195"/>
        <v>2</v>
      </c>
      <c r="FO34" s="62">
        <f t="shared" si="196"/>
        <v>0.34510105102552879</v>
      </c>
      <c r="FP34" s="62">
        <f t="shared" si="197"/>
        <v>0.31579288380079373</v>
      </c>
      <c r="FQ34" s="62">
        <f t="shared" si="198"/>
        <v>0.66089393482632253</v>
      </c>
      <c r="FR34" s="62" t="str">
        <f t="shared" si="199"/>
        <v>Pass</v>
      </c>
      <c r="FS34" s="62" t="str">
        <f t="shared" si="200"/>
        <v>Mg-Hst</v>
      </c>
      <c r="FT34" s="60">
        <f t="shared" si="201"/>
        <v>0.99999999999999523</v>
      </c>
      <c r="FV34" s="60">
        <f t="shared" si="202"/>
        <v>0.98978878133791381</v>
      </c>
      <c r="FW34" s="60">
        <f t="shared" si="238"/>
        <v>6.1974046025480867</v>
      </c>
      <c r="FX34" s="60">
        <f t="shared" si="238"/>
        <v>0.24645003184319506</v>
      </c>
      <c r="FY34" s="60">
        <f t="shared" si="238"/>
        <v>2.2996626476227378</v>
      </c>
      <c r="FZ34" s="60">
        <f t="shared" si="238"/>
        <v>3.0066113382398924E-2</v>
      </c>
      <c r="GA34" s="60">
        <f t="shared" si="238"/>
        <v>0.94922485526108069</v>
      </c>
      <c r="GB34" s="60">
        <f t="shared" si="238"/>
        <v>3.2249880215708879</v>
      </c>
      <c r="GC34" s="60">
        <f t="shared" si="238"/>
        <v>1.7286219966229244</v>
      </c>
      <c r="GD34" s="60">
        <f t="shared" si="238"/>
        <v>0</v>
      </c>
      <c r="GE34" s="60">
        <f t="shared" si="238"/>
        <v>0.64092463230181418</v>
      </c>
      <c r="GF34" s="60">
        <f t="shared" si="238"/>
        <v>0.31908474175190099</v>
      </c>
      <c r="GG34" s="60">
        <f t="shared" si="238"/>
        <v>0</v>
      </c>
      <c r="GH34" s="60">
        <f t="shared" si="238"/>
        <v>0</v>
      </c>
      <c r="GI34" s="60">
        <f t="shared" si="238"/>
        <v>1.9795775626758276</v>
      </c>
      <c r="GJ34" s="60">
        <f t="shared" si="203"/>
        <v>22.765141970772017</v>
      </c>
      <c r="GK34" s="60">
        <f t="shared" si="204"/>
        <v>0.46971605845596542</v>
      </c>
      <c r="GM34" s="88">
        <f t="shared" si="205"/>
        <v>6.1974046025480867</v>
      </c>
      <c r="GN34" s="88">
        <f t="shared" si="206"/>
        <v>1.8025953974519133</v>
      </c>
      <c r="GO34" s="88">
        <f t="shared" si="207"/>
        <v>0</v>
      </c>
      <c r="GP34" s="87">
        <f t="shared" si="208"/>
        <v>8</v>
      </c>
      <c r="GQ34" s="88">
        <f t="shared" si="209"/>
        <v>0.49706725017082443</v>
      </c>
      <c r="GR34" s="88">
        <f t="shared" si="210"/>
        <v>0.24645003184319506</v>
      </c>
      <c r="GS34" s="88">
        <f t="shared" si="211"/>
        <v>3.0066113382398924E-2</v>
      </c>
      <c r="GT34" s="88">
        <f t="shared" si="212"/>
        <v>0.46971605845596542</v>
      </c>
      <c r="GU34" s="88">
        <f t="shared" si="213"/>
        <v>3.2249880215708879</v>
      </c>
      <c r="GV34" s="88">
        <f t="shared" si="214"/>
        <v>0.47950879680511527</v>
      </c>
      <c r="GW34" s="88">
        <f t="shared" si="215"/>
        <v>0</v>
      </c>
      <c r="GX34" s="87">
        <f t="shared" si="216"/>
        <v>4.9477962722283868</v>
      </c>
      <c r="GY34" s="88">
        <f t="shared" si="217"/>
        <v>0</v>
      </c>
      <c r="GZ34" s="88">
        <f t="shared" si="218"/>
        <v>0</v>
      </c>
      <c r="HA34" s="88">
        <f t="shared" si="219"/>
        <v>0</v>
      </c>
      <c r="HB34" s="88">
        <f t="shared" si="220"/>
        <v>1.7286219966229244</v>
      </c>
      <c r="HC34" s="88">
        <f t="shared" si="221"/>
        <v>0.27137800337707563</v>
      </c>
      <c r="HD34" s="87">
        <f t="shared" si="222"/>
        <v>2</v>
      </c>
      <c r="HE34" s="88">
        <f t="shared" si="223"/>
        <v>0.36954662892473855</v>
      </c>
      <c r="HF34" s="88">
        <f t="shared" si="224"/>
        <v>0.31908474175190099</v>
      </c>
      <c r="HG34" s="88">
        <f t="shared" si="225"/>
        <v>0.6886313706766396</v>
      </c>
      <c r="HH34" s="96" t="str">
        <f t="shared" si="226"/>
        <v>Pass</v>
      </c>
      <c r="HI34" s="83">
        <f t="shared" si="227"/>
        <v>0.87056034319518594</v>
      </c>
      <c r="HJ34" s="83">
        <f t="shared" si="228"/>
        <v>0.6886313706766396</v>
      </c>
      <c r="HK34" s="83">
        <f t="shared" si="229"/>
        <v>0.24645003184319506</v>
      </c>
      <c r="HL34" s="83">
        <f t="shared" si="230"/>
        <v>6.1974046025480867</v>
      </c>
      <c r="HM34" s="96" t="str">
        <f t="shared" si="231"/>
        <v>Pargasite</v>
      </c>
      <c r="HP34" s="97">
        <f>parameters!$E$5+parameters!$F$5*calcs_mymases!$Q34 +parameters!$G$5*calcs_mymases!$GM34+parameters!$H$5*LN(calcs_mymases!$GM34)+parameters!$I$5*calcs_mymases!$GQ34+parameters!$J$5*(calcs_mymases!$GU34+calcs_mymases!$GY34) + parameters!$K$5*calcs_mymases!$GT34+parameters!$L$5*(calcs_mymases!$GV34+calcs_mymases!$GZ34)+parameters!$M$5*(calcs_mymases!$GT34+calcs_mymases!$GV34+calcs_mymases!$GZ34)+parameters!$N$5*(calcs_mymases!$GO34+calcs_mymases!$GR34)+parameters!$O$5*calcs_mymases!$HB34+parameters!$P$5*calcs_mymases!$HE34</f>
        <v>54.159127979444882</v>
      </c>
      <c r="HQ34" s="97">
        <f>parameters!$E$6+parameters!$F$6*calcs_mymases!$Q34 +parameters!$G$6*calcs_mymases!$GM34+parameters!$H$6*LN(calcs_mymases!$GM34)+parameters!$I$6*calcs_mymases!$GQ34+parameters!$J$6*(calcs_mymases!$GU34+calcs_mymases!$GY34) + parameters!$K$6*calcs_mymases!$GT34+parameters!$L$6*(calcs_mymases!$GV34+calcs_mymases!$GZ34)+parameters!$M$6*(calcs_mymases!$GT34+calcs_mymases!$GV34+calcs_mymases!$GZ34)+parameters!$N$6*(calcs_mymases!$GO34+calcs_mymases!$GR34)+parameters!$O$6*calcs_mymases!$HB34+parameters!$P$6*calcs_mymases!$HE34</f>
        <v>56.99653948333237</v>
      </c>
      <c r="HR34" s="97">
        <f>parameters!$E$7+parameters!$F$7*calcs_mymases!$Q34 +parameters!$G$7*calcs_mymases!$GM34+parameters!$H$7*LN(calcs_mymases!$GM34)+parameters!$I$7*calcs_mymases!$GQ34+parameters!$J$7*(calcs_mymases!$GU34+calcs_mymases!$GY34) + parameters!$K$7*calcs_mymases!$GT34+parameters!$L$7*(calcs_mymases!$GV34+calcs_mymases!$GZ34)+parameters!$M$7*(calcs_mymases!$GT34+calcs_mymases!$GV34+calcs_mymases!$GZ34)+parameters!$N$7*(calcs_mymases!$GO34+calcs_mymases!$GR34)+parameters!$O$7*calcs_mymases!$HB34+parameters!$P$7*calcs_mymases!$HE34</f>
        <v>60.616609138441682</v>
      </c>
      <c r="HS34" s="97">
        <f>parameters!$E$8+parameters!$F$8*calcs_mymases!$Q34 +parameters!$G$8*calcs_mymases!$GM34+parameters!$H$8*LN(calcs_mymases!$GM34)+parameters!$I$8*calcs_mymases!$GQ34+parameters!$J$8*(calcs_mymases!$GU34+calcs_mymases!$GY34) + parameters!$K$8*calcs_mymases!$GT34+parameters!$L$8*(calcs_mymases!$GV34+calcs_mymases!$GZ34)+parameters!$M$8*(calcs_mymases!$GT34+calcs_mymases!$GV34+calcs_mymases!$GZ34)+parameters!$N$8*(calcs_mymases!$GO34+calcs_mymases!$GR34)+parameters!$O$8*calcs_mymases!$HB34+parameters!$P$8*calcs_mymases!$HE34</f>
        <v>59.880870083653541</v>
      </c>
      <c r="HT34" s="81"/>
      <c r="HU34" s="97">
        <f>EXP(parameters!$E$10+parameters!$F$10*calcs_mymases!$Q34 +parameters!$G$10*calcs_mymases!$GM34+parameters!$H$10*LN(calcs_mymases!$GM34)+parameters!$I$10*calcs_mymases!$GQ34+parameters!$J$10*(calcs_mymases!$GU34+calcs_mymases!$GY34) + parameters!$K$10*calcs_mymases!$GT34+parameters!$L$10*(calcs_mymases!$GV34+calcs_mymases!$GZ34)+parameters!$M$10*(calcs_mymases!$GT34+calcs_mymases!$GV34+calcs_mymases!$GZ34)+parameters!$N$10*(calcs_mymases!$GO34+calcs_mymases!$GR34)+parameters!$O$10*calcs_mymases!$HB34+parameters!$P$10*calcs_mymases!$HE34)</f>
        <v>1.102754562369157</v>
      </c>
      <c r="HV34" s="97">
        <f>EXP(parameters!$E$11+parameters!$F$11*calcs_mymases!$Q34 +parameters!$G$11*calcs_mymases!$GM34+parameters!$H$11*LN(calcs_mymases!$GM34)+parameters!$I$11*calcs_mymases!$GQ34+parameters!$J$11*(calcs_mymases!$GU34+calcs_mymases!$GY34) + parameters!$K$11*calcs_mymases!$GT34+parameters!$L$11*(calcs_mymases!$GV34+calcs_mymases!$GZ34)+parameters!$M$11*(calcs_mymases!$GT34+calcs_mymases!$GV34+calcs_mymases!$GZ34)+parameters!$N$11*(calcs_mymases!$GO34+calcs_mymases!$GR34)+parameters!$O$11*calcs_mymases!$HB34+parameters!$P$11*calcs_mymases!$HE34)</f>
        <v>1.2789585222787128</v>
      </c>
      <c r="HW34" s="73"/>
      <c r="HX34" s="97">
        <f>EXP(parameters!$E$13+parameters!$F$13*calcs_mymases!$Q34 +parameters!$G$13*calcs_mymases!$GM34+parameters!$H$13*LN(calcs_mymases!$GM34)+parameters!$I$13*calcs_mymases!$GQ34+parameters!$J$13*(calcs_mymases!$GU34+calcs_mymases!$GY34) + parameters!$K$13*calcs_mymases!$GT34+parameters!$L$13*(calcs_mymases!$GV34+calcs_mymases!$GZ34)+parameters!$M$13*(calcs_mymases!$GT34+calcs_mymases!$GV34+calcs_mymases!$GZ34)+parameters!$N$13*(calcs_mymases!$GO34+calcs_mymases!$GR34)+parameters!$O$13*calcs_mymases!$HB34+parameters!$P$13*calcs_mymases!$HE34)</f>
        <v>4.944506480151488</v>
      </c>
      <c r="HY34" s="97">
        <f>EXP(parameters!$E$14+parameters!$F$14*calcs_mymases!$Q34 +parameters!$G$14*calcs_mymases!$GM34+parameters!$H$14*LN(calcs_mymases!$GM34)+parameters!$I$14*calcs_mymases!$GQ34+parameters!$J$14*(calcs_mymases!$GU34+calcs_mymases!$GY34) + parameters!$K$14*calcs_mymases!$GT34+parameters!$L$14*(calcs_mymases!$GV34+calcs_mymases!$GZ34)+parameters!$M$14*(calcs_mymases!$GT34+calcs_mymases!$GV34+calcs_mymases!$GZ34)+parameters!$N$14*(calcs_mymases!$GO34+calcs_mymases!$GR34)+parameters!$O$14*calcs_mymases!$HB34+parameters!$P$14*calcs_mymases!$HE34)</f>
        <v>4.7947883380296243</v>
      </c>
      <c r="HZ34" s="81"/>
      <c r="IA34" s="97">
        <f>EXP(parameters!$E$16+parameters!$F$16*calcs_mymases!$Q34 +parameters!$G$16*calcs_mymases!$GM34+parameters!$H$16*LN(calcs_mymases!$GM34)+parameters!$I$16*calcs_mymases!$GQ34+parameters!$J$16*(calcs_mymases!$GU34+calcs_mymases!$GY34) + parameters!$K$16*calcs_mymases!$GT34+parameters!$L$16*(calcs_mymases!$GV34+calcs_mymases!$GZ34)+parameters!$M$16*(calcs_mymases!$GT34+calcs_mymases!$GV34+calcs_mymases!$GZ34)+parameters!$N$16*(calcs_mymases!$GO34+calcs_mymases!$GR34)+parameters!$O$16*calcs_mymases!$HB34+parameters!$P$16*calcs_mymases!$HE34)</f>
        <v>2.5532631631288636</v>
      </c>
      <c r="IB34" s="81"/>
      <c r="IC34" s="97">
        <f>(parameters!$E$18+parameters!$F$18*calcs_mymases!$Q34 +parameters!$G$18*calcs_mymases!$GM34+parameters!$H$18*LN(calcs_mymases!$GM34)+parameters!$I$18*calcs_mymases!$GQ34+parameters!$J$18*(calcs_mymases!$GU34+calcs_mymases!$GY34) + parameters!$K$18*calcs_mymases!$GT34+parameters!$L$18*(calcs_mymases!$GV34+calcs_mymases!$GZ34)+parameters!$M$18*(calcs_mymases!$GT34+calcs_mymases!$GV34+calcs_mymases!$GZ34)+parameters!$N$18*(calcs_mymases!$GO34+calcs_mymases!$GR34)+parameters!$O$18*calcs_mymases!$HB34+parameters!$P$18*calcs_mymases!$HE34)</f>
        <v>6.5639192342014567</v>
      </c>
      <c r="ID34" s="97">
        <f>EXP(parameters!$E$19+parameters!$F$19*calcs_mymases!$Q34 +parameters!$G$19*calcs_mymases!$GM34+parameters!$H$19*LN(calcs_mymases!$GM34)+parameters!$I$19*calcs_mymases!$GQ34+parameters!$J$19*(calcs_mymases!$GU34+calcs_mymases!$GY34) + parameters!$K$19*calcs_mymases!$GT34+parameters!$L$19*(calcs_mymases!$GV34+calcs_mymases!$GZ34)+parameters!$M$19*(calcs_mymases!$GT34+calcs_mymases!$GV34+calcs_mymases!$GZ34)+parameters!$N$19*(calcs_mymases!$GO34+calcs_mymases!$GR34)+parameters!$O$19*calcs_mymases!$HB34+parameters!$P$19*calcs_mymases!$HE34)</f>
        <v>7.2832186054210188</v>
      </c>
      <c r="IE34" s="73"/>
      <c r="IF34" s="97">
        <f>(parameters!$E$21+parameters!$F$21*calcs_mymases!$Q34 +parameters!$G$21*calcs_mymases!$GM34+parameters!$H$21*LN(calcs_mymases!$GM34)+parameters!$I$21*calcs_mymases!$GQ34+parameters!$J$21*(calcs_mymases!$GU34+calcs_mymases!$GY34) + parameters!$K$21*calcs_mymases!$GT34+parameters!$L$21*(calcs_mymases!$GV34+calcs_mymases!$GZ34)+parameters!$M$21*(calcs_mymases!$GT34+calcs_mymases!$GV34+calcs_mymases!$GZ34)+parameters!$N$21*(calcs_mymases!$GO34+calcs_mymases!$GR34)+parameters!$O$21*calcs_mymases!$HB34+parameters!$P$21*calcs_mymases!$HE34)</f>
        <v>2.7741879784349432</v>
      </c>
      <c r="IG34" s="97">
        <f>(parameters!$E$22+parameters!$F$22*calcs_mymases!$Q34 +parameters!$G$22*calcs_mymases!$GM34+parameters!$H$22*LN(calcs_mymases!$GM34)+parameters!$I$22*calcs_mymases!$GQ34+parameters!$J$22*(calcs_mymases!$GU34+calcs_mymases!$GY34) + parameters!$K$22*calcs_mymases!$GT34+parameters!$L$22*(calcs_mymases!$GV34+calcs_mymases!$GZ34)+parameters!$M$22*(calcs_mymases!$GT34+calcs_mymases!$GV34+calcs_mymases!$GZ34)+parameters!$N$22*(calcs_mymases!$GO34+calcs_mymases!$GR34)+parameters!$O$22*calcs_mymases!$HB34+parameters!$P$22*calcs_mymases!$HE34)</f>
        <v>1.4793845314417116</v>
      </c>
      <c r="IH34" s="81"/>
      <c r="II34" s="97">
        <f>(parameters!$E$24+parameters!$F$24*calcs_mymases!$Q34 +parameters!$G$24*calcs_mymases!$GM34+parameters!$H$24*LN(calcs_mymases!$GM34)+parameters!$I$24*calcs_mymases!$GQ34+parameters!$J$24*(calcs_mymases!$GU34+calcs_mymases!$GY34) + parameters!$K$24*calcs_mymases!$GT34+parameters!$L$24*(calcs_mymases!$GV34+calcs_mymases!$GZ34)+parameters!$M$24*(calcs_mymases!$GT34+calcs_mymases!$GV34+calcs_mymases!$GZ34)+parameters!$N$24*(calcs_mymases!$GO34+calcs_mymases!$GR34)+parameters!$O$24*calcs_mymases!$HB34+parameters!$P$24*calcs_mymases!$HE34)</f>
        <v>17.514909859866265</v>
      </c>
      <c r="IJ34" s="98"/>
    </row>
    <row r="35" spans="1:244" s="60" customFormat="1" x14ac:dyDescent="0.3">
      <c r="A35" s="89" t="s">
        <v>115</v>
      </c>
      <c r="B35" s="90" t="str">
        <f t="shared" si="111"/>
        <v>Pargasite</v>
      </c>
      <c r="C35" s="91">
        <v>42.37</v>
      </c>
      <c r="D35" s="91">
        <v>2.2400000000000002</v>
      </c>
      <c r="E35" s="91">
        <v>13.34</v>
      </c>
      <c r="F35" s="91">
        <v>0.26</v>
      </c>
      <c r="G35" s="91">
        <v>7.76</v>
      </c>
      <c r="H35" s="91">
        <v>14.79</v>
      </c>
      <c r="I35" s="91">
        <v>11.03</v>
      </c>
      <c r="J35" s="91">
        <v>0</v>
      </c>
      <c r="K35" s="91">
        <v>2.2599999999999998</v>
      </c>
      <c r="L35" s="91">
        <v>1.71</v>
      </c>
      <c r="M35" s="91">
        <v>0</v>
      </c>
      <c r="N35" s="91">
        <v>0</v>
      </c>
      <c r="O35" s="91">
        <v>0</v>
      </c>
      <c r="P35" s="91">
        <v>95.759999999999991</v>
      </c>
      <c r="Q35" s="60">
        <v>1025</v>
      </c>
      <c r="R35" s="92">
        <f t="shared" si="232"/>
        <v>0.70517589453484519</v>
      </c>
      <c r="S35" s="93">
        <f t="shared" si="232"/>
        <v>2.8042484363811179E-2</v>
      </c>
      <c r="T35" s="93">
        <f t="shared" si="232"/>
        <v>0.13083433861966831</v>
      </c>
      <c r="U35" s="93">
        <f t="shared" si="232"/>
        <v>1.7105465722620401E-3</v>
      </c>
      <c r="V35" s="93">
        <f t="shared" si="232"/>
        <v>0.10800819526100124</v>
      </c>
      <c r="W35" s="93">
        <f t="shared" si="232"/>
        <v>0.36695745377675881</v>
      </c>
      <c r="X35" s="93">
        <f t="shared" si="232"/>
        <v>0.19669242867893305</v>
      </c>
      <c r="Y35" s="93">
        <f t="shared" si="232"/>
        <v>0</v>
      </c>
      <c r="Z35" s="93">
        <f t="shared" si="232"/>
        <v>3.6464022433441053E-2</v>
      </c>
      <c r="AA35" s="93">
        <f t="shared" si="232"/>
        <v>1.8153637097116652E-2</v>
      </c>
      <c r="AB35" s="93">
        <f t="shared" si="232"/>
        <v>0</v>
      </c>
      <c r="AC35" s="94">
        <f t="shared" si="232"/>
        <v>0</v>
      </c>
      <c r="AD35" s="92">
        <f t="shared" si="112"/>
        <v>1.4103517890696904</v>
      </c>
      <c r="AE35" s="93">
        <f t="shared" si="112"/>
        <v>5.6084968727622357E-2</v>
      </c>
      <c r="AF35" s="93">
        <f t="shared" si="113"/>
        <v>0.39250301585900493</v>
      </c>
      <c r="AG35" s="93">
        <f t="shared" si="113"/>
        <v>5.1316397167861204E-3</v>
      </c>
      <c r="AH35" s="93">
        <f t="shared" si="233"/>
        <v>0.10800819526100124</v>
      </c>
      <c r="AI35" s="93">
        <f t="shared" si="233"/>
        <v>0.36695745377675881</v>
      </c>
      <c r="AJ35" s="93">
        <f t="shared" si="233"/>
        <v>0.19669242867893305</v>
      </c>
      <c r="AK35" s="93">
        <f t="shared" si="233"/>
        <v>0</v>
      </c>
      <c r="AL35" s="93">
        <f t="shared" si="233"/>
        <v>3.6464022433441053E-2</v>
      </c>
      <c r="AM35" s="93">
        <f t="shared" si="233"/>
        <v>1.8153637097116652E-2</v>
      </c>
      <c r="AN35" s="94">
        <f t="shared" si="114"/>
        <v>2.5903471506203544</v>
      </c>
      <c r="AO35" s="92">
        <f t="shared" si="234"/>
        <v>12.522681039425306</v>
      </c>
      <c r="AP35" s="93">
        <f t="shared" si="234"/>
        <v>0.4979850984167844</v>
      </c>
      <c r="AQ35" s="93">
        <f t="shared" si="234"/>
        <v>3.4850808945029348</v>
      </c>
      <c r="AR35" s="93">
        <f t="shared" si="234"/>
        <v>4.5564438518526242E-2</v>
      </c>
      <c r="AS35" s="93">
        <f t="shared" si="234"/>
        <v>0.95901759361022243</v>
      </c>
      <c r="AT35" s="93">
        <f t="shared" si="234"/>
        <v>3.2582588147863412</v>
      </c>
      <c r="AU35" s="93">
        <f t="shared" si="234"/>
        <v>1.7464554349528165</v>
      </c>
      <c r="AV35" s="93">
        <f t="shared" si="234"/>
        <v>0</v>
      </c>
      <c r="AW35" s="93">
        <f t="shared" si="234"/>
        <v>0.32376838593556584</v>
      </c>
      <c r="AX35" s="93">
        <f t="shared" si="234"/>
        <v>0.16118829985150412</v>
      </c>
      <c r="AY35" s="94">
        <f t="shared" si="115"/>
        <v>23</v>
      </c>
      <c r="AZ35" s="92">
        <f t="shared" si="116"/>
        <v>6.261340519712653</v>
      </c>
      <c r="BA35" s="93">
        <f t="shared" si="116"/>
        <v>0.2489925492083922</v>
      </c>
      <c r="BB35" s="93">
        <f t="shared" si="117"/>
        <v>2.3233872630019565</v>
      </c>
      <c r="BC35" s="93">
        <f t="shared" si="117"/>
        <v>3.0376292345684161E-2</v>
      </c>
      <c r="BD35" s="93">
        <f t="shared" si="235"/>
        <v>0.95901759361022243</v>
      </c>
      <c r="BE35" s="93">
        <f t="shared" si="235"/>
        <v>3.2582588147863412</v>
      </c>
      <c r="BF35" s="93">
        <f t="shared" si="235"/>
        <v>1.7464554349528165</v>
      </c>
      <c r="BG35" s="93">
        <f t="shared" si="235"/>
        <v>0</v>
      </c>
      <c r="BH35" s="93">
        <f t="shared" si="118"/>
        <v>0.64753677187113168</v>
      </c>
      <c r="BI35" s="93">
        <f t="shared" si="118"/>
        <v>0.32237659970300825</v>
      </c>
      <c r="BJ35" s="93">
        <f t="shared" si="119"/>
        <v>0</v>
      </c>
      <c r="BK35" s="93">
        <f t="shared" si="119"/>
        <v>0</v>
      </c>
      <c r="BL35" s="93">
        <f t="shared" si="120"/>
        <v>2</v>
      </c>
      <c r="BM35" s="94">
        <f t="shared" si="121"/>
        <v>15.797741839192202</v>
      </c>
      <c r="BN35" s="95">
        <f t="shared" si="122"/>
        <v>6.261340519712653</v>
      </c>
      <c r="BO35" s="66">
        <f t="shared" si="123"/>
        <v>1.738659480287347</v>
      </c>
      <c r="BP35" s="66">
        <f t="shared" si="124"/>
        <v>0</v>
      </c>
      <c r="BQ35" s="66">
        <f t="shared" si="125"/>
        <v>8</v>
      </c>
      <c r="BR35" s="66">
        <f t="shared" si="126"/>
        <v>0.58472778271460957</v>
      </c>
      <c r="BS35" s="66">
        <f t="shared" si="127"/>
        <v>0.2489925492083922</v>
      </c>
      <c r="BT35" s="66">
        <f t="shared" si="128"/>
        <v>3.0376292345684161E-2</v>
      </c>
      <c r="BU35" s="66"/>
      <c r="BV35" s="66">
        <f t="shared" si="129"/>
        <v>3.2582588147863412</v>
      </c>
      <c r="BW35" s="66">
        <f t="shared" si="130"/>
        <v>0.87764456094497323</v>
      </c>
      <c r="BX35" s="66">
        <f t="shared" si="131"/>
        <v>0</v>
      </c>
      <c r="BY35" s="66">
        <f t="shared" si="132"/>
        <v>5</v>
      </c>
      <c r="BZ35" s="66">
        <f t="shared" si="133"/>
        <v>0</v>
      </c>
      <c r="CA35" s="66">
        <f t="shared" si="134"/>
        <v>8.1373032665249201E-2</v>
      </c>
      <c r="CB35" s="66">
        <f t="shared" si="135"/>
        <v>0</v>
      </c>
      <c r="CC35" s="66">
        <f t="shared" si="136"/>
        <v>1.7464554349528165</v>
      </c>
      <c r="CD35" s="56">
        <f t="shared" si="137"/>
        <v>0.17217153238193417</v>
      </c>
      <c r="CE35" s="66">
        <f t="shared" si="138"/>
        <v>2</v>
      </c>
      <c r="CF35" s="66">
        <f t="shared" si="139"/>
        <v>0.47536523948919751</v>
      </c>
      <c r="CG35" s="66">
        <f t="shared" si="140"/>
        <v>0.32237659970300825</v>
      </c>
      <c r="CH35" s="67">
        <f t="shared" si="141"/>
        <v>0.79774183919220576</v>
      </c>
      <c r="CJ35" s="60">
        <f t="shared" si="142"/>
        <v>1.2776816681369596</v>
      </c>
      <c r="CK35" s="60">
        <f t="shared" si="143"/>
        <v>1.0128029792401101</v>
      </c>
      <c r="CL35" s="60">
        <f t="shared" si="144"/>
        <v>1.0116113787502961</v>
      </c>
      <c r="CN35" s="60">
        <f t="shared" si="145"/>
        <v>1</v>
      </c>
      <c r="CO35" s="60">
        <f t="shared" si="236"/>
        <v>6.261340519712653</v>
      </c>
      <c r="CP35" s="60">
        <f t="shared" si="236"/>
        <v>0.2489925492083922</v>
      </c>
      <c r="CQ35" s="60">
        <f t="shared" si="236"/>
        <v>2.3233872630019565</v>
      </c>
      <c r="CR35" s="60">
        <f t="shared" si="236"/>
        <v>3.0376292345684161E-2</v>
      </c>
      <c r="CS35" s="60">
        <f t="shared" si="236"/>
        <v>0.95901759361022243</v>
      </c>
      <c r="CT35" s="60">
        <f t="shared" si="236"/>
        <v>3.2582588147863412</v>
      </c>
      <c r="CU35" s="60">
        <f t="shared" si="236"/>
        <v>1.7464554349528165</v>
      </c>
      <c r="CV35" s="60">
        <f t="shared" si="236"/>
        <v>0</v>
      </c>
      <c r="CW35" s="60">
        <f t="shared" si="236"/>
        <v>0.64753677187113168</v>
      </c>
      <c r="CX35" s="60">
        <f t="shared" si="236"/>
        <v>0.32237659970300825</v>
      </c>
      <c r="CY35" s="60">
        <f t="shared" si="236"/>
        <v>0</v>
      </c>
      <c r="CZ35" s="60">
        <f t="shared" si="236"/>
        <v>0</v>
      </c>
      <c r="DA35" s="60">
        <f t="shared" si="236"/>
        <v>2</v>
      </c>
      <c r="DB35" s="60">
        <f t="shared" si="146"/>
        <v>23</v>
      </c>
      <c r="DC35" s="60">
        <f t="shared" si="147"/>
        <v>0</v>
      </c>
      <c r="DD35" s="60" t="str">
        <f t="shared" si="148"/>
        <v/>
      </c>
      <c r="DE35" s="59">
        <f t="shared" si="149"/>
        <v>6.261340519712653</v>
      </c>
      <c r="DF35" s="59">
        <f t="shared" si="150"/>
        <v>1.738659480287347</v>
      </c>
      <c r="DG35" s="59">
        <f t="shared" si="151"/>
        <v>0</v>
      </c>
      <c r="DH35" s="59">
        <f t="shared" si="152"/>
        <v>8</v>
      </c>
      <c r="DI35" s="59">
        <f t="shared" si="153"/>
        <v>0.58472778271460957</v>
      </c>
      <c r="DJ35" s="59">
        <f t="shared" si="154"/>
        <v>0.2489925492083922</v>
      </c>
      <c r="DK35" s="59">
        <f t="shared" si="155"/>
        <v>3.0376292345684161E-2</v>
      </c>
      <c r="DL35" s="59">
        <f t="shared" si="156"/>
        <v>0</v>
      </c>
      <c r="DM35" s="59">
        <f t="shared" si="157"/>
        <v>3.2582588147863412</v>
      </c>
      <c r="DN35" s="59">
        <f t="shared" si="158"/>
        <v>0.87764456094497323</v>
      </c>
      <c r="DO35" s="59">
        <f t="shared" si="159"/>
        <v>0</v>
      </c>
      <c r="DP35" s="59">
        <f t="shared" si="160"/>
        <v>5</v>
      </c>
      <c r="DQ35" s="59">
        <f t="shared" si="161"/>
        <v>0</v>
      </c>
      <c r="DR35" s="59">
        <f t="shared" si="162"/>
        <v>8.1373032665249201E-2</v>
      </c>
      <c r="DS35" s="59">
        <f t="shared" si="163"/>
        <v>0</v>
      </c>
      <c r="DT35" s="59">
        <f t="shared" si="164"/>
        <v>1.7464554349528165</v>
      </c>
      <c r="DU35" s="59">
        <f t="shared" si="165"/>
        <v>0.17217153238193417</v>
      </c>
      <c r="DV35" s="59">
        <f t="shared" si="166"/>
        <v>2</v>
      </c>
      <c r="DW35" s="59">
        <f t="shared" si="167"/>
        <v>0.47536523948919751</v>
      </c>
      <c r="DX35" s="59">
        <f t="shared" si="168"/>
        <v>0</v>
      </c>
      <c r="DY35" s="59">
        <f t="shared" si="169"/>
        <v>0.47536523948919751</v>
      </c>
      <c r="EA35" s="60">
        <f t="shared" si="170"/>
        <v>0.93188744040411386</v>
      </c>
      <c r="EB35" s="60">
        <f t="shared" si="171"/>
        <v>0.96928245426633397</v>
      </c>
      <c r="EC35" s="60">
        <f t="shared" si="172"/>
        <v>0.87672986158359001</v>
      </c>
      <c r="ED35" s="60">
        <f t="shared" si="173"/>
        <v>0.97957756267582752</v>
      </c>
      <c r="EF35" s="60">
        <f t="shared" si="174"/>
        <v>0.97957756267582752</v>
      </c>
      <c r="EG35" s="60">
        <f t="shared" si="237"/>
        <v>6.1334686853835194</v>
      </c>
      <c r="EH35" s="60">
        <f t="shared" si="237"/>
        <v>0.24390751447799788</v>
      </c>
      <c r="EI35" s="60">
        <f t="shared" si="237"/>
        <v>2.2759380322435185</v>
      </c>
      <c r="EJ35" s="60">
        <f t="shared" si="237"/>
        <v>2.9755934419113686E-2</v>
      </c>
      <c r="EK35" s="60">
        <f t="shared" si="237"/>
        <v>0.93943211691193895</v>
      </c>
      <c r="EL35" s="60">
        <f t="shared" si="237"/>
        <v>3.1917172283554347</v>
      </c>
      <c r="EM35" s="60">
        <f t="shared" si="237"/>
        <v>1.7107885582930322</v>
      </c>
      <c r="EN35" s="60">
        <f t="shared" si="237"/>
        <v>0</v>
      </c>
      <c r="EO35" s="60">
        <f t="shared" si="237"/>
        <v>0.63431249273249657</v>
      </c>
      <c r="EP35" s="60">
        <f t="shared" si="237"/>
        <v>0.31579288380079373</v>
      </c>
      <c r="EQ35" s="60">
        <f t="shared" si="237"/>
        <v>0</v>
      </c>
      <c r="ER35" s="60">
        <f t="shared" si="237"/>
        <v>0</v>
      </c>
      <c r="ES35" s="60">
        <f t="shared" si="237"/>
        <v>1.959155125351655</v>
      </c>
      <c r="ET35" s="60">
        <f t="shared" si="175"/>
        <v>22.530283941544038</v>
      </c>
      <c r="EU35" s="60">
        <f t="shared" si="176"/>
        <v>0.93943211691192374</v>
      </c>
      <c r="EV35" s="60" t="str">
        <f t="shared" si="177"/>
        <v/>
      </c>
      <c r="EW35" s="62">
        <f t="shared" si="178"/>
        <v>6.1334686853835194</v>
      </c>
      <c r="EX35" s="62">
        <f t="shared" si="179"/>
        <v>1.8665313146164806</v>
      </c>
      <c r="EY35" s="62">
        <f t="shared" si="180"/>
        <v>0</v>
      </c>
      <c r="EZ35" s="62">
        <f t="shared" si="181"/>
        <v>8</v>
      </c>
      <c r="FA35" s="62">
        <f t="shared" si="182"/>
        <v>0.40940671762703795</v>
      </c>
      <c r="FB35" s="62">
        <f t="shared" si="183"/>
        <v>0.24390751447799788</v>
      </c>
      <c r="FC35" s="62">
        <f t="shared" si="184"/>
        <v>2.9755934419113686E-2</v>
      </c>
      <c r="FD35" s="62">
        <f t="shared" si="185"/>
        <v>0.93943211691192374</v>
      </c>
      <c r="FE35" s="62">
        <f t="shared" si="186"/>
        <v>3.1917172283554347</v>
      </c>
      <c r="FF35" s="62">
        <f t="shared" si="187"/>
        <v>1.5210055437364645E-14</v>
      </c>
      <c r="FG35" s="62">
        <f t="shared" si="188"/>
        <v>0</v>
      </c>
      <c r="FH35" s="62">
        <f t="shared" si="189"/>
        <v>4.8142195117915234</v>
      </c>
      <c r="FI35" s="62">
        <f t="shared" si="190"/>
        <v>0</v>
      </c>
      <c r="FJ35" s="62">
        <f t="shared" si="191"/>
        <v>0</v>
      </c>
      <c r="FK35" s="62">
        <f t="shared" si="192"/>
        <v>0</v>
      </c>
      <c r="FL35" s="62">
        <f t="shared" si="193"/>
        <v>1.7107885582930322</v>
      </c>
      <c r="FM35" s="62">
        <f t="shared" si="194"/>
        <v>0.28921144170696778</v>
      </c>
      <c r="FN35" s="62">
        <f t="shared" si="195"/>
        <v>2</v>
      </c>
      <c r="FO35" s="62">
        <f t="shared" si="196"/>
        <v>0.34510105102552879</v>
      </c>
      <c r="FP35" s="62">
        <f t="shared" si="197"/>
        <v>0.31579288380079373</v>
      </c>
      <c r="FQ35" s="62">
        <f t="shared" si="198"/>
        <v>0.66089393482632253</v>
      </c>
      <c r="FR35" s="62" t="str">
        <f t="shared" si="199"/>
        <v>Pass</v>
      </c>
      <c r="FS35" s="62" t="str">
        <f t="shared" si="200"/>
        <v>Mg-Hst</v>
      </c>
      <c r="FT35" s="60">
        <f t="shared" si="201"/>
        <v>0.99999999999999523</v>
      </c>
      <c r="FV35" s="60">
        <f t="shared" si="202"/>
        <v>0.98978878133791381</v>
      </c>
      <c r="FW35" s="60">
        <f t="shared" si="238"/>
        <v>6.1974046025480867</v>
      </c>
      <c r="FX35" s="60">
        <f t="shared" si="238"/>
        <v>0.24645003184319506</v>
      </c>
      <c r="FY35" s="60">
        <f t="shared" si="238"/>
        <v>2.2996626476227378</v>
      </c>
      <c r="FZ35" s="60">
        <f t="shared" si="238"/>
        <v>3.0066113382398924E-2</v>
      </c>
      <c r="GA35" s="60">
        <f t="shared" si="238"/>
        <v>0.94922485526108069</v>
      </c>
      <c r="GB35" s="60">
        <f t="shared" si="238"/>
        <v>3.2249880215708879</v>
      </c>
      <c r="GC35" s="60">
        <f t="shared" si="238"/>
        <v>1.7286219966229244</v>
      </c>
      <c r="GD35" s="60">
        <f t="shared" si="238"/>
        <v>0</v>
      </c>
      <c r="GE35" s="60">
        <f t="shared" si="238"/>
        <v>0.64092463230181418</v>
      </c>
      <c r="GF35" s="60">
        <f t="shared" si="238"/>
        <v>0.31908474175190099</v>
      </c>
      <c r="GG35" s="60">
        <f t="shared" si="238"/>
        <v>0</v>
      </c>
      <c r="GH35" s="60">
        <f t="shared" si="238"/>
        <v>0</v>
      </c>
      <c r="GI35" s="60">
        <f t="shared" si="238"/>
        <v>1.9795775626758276</v>
      </c>
      <c r="GJ35" s="60">
        <f t="shared" si="203"/>
        <v>22.765141970772017</v>
      </c>
      <c r="GK35" s="60">
        <f t="shared" si="204"/>
        <v>0.46971605845596542</v>
      </c>
      <c r="GM35" s="88">
        <f t="shared" si="205"/>
        <v>6.1974046025480867</v>
      </c>
      <c r="GN35" s="88">
        <f t="shared" si="206"/>
        <v>1.8025953974519133</v>
      </c>
      <c r="GO35" s="88">
        <f t="shared" si="207"/>
        <v>0</v>
      </c>
      <c r="GP35" s="87">
        <f t="shared" si="208"/>
        <v>8</v>
      </c>
      <c r="GQ35" s="88">
        <f t="shared" si="209"/>
        <v>0.49706725017082443</v>
      </c>
      <c r="GR35" s="88">
        <f t="shared" si="210"/>
        <v>0.24645003184319506</v>
      </c>
      <c r="GS35" s="88">
        <f t="shared" si="211"/>
        <v>3.0066113382398924E-2</v>
      </c>
      <c r="GT35" s="88">
        <f t="shared" si="212"/>
        <v>0.46971605845596542</v>
      </c>
      <c r="GU35" s="88">
        <f t="shared" si="213"/>
        <v>3.2249880215708879</v>
      </c>
      <c r="GV35" s="88">
        <f t="shared" si="214"/>
        <v>0.47950879680511527</v>
      </c>
      <c r="GW35" s="88">
        <f t="shared" si="215"/>
        <v>0</v>
      </c>
      <c r="GX35" s="87">
        <f t="shared" si="216"/>
        <v>4.9477962722283868</v>
      </c>
      <c r="GY35" s="88">
        <f t="shared" si="217"/>
        <v>0</v>
      </c>
      <c r="GZ35" s="88">
        <f t="shared" si="218"/>
        <v>0</v>
      </c>
      <c r="HA35" s="88">
        <f t="shared" si="219"/>
        <v>0</v>
      </c>
      <c r="HB35" s="88">
        <f t="shared" si="220"/>
        <v>1.7286219966229244</v>
      </c>
      <c r="HC35" s="88">
        <f t="shared" si="221"/>
        <v>0.27137800337707563</v>
      </c>
      <c r="HD35" s="87">
        <f t="shared" si="222"/>
        <v>2</v>
      </c>
      <c r="HE35" s="88">
        <f t="shared" si="223"/>
        <v>0.36954662892473855</v>
      </c>
      <c r="HF35" s="88">
        <f t="shared" si="224"/>
        <v>0.31908474175190099</v>
      </c>
      <c r="HG35" s="88">
        <f t="shared" si="225"/>
        <v>0.6886313706766396</v>
      </c>
      <c r="HH35" s="96" t="str">
        <f t="shared" si="226"/>
        <v>Pass</v>
      </c>
      <c r="HI35" s="83">
        <f t="shared" si="227"/>
        <v>0.87056034319518594</v>
      </c>
      <c r="HJ35" s="83">
        <f t="shared" si="228"/>
        <v>0.6886313706766396</v>
      </c>
      <c r="HK35" s="83">
        <f t="shared" si="229"/>
        <v>0.24645003184319506</v>
      </c>
      <c r="HL35" s="83">
        <f t="shared" si="230"/>
        <v>6.1974046025480867</v>
      </c>
      <c r="HM35" s="96" t="str">
        <f t="shared" si="231"/>
        <v>Pargasite</v>
      </c>
      <c r="HP35" s="97">
        <f>parameters!$E$5+parameters!$F$5*calcs_mymases!$Q35 +parameters!$G$5*calcs_mymases!$GM35+parameters!$H$5*LN(calcs_mymases!$GM35)+parameters!$I$5*calcs_mymases!$GQ35+parameters!$J$5*(calcs_mymases!$GU35+calcs_mymases!$GY35) + parameters!$K$5*calcs_mymases!$GT35+parameters!$L$5*(calcs_mymases!$GV35+calcs_mymases!$GZ35)+parameters!$M$5*(calcs_mymases!$GT35+calcs_mymases!$GV35+calcs_mymases!$GZ35)+parameters!$N$5*(calcs_mymases!$GO35+calcs_mymases!$GR35)+parameters!$O$5*calcs_mymases!$HB35+parameters!$P$5*calcs_mymases!$HE35</f>
        <v>54.159127979444882</v>
      </c>
      <c r="HQ35" s="97">
        <f>parameters!$E$6+parameters!$F$6*calcs_mymases!$Q35 +parameters!$G$6*calcs_mymases!$GM35+parameters!$H$6*LN(calcs_mymases!$GM35)+parameters!$I$6*calcs_mymases!$GQ35+parameters!$J$6*(calcs_mymases!$GU35+calcs_mymases!$GY35) + parameters!$K$6*calcs_mymases!$GT35+parameters!$L$6*(calcs_mymases!$GV35+calcs_mymases!$GZ35)+parameters!$M$6*(calcs_mymases!$GT35+calcs_mymases!$GV35+calcs_mymases!$GZ35)+parameters!$N$6*(calcs_mymases!$GO35+calcs_mymases!$GR35)+parameters!$O$6*calcs_mymases!$HB35+parameters!$P$6*calcs_mymases!$HE35</f>
        <v>56.99653948333237</v>
      </c>
      <c r="HR35" s="97">
        <f>parameters!$E$7+parameters!$F$7*calcs_mymases!$Q35 +parameters!$G$7*calcs_mymases!$GM35+parameters!$H$7*LN(calcs_mymases!$GM35)+parameters!$I$7*calcs_mymases!$GQ35+parameters!$J$7*(calcs_mymases!$GU35+calcs_mymases!$GY35) + parameters!$K$7*calcs_mymases!$GT35+parameters!$L$7*(calcs_mymases!$GV35+calcs_mymases!$GZ35)+parameters!$M$7*(calcs_mymases!$GT35+calcs_mymases!$GV35+calcs_mymases!$GZ35)+parameters!$N$7*(calcs_mymases!$GO35+calcs_mymases!$GR35)+parameters!$O$7*calcs_mymases!$HB35+parameters!$P$7*calcs_mymases!$HE35</f>
        <v>60.616609138441682</v>
      </c>
      <c r="HS35" s="97">
        <f>parameters!$E$8+parameters!$F$8*calcs_mymases!$Q35 +parameters!$G$8*calcs_mymases!$GM35+parameters!$H$8*LN(calcs_mymases!$GM35)+parameters!$I$8*calcs_mymases!$GQ35+parameters!$J$8*(calcs_mymases!$GU35+calcs_mymases!$GY35) + parameters!$K$8*calcs_mymases!$GT35+parameters!$L$8*(calcs_mymases!$GV35+calcs_mymases!$GZ35)+parameters!$M$8*(calcs_mymases!$GT35+calcs_mymases!$GV35+calcs_mymases!$GZ35)+parameters!$N$8*(calcs_mymases!$GO35+calcs_mymases!$GR35)+parameters!$O$8*calcs_mymases!$HB35+parameters!$P$8*calcs_mymases!$HE35</f>
        <v>59.880870083653541</v>
      </c>
      <c r="HT35" s="81"/>
      <c r="HU35" s="97">
        <f>EXP(parameters!$E$10+parameters!$F$10*calcs_mymases!$Q35 +parameters!$G$10*calcs_mymases!$GM35+parameters!$H$10*LN(calcs_mymases!$GM35)+parameters!$I$10*calcs_mymases!$GQ35+parameters!$J$10*(calcs_mymases!$GU35+calcs_mymases!$GY35) + parameters!$K$10*calcs_mymases!$GT35+parameters!$L$10*(calcs_mymases!$GV35+calcs_mymases!$GZ35)+parameters!$M$10*(calcs_mymases!$GT35+calcs_mymases!$GV35+calcs_mymases!$GZ35)+parameters!$N$10*(calcs_mymases!$GO35+calcs_mymases!$GR35)+parameters!$O$10*calcs_mymases!$HB35+parameters!$P$10*calcs_mymases!$HE35)</f>
        <v>1.102754562369157</v>
      </c>
      <c r="HV35" s="97">
        <f>EXP(parameters!$E$11+parameters!$F$11*calcs_mymases!$Q35 +parameters!$G$11*calcs_mymases!$GM35+parameters!$H$11*LN(calcs_mymases!$GM35)+parameters!$I$11*calcs_mymases!$GQ35+parameters!$J$11*(calcs_mymases!$GU35+calcs_mymases!$GY35) + parameters!$K$11*calcs_mymases!$GT35+parameters!$L$11*(calcs_mymases!$GV35+calcs_mymases!$GZ35)+parameters!$M$11*(calcs_mymases!$GT35+calcs_mymases!$GV35+calcs_mymases!$GZ35)+parameters!$N$11*(calcs_mymases!$GO35+calcs_mymases!$GR35)+parameters!$O$11*calcs_mymases!$HB35+parameters!$P$11*calcs_mymases!$HE35)</f>
        <v>1.2789585222787128</v>
      </c>
      <c r="HW35" s="73"/>
      <c r="HX35" s="97">
        <f>EXP(parameters!$E$13+parameters!$F$13*calcs_mymases!$Q35 +parameters!$G$13*calcs_mymases!$GM35+parameters!$H$13*LN(calcs_mymases!$GM35)+parameters!$I$13*calcs_mymases!$GQ35+parameters!$J$13*(calcs_mymases!$GU35+calcs_mymases!$GY35) + parameters!$K$13*calcs_mymases!$GT35+parameters!$L$13*(calcs_mymases!$GV35+calcs_mymases!$GZ35)+parameters!$M$13*(calcs_mymases!$GT35+calcs_mymases!$GV35+calcs_mymases!$GZ35)+parameters!$N$13*(calcs_mymases!$GO35+calcs_mymases!$GR35)+parameters!$O$13*calcs_mymases!$HB35+parameters!$P$13*calcs_mymases!$HE35)</f>
        <v>4.944506480151488</v>
      </c>
      <c r="HY35" s="97">
        <f>EXP(parameters!$E$14+parameters!$F$14*calcs_mymases!$Q35 +parameters!$G$14*calcs_mymases!$GM35+parameters!$H$14*LN(calcs_mymases!$GM35)+parameters!$I$14*calcs_mymases!$GQ35+parameters!$J$14*(calcs_mymases!$GU35+calcs_mymases!$GY35) + parameters!$K$14*calcs_mymases!$GT35+parameters!$L$14*(calcs_mymases!$GV35+calcs_mymases!$GZ35)+parameters!$M$14*(calcs_mymases!$GT35+calcs_mymases!$GV35+calcs_mymases!$GZ35)+parameters!$N$14*(calcs_mymases!$GO35+calcs_mymases!$GR35)+parameters!$O$14*calcs_mymases!$HB35+parameters!$P$14*calcs_mymases!$HE35)</f>
        <v>4.7947883380296243</v>
      </c>
      <c r="HZ35" s="81"/>
      <c r="IA35" s="97">
        <f>EXP(parameters!$E$16+parameters!$F$16*calcs_mymases!$Q35 +parameters!$G$16*calcs_mymases!$GM35+parameters!$H$16*LN(calcs_mymases!$GM35)+parameters!$I$16*calcs_mymases!$GQ35+parameters!$J$16*(calcs_mymases!$GU35+calcs_mymases!$GY35) + parameters!$K$16*calcs_mymases!$GT35+parameters!$L$16*(calcs_mymases!$GV35+calcs_mymases!$GZ35)+parameters!$M$16*(calcs_mymases!$GT35+calcs_mymases!$GV35+calcs_mymases!$GZ35)+parameters!$N$16*(calcs_mymases!$GO35+calcs_mymases!$GR35)+parameters!$O$16*calcs_mymases!$HB35+parameters!$P$16*calcs_mymases!$HE35)</f>
        <v>2.5532631631288636</v>
      </c>
      <c r="IB35" s="81"/>
      <c r="IC35" s="97">
        <f>(parameters!$E$18+parameters!$F$18*calcs_mymases!$Q35 +parameters!$G$18*calcs_mymases!$GM35+parameters!$H$18*LN(calcs_mymases!$GM35)+parameters!$I$18*calcs_mymases!$GQ35+parameters!$J$18*(calcs_mymases!$GU35+calcs_mymases!$GY35) + parameters!$K$18*calcs_mymases!$GT35+parameters!$L$18*(calcs_mymases!$GV35+calcs_mymases!$GZ35)+parameters!$M$18*(calcs_mymases!$GT35+calcs_mymases!$GV35+calcs_mymases!$GZ35)+parameters!$N$18*(calcs_mymases!$GO35+calcs_mymases!$GR35)+parameters!$O$18*calcs_mymases!$HB35+parameters!$P$18*calcs_mymases!$HE35)</f>
        <v>6.5639192342014567</v>
      </c>
      <c r="ID35" s="97">
        <f>EXP(parameters!$E$19+parameters!$F$19*calcs_mymases!$Q35 +parameters!$G$19*calcs_mymases!$GM35+parameters!$H$19*LN(calcs_mymases!$GM35)+parameters!$I$19*calcs_mymases!$GQ35+parameters!$J$19*(calcs_mymases!$GU35+calcs_mymases!$GY35) + parameters!$K$19*calcs_mymases!$GT35+parameters!$L$19*(calcs_mymases!$GV35+calcs_mymases!$GZ35)+parameters!$M$19*(calcs_mymases!$GT35+calcs_mymases!$GV35+calcs_mymases!$GZ35)+parameters!$N$19*(calcs_mymases!$GO35+calcs_mymases!$GR35)+parameters!$O$19*calcs_mymases!$HB35+parameters!$P$19*calcs_mymases!$HE35)</f>
        <v>7.2832186054210188</v>
      </c>
      <c r="IE35" s="73"/>
      <c r="IF35" s="97">
        <f>(parameters!$E$21+parameters!$F$21*calcs_mymases!$Q35 +parameters!$G$21*calcs_mymases!$GM35+parameters!$H$21*LN(calcs_mymases!$GM35)+parameters!$I$21*calcs_mymases!$GQ35+parameters!$J$21*(calcs_mymases!$GU35+calcs_mymases!$GY35) + parameters!$K$21*calcs_mymases!$GT35+parameters!$L$21*(calcs_mymases!$GV35+calcs_mymases!$GZ35)+parameters!$M$21*(calcs_mymases!$GT35+calcs_mymases!$GV35+calcs_mymases!$GZ35)+parameters!$N$21*(calcs_mymases!$GO35+calcs_mymases!$GR35)+parameters!$O$21*calcs_mymases!$HB35+parameters!$P$21*calcs_mymases!$HE35)</f>
        <v>2.7741879784349432</v>
      </c>
      <c r="IG35" s="97">
        <f>(parameters!$E$22+parameters!$F$22*calcs_mymases!$Q35 +parameters!$G$22*calcs_mymases!$GM35+parameters!$H$22*LN(calcs_mymases!$GM35)+parameters!$I$22*calcs_mymases!$GQ35+parameters!$J$22*(calcs_mymases!$GU35+calcs_mymases!$GY35) + parameters!$K$22*calcs_mymases!$GT35+parameters!$L$22*(calcs_mymases!$GV35+calcs_mymases!$GZ35)+parameters!$M$22*(calcs_mymases!$GT35+calcs_mymases!$GV35+calcs_mymases!$GZ35)+parameters!$N$22*(calcs_mymases!$GO35+calcs_mymases!$GR35)+parameters!$O$22*calcs_mymases!$HB35+parameters!$P$22*calcs_mymases!$HE35)</f>
        <v>1.4793845314417116</v>
      </c>
      <c r="IH35" s="81"/>
      <c r="II35" s="97">
        <f>(parameters!$E$24+parameters!$F$24*calcs_mymases!$Q35 +parameters!$G$24*calcs_mymases!$GM35+parameters!$H$24*LN(calcs_mymases!$GM35)+parameters!$I$24*calcs_mymases!$GQ35+parameters!$J$24*(calcs_mymases!$GU35+calcs_mymases!$GY35) + parameters!$K$24*calcs_mymases!$GT35+parameters!$L$24*(calcs_mymases!$GV35+calcs_mymases!$GZ35)+parameters!$M$24*(calcs_mymases!$GT35+calcs_mymases!$GV35+calcs_mymases!$GZ35)+parameters!$N$24*(calcs_mymases!$GO35+calcs_mymases!$GR35)+parameters!$O$24*calcs_mymases!$HB35+parameters!$P$24*calcs_mymases!$HE35)</f>
        <v>17.514909859866265</v>
      </c>
      <c r="IJ35" s="98"/>
    </row>
    <row r="36" spans="1:244" s="60" customFormat="1" x14ac:dyDescent="0.3">
      <c r="A36" s="89" t="s">
        <v>115</v>
      </c>
      <c r="B36" s="90" t="str">
        <f t="shared" si="111"/>
        <v>Pargasite</v>
      </c>
      <c r="C36" s="91">
        <v>42.37</v>
      </c>
      <c r="D36" s="91">
        <v>2.2400000000000002</v>
      </c>
      <c r="E36" s="91">
        <v>13.34</v>
      </c>
      <c r="F36" s="91">
        <v>0.26</v>
      </c>
      <c r="G36" s="91">
        <v>7.76</v>
      </c>
      <c r="H36" s="91">
        <v>14.79</v>
      </c>
      <c r="I36" s="91">
        <v>11.03</v>
      </c>
      <c r="J36" s="91">
        <v>0</v>
      </c>
      <c r="K36" s="91">
        <v>2.2599999999999998</v>
      </c>
      <c r="L36" s="91">
        <v>1.71</v>
      </c>
      <c r="M36" s="91">
        <v>0</v>
      </c>
      <c r="N36" s="91">
        <v>0</v>
      </c>
      <c r="O36" s="91">
        <v>0</v>
      </c>
      <c r="P36" s="91">
        <v>95.759999999999991</v>
      </c>
      <c r="Q36" s="60">
        <v>1025</v>
      </c>
      <c r="R36" s="92">
        <f t="shared" si="232"/>
        <v>0.70517589453484519</v>
      </c>
      <c r="S36" s="93">
        <f t="shared" si="232"/>
        <v>2.8042484363811179E-2</v>
      </c>
      <c r="T36" s="93">
        <f t="shared" si="232"/>
        <v>0.13083433861966831</v>
      </c>
      <c r="U36" s="93">
        <f t="shared" si="232"/>
        <v>1.7105465722620401E-3</v>
      </c>
      <c r="V36" s="93">
        <f t="shared" si="232"/>
        <v>0.10800819526100124</v>
      </c>
      <c r="W36" s="93">
        <f t="shared" si="232"/>
        <v>0.36695745377675881</v>
      </c>
      <c r="X36" s="93">
        <f t="shared" si="232"/>
        <v>0.19669242867893305</v>
      </c>
      <c r="Y36" s="93">
        <f t="shared" si="232"/>
        <v>0</v>
      </c>
      <c r="Z36" s="93">
        <f t="shared" si="232"/>
        <v>3.6464022433441053E-2</v>
      </c>
      <c r="AA36" s="93">
        <f t="shared" si="232"/>
        <v>1.8153637097116652E-2</v>
      </c>
      <c r="AB36" s="93">
        <f t="shared" si="232"/>
        <v>0</v>
      </c>
      <c r="AC36" s="94">
        <f t="shared" si="232"/>
        <v>0</v>
      </c>
      <c r="AD36" s="92">
        <f t="shared" si="112"/>
        <v>1.4103517890696904</v>
      </c>
      <c r="AE36" s="93">
        <f t="shared" si="112"/>
        <v>5.6084968727622357E-2</v>
      </c>
      <c r="AF36" s="93">
        <f t="shared" si="113"/>
        <v>0.39250301585900493</v>
      </c>
      <c r="AG36" s="93">
        <f t="shared" si="113"/>
        <v>5.1316397167861204E-3</v>
      </c>
      <c r="AH36" s="93">
        <f t="shared" si="233"/>
        <v>0.10800819526100124</v>
      </c>
      <c r="AI36" s="93">
        <f t="shared" si="233"/>
        <v>0.36695745377675881</v>
      </c>
      <c r="AJ36" s="93">
        <f t="shared" si="233"/>
        <v>0.19669242867893305</v>
      </c>
      <c r="AK36" s="93">
        <f t="shared" si="233"/>
        <v>0</v>
      </c>
      <c r="AL36" s="93">
        <f t="shared" si="233"/>
        <v>3.6464022433441053E-2</v>
      </c>
      <c r="AM36" s="93">
        <f t="shared" si="233"/>
        <v>1.8153637097116652E-2</v>
      </c>
      <c r="AN36" s="94">
        <f t="shared" si="114"/>
        <v>2.5903471506203544</v>
      </c>
      <c r="AO36" s="92">
        <f t="shared" si="234"/>
        <v>12.522681039425306</v>
      </c>
      <c r="AP36" s="93">
        <f t="shared" si="234"/>
        <v>0.4979850984167844</v>
      </c>
      <c r="AQ36" s="93">
        <f t="shared" si="234"/>
        <v>3.4850808945029348</v>
      </c>
      <c r="AR36" s="93">
        <f t="shared" si="234"/>
        <v>4.5564438518526242E-2</v>
      </c>
      <c r="AS36" s="93">
        <f t="shared" si="234"/>
        <v>0.95901759361022243</v>
      </c>
      <c r="AT36" s="93">
        <f t="shared" si="234"/>
        <v>3.2582588147863412</v>
      </c>
      <c r="AU36" s="93">
        <f t="shared" si="234"/>
        <v>1.7464554349528165</v>
      </c>
      <c r="AV36" s="93">
        <f t="shared" si="234"/>
        <v>0</v>
      </c>
      <c r="AW36" s="93">
        <f t="shared" si="234"/>
        <v>0.32376838593556584</v>
      </c>
      <c r="AX36" s="93">
        <f t="shared" si="234"/>
        <v>0.16118829985150412</v>
      </c>
      <c r="AY36" s="94">
        <f t="shared" si="115"/>
        <v>23</v>
      </c>
      <c r="AZ36" s="92">
        <f t="shared" si="116"/>
        <v>6.261340519712653</v>
      </c>
      <c r="BA36" s="93">
        <f t="shared" si="116"/>
        <v>0.2489925492083922</v>
      </c>
      <c r="BB36" s="93">
        <f t="shared" si="117"/>
        <v>2.3233872630019565</v>
      </c>
      <c r="BC36" s="93">
        <f t="shared" si="117"/>
        <v>3.0376292345684161E-2</v>
      </c>
      <c r="BD36" s="93">
        <f t="shared" si="235"/>
        <v>0.95901759361022243</v>
      </c>
      <c r="BE36" s="93">
        <f t="shared" si="235"/>
        <v>3.2582588147863412</v>
      </c>
      <c r="BF36" s="93">
        <f t="shared" si="235"/>
        <v>1.7464554349528165</v>
      </c>
      <c r="BG36" s="93">
        <f t="shared" si="235"/>
        <v>0</v>
      </c>
      <c r="BH36" s="93">
        <f t="shared" si="118"/>
        <v>0.64753677187113168</v>
      </c>
      <c r="BI36" s="93">
        <f t="shared" si="118"/>
        <v>0.32237659970300825</v>
      </c>
      <c r="BJ36" s="93">
        <f t="shared" si="119"/>
        <v>0</v>
      </c>
      <c r="BK36" s="93">
        <f t="shared" si="119"/>
        <v>0</v>
      </c>
      <c r="BL36" s="93">
        <f t="shared" si="120"/>
        <v>2</v>
      </c>
      <c r="BM36" s="94">
        <f t="shared" si="121"/>
        <v>15.797741839192202</v>
      </c>
      <c r="BN36" s="95">
        <f t="shared" si="122"/>
        <v>6.261340519712653</v>
      </c>
      <c r="BO36" s="66">
        <f t="shared" si="123"/>
        <v>1.738659480287347</v>
      </c>
      <c r="BP36" s="66">
        <f t="shared" si="124"/>
        <v>0</v>
      </c>
      <c r="BQ36" s="66">
        <f t="shared" si="125"/>
        <v>8</v>
      </c>
      <c r="BR36" s="66">
        <f t="shared" si="126"/>
        <v>0.58472778271460957</v>
      </c>
      <c r="BS36" s="66">
        <f t="shared" si="127"/>
        <v>0.2489925492083922</v>
      </c>
      <c r="BT36" s="66">
        <f t="shared" si="128"/>
        <v>3.0376292345684161E-2</v>
      </c>
      <c r="BU36" s="66"/>
      <c r="BV36" s="66">
        <f t="shared" si="129"/>
        <v>3.2582588147863412</v>
      </c>
      <c r="BW36" s="66">
        <f t="shared" si="130"/>
        <v>0.87764456094497323</v>
      </c>
      <c r="BX36" s="66">
        <f t="shared" si="131"/>
        <v>0</v>
      </c>
      <c r="BY36" s="66">
        <f t="shared" si="132"/>
        <v>5</v>
      </c>
      <c r="BZ36" s="66">
        <f t="shared" si="133"/>
        <v>0</v>
      </c>
      <c r="CA36" s="66">
        <f t="shared" si="134"/>
        <v>8.1373032665249201E-2</v>
      </c>
      <c r="CB36" s="66">
        <f t="shared" si="135"/>
        <v>0</v>
      </c>
      <c r="CC36" s="66">
        <f t="shared" si="136"/>
        <v>1.7464554349528165</v>
      </c>
      <c r="CD36" s="56">
        <f t="shared" si="137"/>
        <v>0.17217153238193417</v>
      </c>
      <c r="CE36" s="66">
        <f t="shared" si="138"/>
        <v>2</v>
      </c>
      <c r="CF36" s="66">
        <f t="shared" si="139"/>
        <v>0.47536523948919751</v>
      </c>
      <c r="CG36" s="66">
        <f t="shared" si="140"/>
        <v>0.32237659970300825</v>
      </c>
      <c r="CH36" s="67">
        <f t="shared" si="141"/>
        <v>0.79774183919220576</v>
      </c>
      <c r="CJ36" s="60">
        <f t="shared" si="142"/>
        <v>1.2776816681369596</v>
      </c>
      <c r="CK36" s="60">
        <f t="shared" si="143"/>
        <v>1.0128029792401101</v>
      </c>
      <c r="CL36" s="60">
        <f t="shared" si="144"/>
        <v>1.0116113787502961</v>
      </c>
      <c r="CN36" s="60">
        <f t="shared" si="145"/>
        <v>1</v>
      </c>
      <c r="CO36" s="60">
        <f t="shared" si="236"/>
        <v>6.261340519712653</v>
      </c>
      <c r="CP36" s="60">
        <f t="shared" si="236"/>
        <v>0.2489925492083922</v>
      </c>
      <c r="CQ36" s="60">
        <f t="shared" si="236"/>
        <v>2.3233872630019565</v>
      </c>
      <c r="CR36" s="60">
        <f t="shared" si="236"/>
        <v>3.0376292345684161E-2</v>
      </c>
      <c r="CS36" s="60">
        <f t="shared" si="236"/>
        <v>0.95901759361022243</v>
      </c>
      <c r="CT36" s="60">
        <f t="shared" si="236"/>
        <v>3.2582588147863412</v>
      </c>
      <c r="CU36" s="60">
        <f t="shared" si="236"/>
        <v>1.7464554349528165</v>
      </c>
      <c r="CV36" s="60">
        <f t="shared" si="236"/>
        <v>0</v>
      </c>
      <c r="CW36" s="60">
        <f t="shared" si="236"/>
        <v>0.64753677187113168</v>
      </c>
      <c r="CX36" s="60">
        <f t="shared" si="236"/>
        <v>0.32237659970300825</v>
      </c>
      <c r="CY36" s="60">
        <f t="shared" si="236"/>
        <v>0</v>
      </c>
      <c r="CZ36" s="60">
        <f t="shared" si="236"/>
        <v>0</v>
      </c>
      <c r="DA36" s="60">
        <f t="shared" si="236"/>
        <v>2</v>
      </c>
      <c r="DB36" s="60">
        <f t="shared" si="146"/>
        <v>23</v>
      </c>
      <c r="DC36" s="60">
        <f t="shared" si="147"/>
        <v>0</v>
      </c>
      <c r="DD36" s="60" t="str">
        <f t="shared" si="148"/>
        <v/>
      </c>
      <c r="DE36" s="59">
        <f t="shared" si="149"/>
        <v>6.261340519712653</v>
      </c>
      <c r="DF36" s="59">
        <f t="shared" si="150"/>
        <v>1.738659480287347</v>
      </c>
      <c r="DG36" s="59">
        <f t="shared" si="151"/>
        <v>0</v>
      </c>
      <c r="DH36" s="59">
        <f t="shared" si="152"/>
        <v>8</v>
      </c>
      <c r="DI36" s="59">
        <f t="shared" si="153"/>
        <v>0.58472778271460957</v>
      </c>
      <c r="DJ36" s="59">
        <f t="shared" si="154"/>
        <v>0.2489925492083922</v>
      </c>
      <c r="DK36" s="59">
        <f t="shared" si="155"/>
        <v>3.0376292345684161E-2</v>
      </c>
      <c r="DL36" s="59">
        <f t="shared" si="156"/>
        <v>0</v>
      </c>
      <c r="DM36" s="59">
        <f t="shared" si="157"/>
        <v>3.2582588147863412</v>
      </c>
      <c r="DN36" s="59">
        <f t="shared" si="158"/>
        <v>0.87764456094497323</v>
      </c>
      <c r="DO36" s="59">
        <f t="shared" si="159"/>
        <v>0</v>
      </c>
      <c r="DP36" s="59">
        <f t="shared" si="160"/>
        <v>5</v>
      </c>
      <c r="DQ36" s="59">
        <f t="shared" si="161"/>
        <v>0</v>
      </c>
      <c r="DR36" s="59">
        <f t="shared" si="162"/>
        <v>8.1373032665249201E-2</v>
      </c>
      <c r="DS36" s="59">
        <f t="shared" si="163"/>
        <v>0</v>
      </c>
      <c r="DT36" s="59">
        <f t="shared" si="164"/>
        <v>1.7464554349528165</v>
      </c>
      <c r="DU36" s="59">
        <f t="shared" si="165"/>
        <v>0.17217153238193417</v>
      </c>
      <c r="DV36" s="59">
        <f t="shared" si="166"/>
        <v>2</v>
      </c>
      <c r="DW36" s="59">
        <f t="shared" si="167"/>
        <v>0.47536523948919751</v>
      </c>
      <c r="DX36" s="59">
        <f t="shared" si="168"/>
        <v>0</v>
      </c>
      <c r="DY36" s="59">
        <f t="shared" si="169"/>
        <v>0.47536523948919751</v>
      </c>
      <c r="EA36" s="60">
        <f t="shared" si="170"/>
        <v>0.93188744040411386</v>
      </c>
      <c r="EB36" s="60">
        <f t="shared" si="171"/>
        <v>0.96928245426633397</v>
      </c>
      <c r="EC36" s="60">
        <f t="shared" si="172"/>
        <v>0.87672986158359001</v>
      </c>
      <c r="ED36" s="60">
        <f t="shared" si="173"/>
        <v>0.97957756267582752</v>
      </c>
      <c r="EF36" s="60">
        <f t="shared" si="174"/>
        <v>0.97957756267582752</v>
      </c>
      <c r="EG36" s="60">
        <f t="shared" si="237"/>
        <v>6.1334686853835194</v>
      </c>
      <c r="EH36" s="60">
        <f t="shared" si="237"/>
        <v>0.24390751447799788</v>
      </c>
      <c r="EI36" s="60">
        <f t="shared" si="237"/>
        <v>2.2759380322435185</v>
      </c>
      <c r="EJ36" s="60">
        <f t="shared" si="237"/>
        <v>2.9755934419113686E-2</v>
      </c>
      <c r="EK36" s="60">
        <f t="shared" si="237"/>
        <v>0.93943211691193895</v>
      </c>
      <c r="EL36" s="60">
        <f t="shared" si="237"/>
        <v>3.1917172283554347</v>
      </c>
      <c r="EM36" s="60">
        <f t="shared" si="237"/>
        <v>1.7107885582930322</v>
      </c>
      <c r="EN36" s="60">
        <f t="shared" si="237"/>
        <v>0</v>
      </c>
      <c r="EO36" s="60">
        <f t="shared" si="237"/>
        <v>0.63431249273249657</v>
      </c>
      <c r="EP36" s="60">
        <f t="shared" si="237"/>
        <v>0.31579288380079373</v>
      </c>
      <c r="EQ36" s="60">
        <f t="shared" si="237"/>
        <v>0</v>
      </c>
      <c r="ER36" s="60">
        <f t="shared" si="237"/>
        <v>0</v>
      </c>
      <c r="ES36" s="60">
        <f t="shared" si="237"/>
        <v>1.959155125351655</v>
      </c>
      <c r="ET36" s="60">
        <f t="shared" si="175"/>
        <v>22.530283941544038</v>
      </c>
      <c r="EU36" s="60">
        <f t="shared" si="176"/>
        <v>0.93943211691192374</v>
      </c>
      <c r="EV36" s="60" t="str">
        <f t="shared" si="177"/>
        <v/>
      </c>
      <c r="EW36" s="62">
        <f t="shared" si="178"/>
        <v>6.1334686853835194</v>
      </c>
      <c r="EX36" s="62">
        <f t="shared" si="179"/>
        <v>1.8665313146164806</v>
      </c>
      <c r="EY36" s="62">
        <f t="shared" si="180"/>
        <v>0</v>
      </c>
      <c r="EZ36" s="62">
        <f t="shared" si="181"/>
        <v>8</v>
      </c>
      <c r="FA36" s="62">
        <f t="shared" si="182"/>
        <v>0.40940671762703795</v>
      </c>
      <c r="FB36" s="62">
        <f t="shared" si="183"/>
        <v>0.24390751447799788</v>
      </c>
      <c r="FC36" s="62">
        <f t="shared" si="184"/>
        <v>2.9755934419113686E-2</v>
      </c>
      <c r="FD36" s="62">
        <f t="shared" si="185"/>
        <v>0.93943211691192374</v>
      </c>
      <c r="FE36" s="62">
        <f t="shared" si="186"/>
        <v>3.1917172283554347</v>
      </c>
      <c r="FF36" s="62">
        <f t="shared" si="187"/>
        <v>1.5210055437364645E-14</v>
      </c>
      <c r="FG36" s="62">
        <f t="shared" si="188"/>
        <v>0</v>
      </c>
      <c r="FH36" s="62">
        <f t="shared" si="189"/>
        <v>4.8142195117915234</v>
      </c>
      <c r="FI36" s="62">
        <f t="shared" si="190"/>
        <v>0</v>
      </c>
      <c r="FJ36" s="62">
        <f t="shared" si="191"/>
        <v>0</v>
      </c>
      <c r="FK36" s="62">
        <f t="shared" si="192"/>
        <v>0</v>
      </c>
      <c r="FL36" s="62">
        <f t="shared" si="193"/>
        <v>1.7107885582930322</v>
      </c>
      <c r="FM36" s="62">
        <f t="shared" si="194"/>
        <v>0.28921144170696778</v>
      </c>
      <c r="FN36" s="62">
        <f t="shared" si="195"/>
        <v>2</v>
      </c>
      <c r="FO36" s="62">
        <f t="shared" si="196"/>
        <v>0.34510105102552879</v>
      </c>
      <c r="FP36" s="62">
        <f t="shared" si="197"/>
        <v>0.31579288380079373</v>
      </c>
      <c r="FQ36" s="62">
        <f t="shared" si="198"/>
        <v>0.66089393482632253</v>
      </c>
      <c r="FR36" s="62" t="str">
        <f t="shared" si="199"/>
        <v>Pass</v>
      </c>
      <c r="FS36" s="62" t="str">
        <f t="shared" si="200"/>
        <v>Mg-Hst</v>
      </c>
      <c r="FT36" s="60">
        <f t="shared" si="201"/>
        <v>0.99999999999999523</v>
      </c>
      <c r="FV36" s="60">
        <f t="shared" si="202"/>
        <v>0.98978878133791381</v>
      </c>
      <c r="FW36" s="60">
        <f t="shared" si="238"/>
        <v>6.1974046025480867</v>
      </c>
      <c r="FX36" s="60">
        <f t="shared" si="238"/>
        <v>0.24645003184319506</v>
      </c>
      <c r="FY36" s="60">
        <f t="shared" si="238"/>
        <v>2.2996626476227378</v>
      </c>
      <c r="FZ36" s="60">
        <f t="shared" si="238"/>
        <v>3.0066113382398924E-2</v>
      </c>
      <c r="GA36" s="60">
        <f t="shared" si="238"/>
        <v>0.94922485526108069</v>
      </c>
      <c r="GB36" s="60">
        <f t="shared" si="238"/>
        <v>3.2249880215708879</v>
      </c>
      <c r="GC36" s="60">
        <f t="shared" si="238"/>
        <v>1.7286219966229244</v>
      </c>
      <c r="GD36" s="60">
        <f t="shared" si="238"/>
        <v>0</v>
      </c>
      <c r="GE36" s="60">
        <f t="shared" si="238"/>
        <v>0.64092463230181418</v>
      </c>
      <c r="GF36" s="60">
        <f t="shared" si="238"/>
        <v>0.31908474175190099</v>
      </c>
      <c r="GG36" s="60">
        <f t="shared" si="238"/>
        <v>0</v>
      </c>
      <c r="GH36" s="60">
        <f t="shared" si="238"/>
        <v>0</v>
      </c>
      <c r="GI36" s="60">
        <f t="shared" si="238"/>
        <v>1.9795775626758276</v>
      </c>
      <c r="GJ36" s="60">
        <f t="shared" si="203"/>
        <v>22.765141970772017</v>
      </c>
      <c r="GK36" s="60">
        <f t="shared" si="204"/>
        <v>0.46971605845596542</v>
      </c>
      <c r="GM36" s="88">
        <f t="shared" si="205"/>
        <v>6.1974046025480867</v>
      </c>
      <c r="GN36" s="88">
        <f t="shared" si="206"/>
        <v>1.8025953974519133</v>
      </c>
      <c r="GO36" s="88">
        <f t="shared" si="207"/>
        <v>0</v>
      </c>
      <c r="GP36" s="87">
        <f t="shared" si="208"/>
        <v>8</v>
      </c>
      <c r="GQ36" s="88">
        <f t="shared" si="209"/>
        <v>0.49706725017082443</v>
      </c>
      <c r="GR36" s="88">
        <f t="shared" si="210"/>
        <v>0.24645003184319506</v>
      </c>
      <c r="GS36" s="88">
        <f t="shared" si="211"/>
        <v>3.0066113382398924E-2</v>
      </c>
      <c r="GT36" s="88">
        <f t="shared" si="212"/>
        <v>0.46971605845596542</v>
      </c>
      <c r="GU36" s="88">
        <f t="shared" si="213"/>
        <v>3.2249880215708879</v>
      </c>
      <c r="GV36" s="88">
        <f t="shared" si="214"/>
        <v>0.47950879680511527</v>
      </c>
      <c r="GW36" s="88">
        <f t="shared" si="215"/>
        <v>0</v>
      </c>
      <c r="GX36" s="87">
        <f t="shared" si="216"/>
        <v>4.9477962722283868</v>
      </c>
      <c r="GY36" s="88">
        <f t="shared" si="217"/>
        <v>0</v>
      </c>
      <c r="GZ36" s="88">
        <f t="shared" si="218"/>
        <v>0</v>
      </c>
      <c r="HA36" s="88">
        <f t="shared" si="219"/>
        <v>0</v>
      </c>
      <c r="HB36" s="88">
        <f t="shared" si="220"/>
        <v>1.7286219966229244</v>
      </c>
      <c r="HC36" s="88">
        <f t="shared" si="221"/>
        <v>0.27137800337707563</v>
      </c>
      <c r="HD36" s="87">
        <f t="shared" si="222"/>
        <v>2</v>
      </c>
      <c r="HE36" s="88">
        <f t="shared" si="223"/>
        <v>0.36954662892473855</v>
      </c>
      <c r="HF36" s="88">
        <f t="shared" si="224"/>
        <v>0.31908474175190099</v>
      </c>
      <c r="HG36" s="88">
        <f t="shared" si="225"/>
        <v>0.6886313706766396</v>
      </c>
      <c r="HH36" s="96" t="str">
        <f t="shared" si="226"/>
        <v>Pass</v>
      </c>
      <c r="HI36" s="83">
        <f t="shared" si="227"/>
        <v>0.87056034319518594</v>
      </c>
      <c r="HJ36" s="83">
        <f t="shared" si="228"/>
        <v>0.6886313706766396</v>
      </c>
      <c r="HK36" s="83">
        <f t="shared" si="229"/>
        <v>0.24645003184319506</v>
      </c>
      <c r="HL36" s="83">
        <f t="shared" si="230"/>
        <v>6.1974046025480867</v>
      </c>
      <c r="HM36" s="96" t="str">
        <f t="shared" si="231"/>
        <v>Pargasite</v>
      </c>
      <c r="HP36" s="97">
        <f>parameters!$E$5+parameters!$F$5*calcs_mymases!$Q36 +parameters!$G$5*calcs_mymases!$GM36+parameters!$H$5*LN(calcs_mymases!$GM36)+parameters!$I$5*calcs_mymases!$GQ36+parameters!$J$5*(calcs_mymases!$GU36+calcs_mymases!$GY36) + parameters!$K$5*calcs_mymases!$GT36+parameters!$L$5*(calcs_mymases!$GV36+calcs_mymases!$GZ36)+parameters!$M$5*(calcs_mymases!$GT36+calcs_mymases!$GV36+calcs_mymases!$GZ36)+parameters!$N$5*(calcs_mymases!$GO36+calcs_mymases!$GR36)+parameters!$O$5*calcs_mymases!$HB36+parameters!$P$5*calcs_mymases!$HE36</f>
        <v>54.159127979444882</v>
      </c>
      <c r="HQ36" s="97">
        <f>parameters!$E$6+parameters!$F$6*calcs_mymases!$Q36 +parameters!$G$6*calcs_mymases!$GM36+parameters!$H$6*LN(calcs_mymases!$GM36)+parameters!$I$6*calcs_mymases!$GQ36+parameters!$J$6*(calcs_mymases!$GU36+calcs_mymases!$GY36) + parameters!$K$6*calcs_mymases!$GT36+parameters!$L$6*(calcs_mymases!$GV36+calcs_mymases!$GZ36)+parameters!$M$6*(calcs_mymases!$GT36+calcs_mymases!$GV36+calcs_mymases!$GZ36)+parameters!$N$6*(calcs_mymases!$GO36+calcs_mymases!$GR36)+parameters!$O$6*calcs_mymases!$HB36+parameters!$P$6*calcs_mymases!$HE36</f>
        <v>56.99653948333237</v>
      </c>
      <c r="HR36" s="97">
        <f>parameters!$E$7+parameters!$F$7*calcs_mymases!$Q36 +parameters!$G$7*calcs_mymases!$GM36+parameters!$H$7*LN(calcs_mymases!$GM36)+parameters!$I$7*calcs_mymases!$GQ36+parameters!$J$7*(calcs_mymases!$GU36+calcs_mymases!$GY36) + parameters!$K$7*calcs_mymases!$GT36+parameters!$L$7*(calcs_mymases!$GV36+calcs_mymases!$GZ36)+parameters!$M$7*(calcs_mymases!$GT36+calcs_mymases!$GV36+calcs_mymases!$GZ36)+parameters!$N$7*(calcs_mymases!$GO36+calcs_mymases!$GR36)+parameters!$O$7*calcs_mymases!$HB36+parameters!$P$7*calcs_mymases!$HE36</f>
        <v>60.616609138441682</v>
      </c>
      <c r="HS36" s="97">
        <f>parameters!$E$8+parameters!$F$8*calcs_mymases!$Q36 +parameters!$G$8*calcs_mymases!$GM36+parameters!$H$8*LN(calcs_mymases!$GM36)+parameters!$I$8*calcs_mymases!$GQ36+parameters!$J$8*(calcs_mymases!$GU36+calcs_mymases!$GY36) + parameters!$K$8*calcs_mymases!$GT36+parameters!$L$8*(calcs_mymases!$GV36+calcs_mymases!$GZ36)+parameters!$M$8*(calcs_mymases!$GT36+calcs_mymases!$GV36+calcs_mymases!$GZ36)+parameters!$N$8*(calcs_mymases!$GO36+calcs_mymases!$GR36)+parameters!$O$8*calcs_mymases!$HB36+parameters!$P$8*calcs_mymases!$HE36</f>
        <v>59.880870083653541</v>
      </c>
      <c r="HT36" s="81"/>
      <c r="HU36" s="97">
        <f>EXP(parameters!$E$10+parameters!$F$10*calcs_mymases!$Q36 +parameters!$G$10*calcs_mymases!$GM36+parameters!$H$10*LN(calcs_mymases!$GM36)+parameters!$I$10*calcs_mymases!$GQ36+parameters!$J$10*(calcs_mymases!$GU36+calcs_mymases!$GY36) + parameters!$K$10*calcs_mymases!$GT36+parameters!$L$10*(calcs_mymases!$GV36+calcs_mymases!$GZ36)+parameters!$M$10*(calcs_mymases!$GT36+calcs_mymases!$GV36+calcs_mymases!$GZ36)+parameters!$N$10*(calcs_mymases!$GO36+calcs_mymases!$GR36)+parameters!$O$10*calcs_mymases!$HB36+parameters!$P$10*calcs_mymases!$HE36)</f>
        <v>1.102754562369157</v>
      </c>
      <c r="HV36" s="97">
        <f>EXP(parameters!$E$11+parameters!$F$11*calcs_mymases!$Q36 +parameters!$G$11*calcs_mymases!$GM36+parameters!$H$11*LN(calcs_mymases!$GM36)+parameters!$I$11*calcs_mymases!$GQ36+parameters!$J$11*(calcs_mymases!$GU36+calcs_mymases!$GY36) + parameters!$K$11*calcs_mymases!$GT36+parameters!$L$11*(calcs_mymases!$GV36+calcs_mymases!$GZ36)+parameters!$M$11*(calcs_mymases!$GT36+calcs_mymases!$GV36+calcs_mymases!$GZ36)+parameters!$N$11*(calcs_mymases!$GO36+calcs_mymases!$GR36)+parameters!$O$11*calcs_mymases!$HB36+parameters!$P$11*calcs_mymases!$HE36)</f>
        <v>1.2789585222787128</v>
      </c>
      <c r="HW36" s="73"/>
      <c r="HX36" s="97">
        <f>EXP(parameters!$E$13+parameters!$F$13*calcs_mymases!$Q36 +parameters!$G$13*calcs_mymases!$GM36+parameters!$H$13*LN(calcs_mymases!$GM36)+parameters!$I$13*calcs_mymases!$GQ36+parameters!$J$13*(calcs_mymases!$GU36+calcs_mymases!$GY36) + parameters!$K$13*calcs_mymases!$GT36+parameters!$L$13*(calcs_mymases!$GV36+calcs_mymases!$GZ36)+parameters!$M$13*(calcs_mymases!$GT36+calcs_mymases!$GV36+calcs_mymases!$GZ36)+parameters!$N$13*(calcs_mymases!$GO36+calcs_mymases!$GR36)+parameters!$O$13*calcs_mymases!$HB36+parameters!$P$13*calcs_mymases!$HE36)</f>
        <v>4.944506480151488</v>
      </c>
      <c r="HY36" s="97">
        <f>EXP(parameters!$E$14+parameters!$F$14*calcs_mymases!$Q36 +parameters!$G$14*calcs_mymases!$GM36+parameters!$H$14*LN(calcs_mymases!$GM36)+parameters!$I$14*calcs_mymases!$GQ36+parameters!$J$14*(calcs_mymases!$GU36+calcs_mymases!$GY36) + parameters!$K$14*calcs_mymases!$GT36+parameters!$L$14*(calcs_mymases!$GV36+calcs_mymases!$GZ36)+parameters!$M$14*(calcs_mymases!$GT36+calcs_mymases!$GV36+calcs_mymases!$GZ36)+parameters!$N$14*(calcs_mymases!$GO36+calcs_mymases!$GR36)+parameters!$O$14*calcs_mymases!$HB36+parameters!$P$14*calcs_mymases!$HE36)</f>
        <v>4.7947883380296243</v>
      </c>
      <c r="HZ36" s="81"/>
      <c r="IA36" s="97">
        <f>EXP(parameters!$E$16+parameters!$F$16*calcs_mymases!$Q36 +parameters!$G$16*calcs_mymases!$GM36+parameters!$H$16*LN(calcs_mymases!$GM36)+parameters!$I$16*calcs_mymases!$GQ36+parameters!$J$16*(calcs_mymases!$GU36+calcs_mymases!$GY36) + parameters!$K$16*calcs_mymases!$GT36+parameters!$L$16*(calcs_mymases!$GV36+calcs_mymases!$GZ36)+parameters!$M$16*(calcs_mymases!$GT36+calcs_mymases!$GV36+calcs_mymases!$GZ36)+parameters!$N$16*(calcs_mymases!$GO36+calcs_mymases!$GR36)+parameters!$O$16*calcs_mymases!$HB36+parameters!$P$16*calcs_mymases!$HE36)</f>
        <v>2.5532631631288636</v>
      </c>
      <c r="IB36" s="81"/>
      <c r="IC36" s="97">
        <f>(parameters!$E$18+parameters!$F$18*calcs_mymases!$Q36 +parameters!$G$18*calcs_mymases!$GM36+parameters!$H$18*LN(calcs_mymases!$GM36)+parameters!$I$18*calcs_mymases!$GQ36+parameters!$J$18*(calcs_mymases!$GU36+calcs_mymases!$GY36) + parameters!$K$18*calcs_mymases!$GT36+parameters!$L$18*(calcs_mymases!$GV36+calcs_mymases!$GZ36)+parameters!$M$18*(calcs_mymases!$GT36+calcs_mymases!$GV36+calcs_mymases!$GZ36)+parameters!$N$18*(calcs_mymases!$GO36+calcs_mymases!$GR36)+parameters!$O$18*calcs_mymases!$HB36+parameters!$P$18*calcs_mymases!$HE36)</f>
        <v>6.5639192342014567</v>
      </c>
      <c r="ID36" s="97">
        <f>EXP(parameters!$E$19+parameters!$F$19*calcs_mymases!$Q36 +parameters!$G$19*calcs_mymases!$GM36+parameters!$H$19*LN(calcs_mymases!$GM36)+parameters!$I$19*calcs_mymases!$GQ36+parameters!$J$19*(calcs_mymases!$GU36+calcs_mymases!$GY36) + parameters!$K$19*calcs_mymases!$GT36+parameters!$L$19*(calcs_mymases!$GV36+calcs_mymases!$GZ36)+parameters!$M$19*(calcs_mymases!$GT36+calcs_mymases!$GV36+calcs_mymases!$GZ36)+parameters!$N$19*(calcs_mymases!$GO36+calcs_mymases!$GR36)+parameters!$O$19*calcs_mymases!$HB36+parameters!$P$19*calcs_mymases!$HE36)</f>
        <v>7.2832186054210188</v>
      </c>
      <c r="IE36" s="73"/>
      <c r="IF36" s="97">
        <f>(parameters!$E$21+parameters!$F$21*calcs_mymases!$Q36 +parameters!$G$21*calcs_mymases!$GM36+parameters!$H$21*LN(calcs_mymases!$GM36)+parameters!$I$21*calcs_mymases!$GQ36+parameters!$J$21*(calcs_mymases!$GU36+calcs_mymases!$GY36) + parameters!$K$21*calcs_mymases!$GT36+parameters!$L$21*(calcs_mymases!$GV36+calcs_mymases!$GZ36)+parameters!$M$21*(calcs_mymases!$GT36+calcs_mymases!$GV36+calcs_mymases!$GZ36)+parameters!$N$21*(calcs_mymases!$GO36+calcs_mymases!$GR36)+parameters!$O$21*calcs_mymases!$HB36+parameters!$P$21*calcs_mymases!$HE36)</f>
        <v>2.7741879784349432</v>
      </c>
      <c r="IG36" s="97">
        <f>(parameters!$E$22+parameters!$F$22*calcs_mymases!$Q36 +parameters!$G$22*calcs_mymases!$GM36+parameters!$H$22*LN(calcs_mymases!$GM36)+parameters!$I$22*calcs_mymases!$GQ36+parameters!$J$22*(calcs_mymases!$GU36+calcs_mymases!$GY36) + parameters!$K$22*calcs_mymases!$GT36+parameters!$L$22*(calcs_mymases!$GV36+calcs_mymases!$GZ36)+parameters!$M$22*(calcs_mymases!$GT36+calcs_mymases!$GV36+calcs_mymases!$GZ36)+parameters!$N$22*(calcs_mymases!$GO36+calcs_mymases!$GR36)+parameters!$O$22*calcs_mymases!$HB36+parameters!$P$22*calcs_mymases!$HE36)</f>
        <v>1.4793845314417116</v>
      </c>
      <c r="IH36" s="81"/>
      <c r="II36" s="97">
        <f>(parameters!$E$24+parameters!$F$24*calcs_mymases!$Q36 +parameters!$G$24*calcs_mymases!$GM36+parameters!$H$24*LN(calcs_mymases!$GM36)+parameters!$I$24*calcs_mymases!$GQ36+parameters!$J$24*(calcs_mymases!$GU36+calcs_mymases!$GY36) + parameters!$K$24*calcs_mymases!$GT36+parameters!$L$24*(calcs_mymases!$GV36+calcs_mymases!$GZ36)+parameters!$M$24*(calcs_mymases!$GT36+calcs_mymases!$GV36+calcs_mymases!$GZ36)+parameters!$N$24*(calcs_mymases!$GO36+calcs_mymases!$GR36)+parameters!$O$24*calcs_mymases!$HB36+parameters!$P$24*calcs_mymases!$HE36)</f>
        <v>17.514909859866265</v>
      </c>
      <c r="IJ36" s="98"/>
    </row>
    <row r="37" spans="1:244" s="60" customFormat="1" x14ac:dyDescent="0.3">
      <c r="A37" s="89" t="s">
        <v>115</v>
      </c>
      <c r="B37" s="90" t="str">
        <f t="shared" si="111"/>
        <v>Pargasite</v>
      </c>
      <c r="C37" s="91">
        <v>42.37</v>
      </c>
      <c r="D37" s="91">
        <v>2.2400000000000002</v>
      </c>
      <c r="E37" s="91">
        <v>13.34</v>
      </c>
      <c r="F37" s="91">
        <v>0.26</v>
      </c>
      <c r="G37" s="91">
        <v>7.76</v>
      </c>
      <c r="H37" s="91">
        <v>14.79</v>
      </c>
      <c r="I37" s="91">
        <v>11.03</v>
      </c>
      <c r="J37" s="91">
        <v>0</v>
      </c>
      <c r="K37" s="91">
        <v>2.2599999999999998</v>
      </c>
      <c r="L37" s="91">
        <v>1.71</v>
      </c>
      <c r="M37" s="91">
        <v>0</v>
      </c>
      <c r="N37" s="91">
        <v>0</v>
      </c>
      <c r="O37" s="91">
        <v>0</v>
      </c>
      <c r="P37" s="91">
        <v>95.759999999999991</v>
      </c>
      <c r="Q37" s="60">
        <v>1025</v>
      </c>
      <c r="R37" s="92">
        <f t="shared" si="232"/>
        <v>0.70517589453484519</v>
      </c>
      <c r="S37" s="93">
        <f t="shared" si="232"/>
        <v>2.8042484363811179E-2</v>
      </c>
      <c r="T37" s="93">
        <f t="shared" si="232"/>
        <v>0.13083433861966831</v>
      </c>
      <c r="U37" s="93">
        <f t="shared" si="232"/>
        <v>1.7105465722620401E-3</v>
      </c>
      <c r="V37" s="93">
        <f t="shared" si="232"/>
        <v>0.10800819526100124</v>
      </c>
      <c r="W37" s="93">
        <f t="shared" si="232"/>
        <v>0.36695745377675881</v>
      </c>
      <c r="X37" s="93">
        <f t="shared" si="232"/>
        <v>0.19669242867893305</v>
      </c>
      <c r="Y37" s="93">
        <f t="shared" si="232"/>
        <v>0</v>
      </c>
      <c r="Z37" s="93">
        <f t="shared" si="232"/>
        <v>3.6464022433441053E-2</v>
      </c>
      <c r="AA37" s="93">
        <f t="shared" si="232"/>
        <v>1.8153637097116652E-2</v>
      </c>
      <c r="AB37" s="93">
        <f t="shared" si="232"/>
        <v>0</v>
      </c>
      <c r="AC37" s="94">
        <f t="shared" si="232"/>
        <v>0</v>
      </c>
      <c r="AD37" s="92">
        <f t="shared" si="112"/>
        <v>1.4103517890696904</v>
      </c>
      <c r="AE37" s="93">
        <f t="shared" si="112"/>
        <v>5.6084968727622357E-2</v>
      </c>
      <c r="AF37" s="93">
        <f t="shared" si="113"/>
        <v>0.39250301585900493</v>
      </c>
      <c r="AG37" s="93">
        <f t="shared" si="113"/>
        <v>5.1316397167861204E-3</v>
      </c>
      <c r="AH37" s="93">
        <f t="shared" si="233"/>
        <v>0.10800819526100124</v>
      </c>
      <c r="AI37" s="93">
        <f t="shared" si="233"/>
        <v>0.36695745377675881</v>
      </c>
      <c r="AJ37" s="93">
        <f t="shared" si="233"/>
        <v>0.19669242867893305</v>
      </c>
      <c r="AK37" s="93">
        <f t="shared" si="233"/>
        <v>0</v>
      </c>
      <c r="AL37" s="93">
        <f t="shared" si="233"/>
        <v>3.6464022433441053E-2</v>
      </c>
      <c r="AM37" s="93">
        <f t="shared" si="233"/>
        <v>1.8153637097116652E-2</v>
      </c>
      <c r="AN37" s="94">
        <f t="shared" si="114"/>
        <v>2.5903471506203544</v>
      </c>
      <c r="AO37" s="92">
        <f t="shared" si="234"/>
        <v>12.522681039425306</v>
      </c>
      <c r="AP37" s="93">
        <f t="shared" si="234"/>
        <v>0.4979850984167844</v>
      </c>
      <c r="AQ37" s="93">
        <f t="shared" si="234"/>
        <v>3.4850808945029348</v>
      </c>
      <c r="AR37" s="93">
        <f t="shared" si="234"/>
        <v>4.5564438518526242E-2</v>
      </c>
      <c r="AS37" s="93">
        <f t="shared" si="234"/>
        <v>0.95901759361022243</v>
      </c>
      <c r="AT37" s="93">
        <f t="shared" si="234"/>
        <v>3.2582588147863412</v>
      </c>
      <c r="AU37" s="93">
        <f t="shared" si="234"/>
        <v>1.7464554349528165</v>
      </c>
      <c r="AV37" s="93">
        <f t="shared" si="234"/>
        <v>0</v>
      </c>
      <c r="AW37" s="93">
        <f t="shared" si="234"/>
        <v>0.32376838593556584</v>
      </c>
      <c r="AX37" s="93">
        <f t="shared" si="234"/>
        <v>0.16118829985150412</v>
      </c>
      <c r="AY37" s="94">
        <f t="shared" si="115"/>
        <v>23</v>
      </c>
      <c r="AZ37" s="92">
        <f t="shared" si="116"/>
        <v>6.261340519712653</v>
      </c>
      <c r="BA37" s="93">
        <f t="shared" si="116"/>
        <v>0.2489925492083922</v>
      </c>
      <c r="BB37" s="93">
        <f t="shared" si="117"/>
        <v>2.3233872630019565</v>
      </c>
      <c r="BC37" s="93">
        <f t="shared" si="117"/>
        <v>3.0376292345684161E-2</v>
      </c>
      <c r="BD37" s="93">
        <f t="shared" si="235"/>
        <v>0.95901759361022243</v>
      </c>
      <c r="BE37" s="93">
        <f t="shared" si="235"/>
        <v>3.2582588147863412</v>
      </c>
      <c r="BF37" s="93">
        <f t="shared" si="235"/>
        <v>1.7464554349528165</v>
      </c>
      <c r="BG37" s="93">
        <f t="shared" si="235"/>
        <v>0</v>
      </c>
      <c r="BH37" s="93">
        <f t="shared" si="118"/>
        <v>0.64753677187113168</v>
      </c>
      <c r="BI37" s="93">
        <f t="shared" si="118"/>
        <v>0.32237659970300825</v>
      </c>
      <c r="BJ37" s="93">
        <f t="shared" si="119"/>
        <v>0</v>
      </c>
      <c r="BK37" s="93">
        <f t="shared" si="119"/>
        <v>0</v>
      </c>
      <c r="BL37" s="93">
        <f t="shared" si="120"/>
        <v>2</v>
      </c>
      <c r="BM37" s="94">
        <f t="shared" si="121"/>
        <v>15.797741839192202</v>
      </c>
      <c r="BN37" s="95">
        <f t="shared" si="122"/>
        <v>6.261340519712653</v>
      </c>
      <c r="BO37" s="66">
        <f t="shared" si="123"/>
        <v>1.738659480287347</v>
      </c>
      <c r="BP37" s="66">
        <f t="shared" si="124"/>
        <v>0</v>
      </c>
      <c r="BQ37" s="66">
        <f t="shared" si="125"/>
        <v>8</v>
      </c>
      <c r="BR37" s="66">
        <f t="shared" si="126"/>
        <v>0.58472778271460957</v>
      </c>
      <c r="BS37" s="66">
        <f t="shared" si="127"/>
        <v>0.2489925492083922</v>
      </c>
      <c r="BT37" s="66">
        <f t="shared" si="128"/>
        <v>3.0376292345684161E-2</v>
      </c>
      <c r="BU37" s="66"/>
      <c r="BV37" s="66">
        <f t="shared" si="129"/>
        <v>3.2582588147863412</v>
      </c>
      <c r="BW37" s="66">
        <f t="shared" si="130"/>
        <v>0.87764456094497323</v>
      </c>
      <c r="BX37" s="66">
        <f t="shared" si="131"/>
        <v>0</v>
      </c>
      <c r="BY37" s="66">
        <f t="shared" si="132"/>
        <v>5</v>
      </c>
      <c r="BZ37" s="66">
        <f t="shared" si="133"/>
        <v>0</v>
      </c>
      <c r="CA37" s="66">
        <f t="shared" si="134"/>
        <v>8.1373032665249201E-2</v>
      </c>
      <c r="CB37" s="66">
        <f t="shared" si="135"/>
        <v>0</v>
      </c>
      <c r="CC37" s="66">
        <f t="shared" si="136"/>
        <v>1.7464554349528165</v>
      </c>
      <c r="CD37" s="56">
        <f t="shared" si="137"/>
        <v>0.17217153238193417</v>
      </c>
      <c r="CE37" s="66">
        <f t="shared" si="138"/>
        <v>2</v>
      </c>
      <c r="CF37" s="66">
        <f t="shared" si="139"/>
        <v>0.47536523948919751</v>
      </c>
      <c r="CG37" s="66">
        <f t="shared" si="140"/>
        <v>0.32237659970300825</v>
      </c>
      <c r="CH37" s="67">
        <f t="shared" si="141"/>
        <v>0.79774183919220576</v>
      </c>
      <c r="CJ37" s="60">
        <f t="shared" si="142"/>
        <v>1.2776816681369596</v>
      </c>
      <c r="CK37" s="60">
        <f t="shared" si="143"/>
        <v>1.0128029792401101</v>
      </c>
      <c r="CL37" s="60">
        <f t="shared" si="144"/>
        <v>1.0116113787502961</v>
      </c>
      <c r="CN37" s="60">
        <f t="shared" si="145"/>
        <v>1</v>
      </c>
      <c r="CO37" s="60">
        <f t="shared" si="236"/>
        <v>6.261340519712653</v>
      </c>
      <c r="CP37" s="60">
        <f t="shared" si="236"/>
        <v>0.2489925492083922</v>
      </c>
      <c r="CQ37" s="60">
        <f t="shared" si="236"/>
        <v>2.3233872630019565</v>
      </c>
      <c r="CR37" s="60">
        <f t="shared" si="236"/>
        <v>3.0376292345684161E-2</v>
      </c>
      <c r="CS37" s="60">
        <f t="shared" si="236"/>
        <v>0.95901759361022243</v>
      </c>
      <c r="CT37" s="60">
        <f t="shared" si="236"/>
        <v>3.2582588147863412</v>
      </c>
      <c r="CU37" s="60">
        <f t="shared" si="236"/>
        <v>1.7464554349528165</v>
      </c>
      <c r="CV37" s="60">
        <f t="shared" si="236"/>
        <v>0</v>
      </c>
      <c r="CW37" s="60">
        <f t="shared" si="236"/>
        <v>0.64753677187113168</v>
      </c>
      <c r="CX37" s="60">
        <f t="shared" si="236"/>
        <v>0.32237659970300825</v>
      </c>
      <c r="CY37" s="60">
        <f t="shared" si="236"/>
        <v>0</v>
      </c>
      <c r="CZ37" s="60">
        <f t="shared" si="236"/>
        <v>0</v>
      </c>
      <c r="DA37" s="60">
        <f t="shared" si="236"/>
        <v>2</v>
      </c>
      <c r="DB37" s="60">
        <f t="shared" si="146"/>
        <v>23</v>
      </c>
      <c r="DC37" s="60">
        <f t="shared" si="147"/>
        <v>0</v>
      </c>
      <c r="DD37" s="60" t="str">
        <f t="shared" si="148"/>
        <v/>
      </c>
      <c r="DE37" s="59">
        <f t="shared" si="149"/>
        <v>6.261340519712653</v>
      </c>
      <c r="DF37" s="59">
        <f t="shared" si="150"/>
        <v>1.738659480287347</v>
      </c>
      <c r="DG37" s="59">
        <f t="shared" si="151"/>
        <v>0</v>
      </c>
      <c r="DH37" s="59">
        <f t="shared" si="152"/>
        <v>8</v>
      </c>
      <c r="DI37" s="59">
        <f t="shared" si="153"/>
        <v>0.58472778271460957</v>
      </c>
      <c r="DJ37" s="59">
        <f t="shared" si="154"/>
        <v>0.2489925492083922</v>
      </c>
      <c r="DK37" s="59">
        <f t="shared" si="155"/>
        <v>3.0376292345684161E-2</v>
      </c>
      <c r="DL37" s="59">
        <f t="shared" si="156"/>
        <v>0</v>
      </c>
      <c r="DM37" s="59">
        <f t="shared" si="157"/>
        <v>3.2582588147863412</v>
      </c>
      <c r="DN37" s="59">
        <f t="shared" si="158"/>
        <v>0.87764456094497323</v>
      </c>
      <c r="DO37" s="59">
        <f t="shared" si="159"/>
        <v>0</v>
      </c>
      <c r="DP37" s="59">
        <f t="shared" si="160"/>
        <v>5</v>
      </c>
      <c r="DQ37" s="59">
        <f t="shared" si="161"/>
        <v>0</v>
      </c>
      <c r="DR37" s="59">
        <f t="shared" si="162"/>
        <v>8.1373032665249201E-2</v>
      </c>
      <c r="DS37" s="59">
        <f t="shared" si="163"/>
        <v>0</v>
      </c>
      <c r="DT37" s="59">
        <f t="shared" si="164"/>
        <v>1.7464554349528165</v>
      </c>
      <c r="DU37" s="59">
        <f t="shared" si="165"/>
        <v>0.17217153238193417</v>
      </c>
      <c r="DV37" s="59">
        <f t="shared" si="166"/>
        <v>2</v>
      </c>
      <c r="DW37" s="59">
        <f t="shared" si="167"/>
        <v>0.47536523948919751</v>
      </c>
      <c r="DX37" s="59">
        <f t="shared" si="168"/>
        <v>0</v>
      </c>
      <c r="DY37" s="59">
        <f t="shared" si="169"/>
        <v>0.47536523948919751</v>
      </c>
      <c r="EA37" s="60">
        <f t="shared" si="170"/>
        <v>0.93188744040411386</v>
      </c>
      <c r="EB37" s="60">
        <f t="shared" si="171"/>
        <v>0.96928245426633397</v>
      </c>
      <c r="EC37" s="60">
        <f t="shared" si="172"/>
        <v>0.87672986158359001</v>
      </c>
      <c r="ED37" s="60">
        <f t="shared" si="173"/>
        <v>0.97957756267582752</v>
      </c>
      <c r="EF37" s="60">
        <f t="shared" si="174"/>
        <v>0.97957756267582752</v>
      </c>
      <c r="EG37" s="60">
        <f t="shared" si="237"/>
        <v>6.1334686853835194</v>
      </c>
      <c r="EH37" s="60">
        <f t="shared" si="237"/>
        <v>0.24390751447799788</v>
      </c>
      <c r="EI37" s="60">
        <f t="shared" si="237"/>
        <v>2.2759380322435185</v>
      </c>
      <c r="EJ37" s="60">
        <f t="shared" si="237"/>
        <v>2.9755934419113686E-2</v>
      </c>
      <c r="EK37" s="60">
        <f t="shared" si="237"/>
        <v>0.93943211691193895</v>
      </c>
      <c r="EL37" s="60">
        <f t="shared" si="237"/>
        <v>3.1917172283554347</v>
      </c>
      <c r="EM37" s="60">
        <f t="shared" si="237"/>
        <v>1.7107885582930322</v>
      </c>
      <c r="EN37" s="60">
        <f t="shared" si="237"/>
        <v>0</v>
      </c>
      <c r="EO37" s="60">
        <f t="shared" si="237"/>
        <v>0.63431249273249657</v>
      </c>
      <c r="EP37" s="60">
        <f t="shared" si="237"/>
        <v>0.31579288380079373</v>
      </c>
      <c r="EQ37" s="60">
        <f t="shared" si="237"/>
        <v>0</v>
      </c>
      <c r="ER37" s="60">
        <f t="shared" si="237"/>
        <v>0</v>
      </c>
      <c r="ES37" s="60">
        <f t="shared" si="237"/>
        <v>1.959155125351655</v>
      </c>
      <c r="ET37" s="60">
        <f t="shared" si="175"/>
        <v>22.530283941544038</v>
      </c>
      <c r="EU37" s="60">
        <f t="shared" si="176"/>
        <v>0.93943211691192374</v>
      </c>
      <c r="EV37" s="60" t="str">
        <f t="shared" si="177"/>
        <v/>
      </c>
      <c r="EW37" s="62">
        <f t="shared" si="178"/>
        <v>6.1334686853835194</v>
      </c>
      <c r="EX37" s="62">
        <f t="shared" si="179"/>
        <v>1.8665313146164806</v>
      </c>
      <c r="EY37" s="62">
        <f t="shared" si="180"/>
        <v>0</v>
      </c>
      <c r="EZ37" s="62">
        <f t="shared" si="181"/>
        <v>8</v>
      </c>
      <c r="FA37" s="62">
        <f t="shared" si="182"/>
        <v>0.40940671762703795</v>
      </c>
      <c r="FB37" s="62">
        <f t="shared" si="183"/>
        <v>0.24390751447799788</v>
      </c>
      <c r="FC37" s="62">
        <f t="shared" si="184"/>
        <v>2.9755934419113686E-2</v>
      </c>
      <c r="FD37" s="62">
        <f t="shared" si="185"/>
        <v>0.93943211691192374</v>
      </c>
      <c r="FE37" s="62">
        <f t="shared" si="186"/>
        <v>3.1917172283554347</v>
      </c>
      <c r="FF37" s="62">
        <f t="shared" si="187"/>
        <v>1.5210055437364645E-14</v>
      </c>
      <c r="FG37" s="62">
        <f t="shared" si="188"/>
        <v>0</v>
      </c>
      <c r="FH37" s="62">
        <f t="shared" si="189"/>
        <v>4.8142195117915234</v>
      </c>
      <c r="FI37" s="62">
        <f t="shared" si="190"/>
        <v>0</v>
      </c>
      <c r="FJ37" s="62">
        <f t="shared" si="191"/>
        <v>0</v>
      </c>
      <c r="FK37" s="62">
        <f t="shared" si="192"/>
        <v>0</v>
      </c>
      <c r="FL37" s="62">
        <f t="shared" si="193"/>
        <v>1.7107885582930322</v>
      </c>
      <c r="FM37" s="62">
        <f t="shared" si="194"/>
        <v>0.28921144170696778</v>
      </c>
      <c r="FN37" s="62">
        <f t="shared" si="195"/>
        <v>2</v>
      </c>
      <c r="FO37" s="62">
        <f t="shared" si="196"/>
        <v>0.34510105102552879</v>
      </c>
      <c r="FP37" s="62">
        <f t="shared" si="197"/>
        <v>0.31579288380079373</v>
      </c>
      <c r="FQ37" s="62">
        <f t="shared" si="198"/>
        <v>0.66089393482632253</v>
      </c>
      <c r="FR37" s="62" t="str">
        <f t="shared" si="199"/>
        <v>Pass</v>
      </c>
      <c r="FS37" s="62" t="str">
        <f t="shared" si="200"/>
        <v>Mg-Hst</v>
      </c>
      <c r="FT37" s="60">
        <f t="shared" si="201"/>
        <v>0.99999999999999523</v>
      </c>
      <c r="FV37" s="60">
        <f t="shared" si="202"/>
        <v>0.98978878133791381</v>
      </c>
      <c r="FW37" s="60">
        <f t="shared" si="238"/>
        <v>6.1974046025480867</v>
      </c>
      <c r="FX37" s="60">
        <f t="shared" si="238"/>
        <v>0.24645003184319506</v>
      </c>
      <c r="FY37" s="60">
        <f t="shared" si="238"/>
        <v>2.2996626476227378</v>
      </c>
      <c r="FZ37" s="60">
        <f t="shared" si="238"/>
        <v>3.0066113382398924E-2</v>
      </c>
      <c r="GA37" s="60">
        <f t="shared" si="238"/>
        <v>0.94922485526108069</v>
      </c>
      <c r="GB37" s="60">
        <f t="shared" si="238"/>
        <v>3.2249880215708879</v>
      </c>
      <c r="GC37" s="60">
        <f t="shared" si="238"/>
        <v>1.7286219966229244</v>
      </c>
      <c r="GD37" s="60">
        <f t="shared" si="238"/>
        <v>0</v>
      </c>
      <c r="GE37" s="60">
        <f t="shared" si="238"/>
        <v>0.64092463230181418</v>
      </c>
      <c r="GF37" s="60">
        <f t="shared" si="238"/>
        <v>0.31908474175190099</v>
      </c>
      <c r="GG37" s="60">
        <f t="shared" si="238"/>
        <v>0</v>
      </c>
      <c r="GH37" s="60">
        <f t="shared" si="238"/>
        <v>0</v>
      </c>
      <c r="GI37" s="60">
        <f t="shared" si="238"/>
        <v>1.9795775626758276</v>
      </c>
      <c r="GJ37" s="60">
        <f t="shared" si="203"/>
        <v>22.765141970772017</v>
      </c>
      <c r="GK37" s="60">
        <f t="shared" si="204"/>
        <v>0.46971605845596542</v>
      </c>
      <c r="GM37" s="88">
        <f t="shared" si="205"/>
        <v>6.1974046025480867</v>
      </c>
      <c r="GN37" s="88">
        <f t="shared" si="206"/>
        <v>1.8025953974519133</v>
      </c>
      <c r="GO37" s="88">
        <f t="shared" si="207"/>
        <v>0</v>
      </c>
      <c r="GP37" s="87">
        <f t="shared" si="208"/>
        <v>8</v>
      </c>
      <c r="GQ37" s="88">
        <f t="shared" si="209"/>
        <v>0.49706725017082443</v>
      </c>
      <c r="GR37" s="88">
        <f t="shared" si="210"/>
        <v>0.24645003184319506</v>
      </c>
      <c r="GS37" s="88">
        <f t="shared" si="211"/>
        <v>3.0066113382398924E-2</v>
      </c>
      <c r="GT37" s="88">
        <f t="shared" si="212"/>
        <v>0.46971605845596542</v>
      </c>
      <c r="GU37" s="88">
        <f t="shared" si="213"/>
        <v>3.2249880215708879</v>
      </c>
      <c r="GV37" s="88">
        <f t="shared" si="214"/>
        <v>0.47950879680511527</v>
      </c>
      <c r="GW37" s="88">
        <f t="shared" si="215"/>
        <v>0</v>
      </c>
      <c r="GX37" s="87">
        <f t="shared" si="216"/>
        <v>4.9477962722283868</v>
      </c>
      <c r="GY37" s="88">
        <f t="shared" si="217"/>
        <v>0</v>
      </c>
      <c r="GZ37" s="88">
        <f t="shared" si="218"/>
        <v>0</v>
      </c>
      <c r="HA37" s="88">
        <f t="shared" si="219"/>
        <v>0</v>
      </c>
      <c r="HB37" s="88">
        <f t="shared" si="220"/>
        <v>1.7286219966229244</v>
      </c>
      <c r="HC37" s="88">
        <f t="shared" si="221"/>
        <v>0.27137800337707563</v>
      </c>
      <c r="HD37" s="87">
        <f t="shared" si="222"/>
        <v>2</v>
      </c>
      <c r="HE37" s="88">
        <f t="shared" si="223"/>
        <v>0.36954662892473855</v>
      </c>
      <c r="HF37" s="88">
        <f t="shared" si="224"/>
        <v>0.31908474175190099</v>
      </c>
      <c r="HG37" s="88">
        <f t="shared" si="225"/>
        <v>0.6886313706766396</v>
      </c>
      <c r="HH37" s="96" t="str">
        <f t="shared" si="226"/>
        <v>Pass</v>
      </c>
      <c r="HI37" s="83">
        <f t="shared" si="227"/>
        <v>0.87056034319518594</v>
      </c>
      <c r="HJ37" s="83">
        <f t="shared" si="228"/>
        <v>0.6886313706766396</v>
      </c>
      <c r="HK37" s="83">
        <f t="shared" si="229"/>
        <v>0.24645003184319506</v>
      </c>
      <c r="HL37" s="83">
        <f t="shared" si="230"/>
        <v>6.1974046025480867</v>
      </c>
      <c r="HM37" s="96" t="str">
        <f t="shared" si="231"/>
        <v>Pargasite</v>
      </c>
      <c r="HP37" s="97">
        <f>parameters!$E$5+parameters!$F$5*calcs_mymases!$Q37 +parameters!$G$5*calcs_mymases!$GM37+parameters!$H$5*LN(calcs_mymases!$GM37)+parameters!$I$5*calcs_mymases!$GQ37+parameters!$J$5*(calcs_mymases!$GU37+calcs_mymases!$GY37) + parameters!$K$5*calcs_mymases!$GT37+parameters!$L$5*(calcs_mymases!$GV37+calcs_mymases!$GZ37)+parameters!$M$5*(calcs_mymases!$GT37+calcs_mymases!$GV37+calcs_mymases!$GZ37)+parameters!$N$5*(calcs_mymases!$GO37+calcs_mymases!$GR37)+parameters!$O$5*calcs_mymases!$HB37+parameters!$P$5*calcs_mymases!$HE37</f>
        <v>54.159127979444882</v>
      </c>
      <c r="HQ37" s="97">
        <f>parameters!$E$6+parameters!$F$6*calcs_mymases!$Q37 +parameters!$G$6*calcs_mymases!$GM37+parameters!$H$6*LN(calcs_mymases!$GM37)+parameters!$I$6*calcs_mymases!$GQ37+parameters!$J$6*(calcs_mymases!$GU37+calcs_mymases!$GY37) + parameters!$K$6*calcs_mymases!$GT37+parameters!$L$6*(calcs_mymases!$GV37+calcs_mymases!$GZ37)+parameters!$M$6*(calcs_mymases!$GT37+calcs_mymases!$GV37+calcs_mymases!$GZ37)+parameters!$N$6*(calcs_mymases!$GO37+calcs_mymases!$GR37)+parameters!$O$6*calcs_mymases!$HB37+parameters!$P$6*calcs_mymases!$HE37</f>
        <v>56.99653948333237</v>
      </c>
      <c r="HR37" s="97">
        <f>parameters!$E$7+parameters!$F$7*calcs_mymases!$Q37 +parameters!$G$7*calcs_mymases!$GM37+parameters!$H$7*LN(calcs_mymases!$GM37)+parameters!$I$7*calcs_mymases!$GQ37+parameters!$J$7*(calcs_mymases!$GU37+calcs_mymases!$GY37) + parameters!$K$7*calcs_mymases!$GT37+parameters!$L$7*(calcs_mymases!$GV37+calcs_mymases!$GZ37)+parameters!$M$7*(calcs_mymases!$GT37+calcs_mymases!$GV37+calcs_mymases!$GZ37)+parameters!$N$7*(calcs_mymases!$GO37+calcs_mymases!$GR37)+parameters!$O$7*calcs_mymases!$HB37+parameters!$P$7*calcs_mymases!$HE37</f>
        <v>60.616609138441682</v>
      </c>
      <c r="HS37" s="97">
        <f>parameters!$E$8+parameters!$F$8*calcs_mymases!$Q37 +parameters!$G$8*calcs_mymases!$GM37+parameters!$H$8*LN(calcs_mymases!$GM37)+parameters!$I$8*calcs_mymases!$GQ37+parameters!$J$8*(calcs_mymases!$GU37+calcs_mymases!$GY37) + parameters!$K$8*calcs_mymases!$GT37+parameters!$L$8*(calcs_mymases!$GV37+calcs_mymases!$GZ37)+parameters!$M$8*(calcs_mymases!$GT37+calcs_mymases!$GV37+calcs_mymases!$GZ37)+parameters!$N$8*(calcs_mymases!$GO37+calcs_mymases!$GR37)+parameters!$O$8*calcs_mymases!$HB37+parameters!$P$8*calcs_mymases!$HE37</f>
        <v>59.880870083653541</v>
      </c>
      <c r="HT37" s="81"/>
      <c r="HU37" s="97">
        <f>EXP(parameters!$E$10+parameters!$F$10*calcs_mymases!$Q37 +parameters!$G$10*calcs_mymases!$GM37+parameters!$H$10*LN(calcs_mymases!$GM37)+parameters!$I$10*calcs_mymases!$GQ37+parameters!$J$10*(calcs_mymases!$GU37+calcs_mymases!$GY37) + parameters!$K$10*calcs_mymases!$GT37+parameters!$L$10*(calcs_mymases!$GV37+calcs_mymases!$GZ37)+parameters!$M$10*(calcs_mymases!$GT37+calcs_mymases!$GV37+calcs_mymases!$GZ37)+parameters!$N$10*(calcs_mymases!$GO37+calcs_mymases!$GR37)+parameters!$O$10*calcs_mymases!$HB37+parameters!$P$10*calcs_mymases!$HE37)</f>
        <v>1.102754562369157</v>
      </c>
      <c r="HV37" s="97">
        <f>EXP(parameters!$E$11+parameters!$F$11*calcs_mymases!$Q37 +parameters!$G$11*calcs_mymases!$GM37+parameters!$H$11*LN(calcs_mymases!$GM37)+parameters!$I$11*calcs_mymases!$GQ37+parameters!$J$11*(calcs_mymases!$GU37+calcs_mymases!$GY37) + parameters!$K$11*calcs_mymases!$GT37+parameters!$L$11*(calcs_mymases!$GV37+calcs_mymases!$GZ37)+parameters!$M$11*(calcs_mymases!$GT37+calcs_mymases!$GV37+calcs_mymases!$GZ37)+parameters!$N$11*(calcs_mymases!$GO37+calcs_mymases!$GR37)+parameters!$O$11*calcs_mymases!$HB37+parameters!$P$11*calcs_mymases!$HE37)</f>
        <v>1.2789585222787128</v>
      </c>
      <c r="HW37" s="73"/>
      <c r="HX37" s="97">
        <f>EXP(parameters!$E$13+parameters!$F$13*calcs_mymases!$Q37 +parameters!$G$13*calcs_mymases!$GM37+parameters!$H$13*LN(calcs_mymases!$GM37)+parameters!$I$13*calcs_mymases!$GQ37+parameters!$J$13*(calcs_mymases!$GU37+calcs_mymases!$GY37) + parameters!$K$13*calcs_mymases!$GT37+parameters!$L$13*(calcs_mymases!$GV37+calcs_mymases!$GZ37)+parameters!$M$13*(calcs_mymases!$GT37+calcs_mymases!$GV37+calcs_mymases!$GZ37)+parameters!$N$13*(calcs_mymases!$GO37+calcs_mymases!$GR37)+parameters!$O$13*calcs_mymases!$HB37+parameters!$P$13*calcs_mymases!$HE37)</f>
        <v>4.944506480151488</v>
      </c>
      <c r="HY37" s="97">
        <f>EXP(parameters!$E$14+parameters!$F$14*calcs_mymases!$Q37 +parameters!$G$14*calcs_mymases!$GM37+parameters!$H$14*LN(calcs_mymases!$GM37)+parameters!$I$14*calcs_mymases!$GQ37+parameters!$J$14*(calcs_mymases!$GU37+calcs_mymases!$GY37) + parameters!$K$14*calcs_mymases!$GT37+parameters!$L$14*(calcs_mymases!$GV37+calcs_mymases!$GZ37)+parameters!$M$14*(calcs_mymases!$GT37+calcs_mymases!$GV37+calcs_mymases!$GZ37)+parameters!$N$14*(calcs_mymases!$GO37+calcs_mymases!$GR37)+parameters!$O$14*calcs_mymases!$HB37+parameters!$P$14*calcs_mymases!$HE37)</f>
        <v>4.7947883380296243</v>
      </c>
      <c r="HZ37" s="81"/>
      <c r="IA37" s="97">
        <f>EXP(parameters!$E$16+parameters!$F$16*calcs_mymases!$Q37 +parameters!$G$16*calcs_mymases!$GM37+parameters!$H$16*LN(calcs_mymases!$GM37)+parameters!$I$16*calcs_mymases!$GQ37+parameters!$J$16*(calcs_mymases!$GU37+calcs_mymases!$GY37) + parameters!$K$16*calcs_mymases!$GT37+parameters!$L$16*(calcs_mymases!$GV37+calcs_mymases!$GZ37)+parameters!$M$16*(calcs_mymases!$GT37+calcs_mymases!$GV37+calcs_mymases!$GZ37)+parameters!$N$16*(calcs_mymases!$GO37+calcs_mymases!$GR37)+parameters!$O$16*calcs_mymases!$HB37+parameters!$P$16*calcs_mymases!$HE37)</f>
        <v>2.5532631631288636</v>
      </c>
      <c r="IB37" s="81"/>
      <c r="IC37" s="97">
        <f>(parameters!$E$18+parameters!$F$18*calcs_mymases!$Q37 +parameters!$G$18*calcs_mymases!$GM37+parameters!$H$18*LN(calcs_mymases!$GM37)+parameters!$I$18*calcs_mymases!$GQ37+parameters!$J$18*(calcs_mymases!$GU37+calcs_mymases!$GY37) + parameters!$K$18*calcs_mymases!$GT37+parameters!$L$18*(calcs_mymases!$GV37+calcs_mymases!$GZ37)+parameters!$M$18*(calcs_mymases!$GT37+calcs_mymases!$GV37+calcs_mymases!$GZ37)+parameters!$N$18*(calcs_mymases!$GO37+calcs_mymases!$GR37)+parameters!$O$18*calcs_mymases!$HB37+parameters!$P$18*calcs_mymases!$HE37)</f>
        <v>6.5639192342014567</v>
      </c>
      <c r="ID37" s="97">
        <f>EXP(parameters!$E$19+parameters!$F$19*calcs_mymases!$Q37 +parameters!$G$19*calcs_mymases!$GM37+parameters!$H$19*LN(calcs_mymases!$GM37)+parameters!$I$19*calcs_mymases!$GQ37+parameters!$J$19*(calcs_mymases!$GU37+calcs_mymases!$GY37) + parameters!$K$19*calcs_mymases!$GT37+parameters!$L$19*(calcs_mymases!$GV37+calcs_mymases!$GZ37)+parameters!$M$19*(calcs_mymases!$GT37+calcs_mymases!$GV37+calcs_mymases!$GZ37)+parameters!$N$19*(calcs_mymases!$GO37+calcs_mymases!$GR37)+parameters!$O$19*calcs_mymases!$HB37+parameters!$P$19*calcs_mymases!$HE37)</f>
        <v>7.2832186054210188</v>
      </c>
      <c r="IE37" s="73"/>
      <c r="IF37" s="97">
        <f>(parameters!$E$21+parameters!$F$21*calcs_mymases!$Q37 +parameters!$G$21*calcs_mymases!$GM37+parameters!$H$21*LN(calcs_mymases!$GM37)+parameters!$I$21*calcs_mymases!$GQ37+parameters!$J$21*(calcs_mymases!$GU37+calcs_mymases!$GY37) + parameters!$K$21*calcs_mymases!$GT37+parameters!$L$21*(calcs_mymases!$GV37+calcs_mymases!$GZ37)+parameters!$M$21*(calcs_mymases!$GT37+calcs_mymases!$GV37+calcs_mymases!$GZ37)+parameters!$N$21*(calcs_mymases!$GO37+calcs_mymases!$GR37)+parameters!$O$21*calcs_mymases!$HB37+parameters!$P$21*calcs_mymases!$HE37)</f>
        <v>2.7741879784349432</v>
      </c>
      <c r="IG37" s="97">
        <f>(parameters!$E$22+parameters!$F$22*calcs_mymases!$Q37 +parameters!$G$22*calcs_mymases!$GM37+parameters!$H$22*LN(calcs_mymases!$GM37)+parameters!$I$22*calcs_mymases!$GQ37+parameters!$J$22*(calcs_mymases!$GU37+calcs_mymases!$GY37) + parameters!$K$22*calcs_mymases!$GT37+parameters!$L$22*(calcs_mymases!$GV37+calcs_mymases!$GZ37)+parameters!$M$22*(calcs_mymases!$GT37+calcs_mymases!$GV37+calcs_mymases!$GZ37)+parameters!$N$22*(calcs_mymases!$GO37+calcs_mymases!$GR37)+parameters!$O$22*calcs_mymases!$HB37+parameters!$P$22*calcs_mymases!$HE37)</f>
        <v>1.4793845314417116</v>
      </c>
      <c r="IH37" s="81"/>
      <c r="II37" s="97">
        <f>(parameters!$E$24+parameters!$F$24*calcs_mymases!$Q37 +parameters!$G$24*calcs_mymases!$GM37+parameters!$H$24*LN(calcs_mymases!$GM37)+parameters!$I$24*calcs_mymases!$GQ37+parameters!$J$24*(calcs_mymases!$GU37+calcs_mymases!$GY37) + parameters!$K$24*calcs_mymases!$GT37+parameters!$L$24*(calcs_mymases!$GV37+calcs_mymases!$GZ37)+parameters!$M$24*(calcs_mymases!$GT37+calcs_mymases!$GV37+calcs_mymases!$GZ37)+parameters!$N$24*(calcs_mymases!$GO37+calcs_mymases!$GR37)+parameters!$O$24*calcs_mymases!$HB37+parameters!$P$24*calcs_mymases!$HE37)</f>
        <v>17.514909859866265</v>
      </c>
      <c r="IJ37" s="98"/>
    </row>
    <row r="38" spans="1:244" s="60" customFormat="1" x14ac:dyDescent="0.3">
      <c r="A38" s="89" t="s">
        <v>115</v>
      </c>
      <c r="B38" s="90" t="str">
        <f t="shared" si="111"/>
        <v>Pargasite</v>
      </c>
      <c r="C38" s="91">
        <v>42.37</v>
      </c>
      <c r="D38" s="91">
        <v>2.2400000000000002</v>
      </c>
      <c r="E38" s="91">
        <v>13.34</v>
      </c>
      <c r="F38" s="91">
        <v>0.26</v>
      </c>
      <c r="G38" s="91">
        <v>7.76</v>
      </c>
      <c r="H38" s="91">
        <v>14.79</v>
      </c>
      <c r="I38" s="91">
        <v>11.03</v>
      </c>
      <c r="J38" s="91">
        <v>0</v>
      </c>
      <c r="K38" s="91">
        <v>2.2599999999999998</v>
      </c>
      <c r="L38" s="91">
        <v>1.71</v>
      </c>
      <c r="M38" s="91">
        <v>0</v>
      </c>
      <c r="N38" s="91">
        <v>0</v>
      </c>
      <c r="O38" s="91">
        <v>0</v>
      </c>
      <c r="P38" s="91">
        <v>95.759999999999991</v>
      </c>
      <c r="Q38" s="60">
        <v>1025</v>
      </c>
      <c r="R38" s="92">
        <f t="shared" si="232"/>
        <v>0.70517589453484519</v>
      </c>
      <c r="S38" s="93">
        <f t="shared" si="232"/>
        <v>2.8042484363811179E-2</v>
      </c>
      <c r="T38" s="93">
        <f t="shared" si="232"/>
        <v>0.13083433861966831</v>
      </c>
      <c r="U38" s="93">
        <f t="shared" si="232"/>
        <v>1.7105465722620401E-3</v>
      </c>
      <c r="V38" s="93">
        <f t="shared" si="232"/>
        <v>0.10800819526100124</v>
      </c>
      <c r="W38" s="93">
        <f t="shared" si="232"/>
        <v>0.36695745377675881</v>
      </c>
      <c r="X38" s="93">
        <f t="shared" si="232"/>
        <v>0.19669242867893305</v>
      </c>
      <c r="Y38" s="93">
        <f t="shared" si="232"/>
        <v>0</v>
      </c>
      <c r="Z38" s="93">
        <f t="shared" si="232"/>
        <v>3.6464022433441053E-2</v>
      </c>
      <c r="AA38" s="93">
        <f t="shared" si="232"/>
        <v>1.8153637097116652E-2</v>
      </c>
      <c r="AB38" s="93">
        <f t="shared" si="232"/>
        <v>0</v>
      </c>
      <c r="AC38" s="94">
        <f t="shared" si="232"/>
        <v>0</v>
      </c>
      <c r="AD38" s="92">
        <f t="shared" si="112"/>
        <v>1.4103517890696904</v>
      </c>
      <c r="AE38" s="93">
        <f t="shared" si="112"/>
        <v>5.6084968727622357E-2</v>
      </c>
      <c r="AF38" s="93">
        <f t="shared" si="113"/>
        <v>0.39250301585900493</v>
      </c>
      <c r="AG38" s="93">
        <f t="shared" si="113"/>
        <v>5.1316397167861204E-3</v>
      </c>
      <c r="AH38" s="93">
        <f t="shared" si="233"/>
        <v>0.10800819526100124</v>
      </c>
      <c r="AI38" s="93">
        <f t="shared" si="233"/>
        <v>0.36695745377675881</v>
      </c>
      <c r="AJ38" s="93">
        <f t="shared" si="233"/>
        <v>0.19669242867893305</v>
      </c>
      <c r="AK38" s="93">
        <f t="shared" si="233"/>
        <v>0</v>
      </c>
      <c r="AL38" s="93">
        <f t="shared" si="233"/>
        <v>3.6464022433441053E-2</v>
      </c>
      <c r="AM38" s="93">
        <f t="shared" si="233"/>
        <v>1.8153637097116652E-2</v>
      </c>
      <c r="AN38" s="94">
        <f t="shared" si="114"/>
        <v>2.5903471506203544</v>
      </c>
      <c r="AO38" s="92">
        <f t="shared" si="234"/>
        <v>12.522681039425306</v>
      </c>
      <c r="AP38" s="93">
        <f t="shared" si="234"/>
        <v>0.4979850984167844</v>
      </c>
      <c r="AQ38" s="93">
        <f t="shared" si="234"/>
        <v>3.4850808945029348</v>
      </c>
      <c r="AR38" s="93">
        <f t="shared" si="234"/>
        <v>4.5564438518526242E-2</v>
      </c>
      <c r="AS38" s="93">
        <f t="shared" si="234"/>
        <v>0.95901759361022243</v>
      </c>
      <c r="AT38" s="93">
        <f t="shared" si="234"/>
        <v>3.2582588147863412</v>
      </c>
      <c r="AU38" s="93">
        <f t="shared" si="234"/>
        <v>1.7464554349528165</v>
      </c>
      <c r="AV38" s="93">
        <f t="shared" si="234"/>
        <v>0</v>
      </c>
      <c r="AW38" s="93">
        <f t="shared" si="234"/>
        <v>0.32376838593556584</v>
      </c>
      <c r="AX38" s="93">
        <f t="shared" si="234"/>
        <v>0.16118829985150412</v>
      </c>
      <c r="AY38" s="94">
        <f t="shared" si="115"/>
        <v>23</v>
      </c>
      <c r="AZ38" s="92">
        <f t="shared" si="116"/>
        <v>6.261340519712653</v>
      </c>
      <c r="BA38" s="93">
        <f t="shared" si="116"/>
        <v>0.2489925492083922</v>
      </c>
      <c r="BB38" s="93">
        <f t="shared" si="117"/>
        <v>2.3233872630019565</v>
      </c>
      <c r="BC38" s="93">
        <f t="shared" si="117"/>
        <v>3.0376292345684161E-2</v>
      </c>
      <c r="BD38" s="93">
        <f t="shared" si="235"/>
        <v>0.95901759361022243</v>
      </c>
      <c r="BE38" s="93">
        <f t="shared" si="235"/>
        <v>3.2582588147863412</v>
      </c>
      <c r="BF38" s="93">
        <f t="shared" si="235"/>
        <v>1.7464554349528165</v>
      </c>
      <c r="BG38" s="93">
        <f t="shared" si="235"/>
        <v>0</v>
      </c>
      <c r="BH38" s="93">
        <f t="shared" si="118"/>
        <v>0.64753677187113168</v>
      </c>
      <c r="BI38" s="93">
        <f t="shared" si="118"/>
        <v>0.32237659970300825</v>
      </c>
      <c r="BJ38" s="93">
        <f t="shared" si="119"/>
        <v>0</v>
      </c>
      <c r="BK38" s="93">
        <f t="shared" si="119"/>
        <v>0</v>
      </c>
      <c r="BL38" s="93">
        <f t="shared" si="120"/>
        <v>2</v>
      </c>
      <c r="BM38" s="94">
        <f t="shared" si="121"/>
        <v>15.797741839192202</v>
      </c>
      <c r="BN38" s="95">
        <f t="shared" si="122"/>
        <v>6.261340519712653</v>
      </c>
      <c r="BO38" s="66">
        <f t="shared" si="123"/>
        <v>1.738659480287347</v>
      </c>
      <c r="BP38" s="66">
        <f t="shared" si="124"/>
        <v>0</v>
      </c>
      <c r="BQ38" s="66">
        <f t="shared" si="125"/>
        <v>8</v>
      </c>
      <c r="BR38" s="66">
        <f t="shared" si="126"/>
        <v>0.58472778271460957</v>
      </c>
      <c r="BS38" s="66">
        <f t="shared" si="127"/>
        <v>0.2489925492083922</v>
      </c>
      <c r="BT38" s="66">
        <f t="shared" si="128"/>
        <v>3.0376292345684161E-2</v>
      </c>
      <c r="BU38" s="66"/>
      <c r="BV38" s="66">
        <f t="shared" si="129"/>
        <v>3.2582588147863412</v>
      </c>
      <c r="BW38" s="66">
        <f t="shared" si="130"/>
        <v>0.87764456094497323</v>
      </c>
      <c r="BX38" s="66">
        <f t="shared" si="131"/>
        <v>0</v>
      </c>
      <c r="BY38" s="66">
        <f t="shared" si="132"/>
        <v>5</v>
      </c>
      <c r="BZ38" s="66">
        <f t="shared" si="133"/>
        <v>0</v>
      </c>
      <c r="CA38" s="66">
        <f t="shared" si="134"/>
        <v>8.1373032665249201E-2</v>
      </c>
      <c r="CB38" s="66">
        <f t="shared" si="135"/>
        <v>0</v>
      </c>
      <c r="CC38" s="66">
        <f t="shared" si="136"/>
        <v>1.7464554349528165</v>
      </c>
      <c r="CD38" s="56">
        <f t="shared" si="137"/>
        <v>0.17217153238193417</v>
      </c>
      <c r="CE38" s="66">
        <f t="shared" si="138"/>
        <v>2</v>
      </c>
      <c r="CF38" s="66">
        <f t="shared" si="139"/>
        <v>0.47536523948919751</v>
      </c>
      <c r="CG38" s="66">
        <f t="shared" si="140"/>
        <v>0.32237659970300825</v>
      </c>
      <c r="CH38" s="67">
        <f t="shared" si="141"/>
        <v>0.79774183919220576</v>
      </c>
      <c r="CJ38" s="60">
        <f t="shared" si="142"/>
        <v>1.2776816681369596</v>
      </c>
      <c r="CK38" s="60">
        <f t="shared" si="143"/>
        <v>1.0128029792401101</v>
      </c>
      <c r="CL38" s="60">
        <f t="shared" si="144"/>
        <v>1.0116113787502961</v>
      </c>
      <c r="CN38" s="60">
        <f t="shared" si="145"/>
        <v>1</v>
      </c>
      <c r="CO38" s="60">
        <f t="shared" si="236"/>
        <v>6.261340519712653</v>
      </c>
      <c r="CP38" s="60">
        <f t="shared" si="236"/>
        <v>0.2489925492083922</v>
      </c>
      <c r="CQ38" s="60">
        <f t="shared" si="236"/>
        <v>2.3233872630019565</v>
      </c>
      <c r="CR38" s="60">
        <f t="shared" si="236"/>
        <v>3.0376292345684161E-2</v>
      </c>
      <c r="CS38" s="60">
        <f t="shared" si="236"/>
        <v>0.95901759361022243</v>
      </c>
      <c r="CT38" s="60">
        <f t="shared" si="236"/>
        <v>3.2582588147863412</v>
      </c>
      <c r="CU38" s="60">
        <f t="shared" si="236"/>
        <v>1.7464554349528165</v>
      </c>
      <c r="CV38" s="60">
        <f t="shared" si="236"/>
        <v>0</v>
      </c>
      <c r="CW38" s="60">
        <f t="shared" si="236"/>
        <v>0.64753677187113168</v>
      </c>
      <c r="CX38" s="60">
        <f t="shared" si="236"/>
        <v>0.32237659970300825</v>
      </c>
      <c r="CY38" s="60">
        <f t="shared" si="236"/>
        <v>0</v>
      </c>
      <c r="CZ38" s="60">
        <f t="shared" si="236"/>
        <v>0</v>
      </c>
      <c r="DA38" s="60">
        <f t="shared" si="236"/>
        <v>2</v>
      </c>
      <c r="DB38" s="60">
        <f t="shared" si="146"/>
        <v>23</v>
      </c>
      <c r="DC38" s="60">
        <f t="shared" si="147"/>
        <v>0</v>
      </c>
      <c r="DD38" s="60" t="str">
        <f t="shared" si="148"/>
        <v/>
      </c>
      <c r="DE38" s="59">
        <f t="shared" si="149"/>
        <v>6.261340519712653</v>
      </c>
      <c r="DF38" s="59">
        <f t="shared" si="150"/>
        <v>1.738659480287347</v>
      </c>
      <c r="DG38" s="59">
        <f t="shared" si="151"/>
        <v>0</v>
      </c>
      <c r="DH38" s="59">
        <f t="shared" si="152"/>
        <v>8</v>
      </c>
      <c r="DI38" s="59">
        <f t="shared" si="153"/>
        <v>0.58472778271460957</v>
      </c>
      <c r="DJ38" s="59">
        <f t="shared" si="154"/>
        <v>0.2489925492083922</v>
      </c>
      <c r="DK38" s="59">
        <f t="shared" si="155"/>
        <v>3.0376292345684161E-2</v>
      </c>
      <c r="DL38" s="59">
        <f t="shared" si="156"/>
        <v>0</v>
      </c>
      <c r="DM38" s="59">
        <f t="shared" si="157"/>
        <v>3.2582588147863412</v>
      </c>
      <c r="DN38" s="59">
        <f t="shared" si="158"/>
        <v>0.87764456094497323</v>
      </c>
      <c r="DO38" s="59">
        <f t="shared" si="159"/>
        <v>0</v>
      </c>
      <c r="DP38" s="59">
        <f t="shared" si="160"/>
        <v>5</v>
      </c>
      <c r="DQ38" s="59">
        <f t="shared" si="161"/>
        <v>0</v>
      </c>
      <c r="DR38" s="59">
        <f t="shared" si="162"/>
        <v>8.1373032665249201E-2</v>
      </c>
      <c r="DS38" s="59">
        <f t="shared" si="163"/>
        <v>0</v>
      </c>
      <c r="DT38" s="59">
        <f t="shared" si="164"/>
        <v>1.7464554349528165</v>
      </c>
      <c r="DU38" s="59">
        <f t="shared" si="165"/>
        <v>0.17217153238193417</v>
      </c>
      <c r="DV38" s="59">
        <f t="shared" si="166"/>
        <v>2</v>
      </c>
      <c r="DW38" s="59">
        <f t="shared" si="167"/>
        <v>0.47536523948919751</v>
      </c>
      <c r="DX38" s="59">
        <f t="shared" si="168"/>
        <v>0</v>
      </c>
      <c r="DY38" s="59">
        <f t="shared" si="169"/>
        <v>0.47536523948919751</v>
      </c>
      <c r="EA38" s="60">
        <f t="shared" si="170"/>
        <v>0.93188744040411386</v>
      </c>
      <c r="EB38" s="60">
        <f t="shared" si="171"/>
        <v>0.96928245426633397</v>
      </c>
      <c r="EC38" s="60">
        <f t="shared" si="172"/>
        <v>0.87672986158359001</v>
      </c>
      <c r="ED38" s="60">
        <f t="shared" si="173"/>
        <v>0.97957756267582752</v>
      </c>
      <c r="EF38" s="60">
        <f t="shared" si="174"/>
        <v>0.97957756267582752</v>
      </c>
      <c r="EG38" s="60">
        <f t="shared" si="237"/>
        <v>6.1334686853835194</v>
      </c>
      <c r="EH38" s="60">
        <f t="shared" si="237"/>
        <v>0.24390751447799788</v>
      </c>
      <c r="EI38" s="60">
        <f t="shared" si="237"/>
        <v>2.2759380322435185</v>
      </c>
      <c r="EJ38" s="60">
        <f t="shared" si="237"/>
        <v>2.9755934419113686E-2</v>
      </c>
      <c r="EK38" s="60">
        <f t="shared" si="237"/>
        <v>0.93943211691193895</v>
      </c>
      <c r="EL38" s="60">
        <f t="shared" si="237"/>
        <v>3.1917172283554347</v>
      </c>
      <c r="EM38" s="60">
        <f t="shared" si="237"/>
        <v>1.7107885582930322</v>
      </c>
      <c r="EN38" s="60">
        <f t="shared" si="237"/>
        <v>0</v>
      </c>
      <c r="EO38" s="60">
        <f t="shared" si="237"/>
        <v>0.63431249273249657</v>
      </c>
      <c r="EP38" s="60">
        <f t="shared" si="237"/>
        <v>0.31579288380079373</v>
      </c>
      <c r="EQ38" s="60">
        <f t="shared" si="237"/>
        <v>0</v>
      </c>
      <c r="ER38" s="60">
        <f t="shared" si="237"/>
        <v>0</v>
      </c>
      <c r="ES38" s="60">
        <f t="shared" si="237"/>
        <v>1.959155125351655</v>
      </c>
      <c r="ET38" s="60">
        <f t="shared" si="175"/>
        <v>22.530283941544038</v>
      </c>
      <c r="EU38" s="60">
        <f t="shared" si="176"/>
        <v>0.93943211691192374</v>
      </c>
      <c r="EV38" s="60" t="str">
        <f t="shared" si="177"/>
        <v/>
      </c>
      <c r="EW38" s="62">
        <f t="shared" si="178"/>
        <v>6.1334686853835194</v>
      </c>
      <c r="EX38" s="62">
        <f t="shared" si="179"/>
        <v>1.8665313146164806</v>
      </c>
      <c r="EY38" s="62">
        <f t="shared" si="180"/>
        <v>0</v>
      </c>
      <c r="EZ38" s="62">
        <f t="shared" si="181"/>
        <v>8</v>
      </c>
      <c r="FA38" s="62">
        <f t="shared" si="182"/>
        <v>0.40940671762703795</v>
      </c>
      <c r="FB38" s="62">
        <f t="shared" si="183"/>
        <v>0.24390751447799788</v>
      </c>
      <c r="FC38" s="62">
        <f t="shared" si="184"/>
        <v>2.9755934419113686E-2</v>
      </c>
      <c r="FD38" s="62">
        <f t="shared" si="185"/>
        <v>0.93943211691192374</v>
      </c>
      <c r="FE38" s="62">
        <f t="shared" si="186"/>
        <v>3.1917172283554347</v>
      </c>
      <c r="FF38" s="62">
        <f t="shared" si="187"/>
        <v>1.5210055437364645E-14</v>
      </c>
      <c r="FG38" s="62">
        <f t="shared" si="188"/>
        <v>0</v>
      </c>
      <c r="FH38" s="62">
        <f t="shared" si="189"/>
        <v>4.8142195117915234</v>
      </c>
      <c r="FI38" s="62">
        <f t="shared" si="190"/>
        <v>0</v>
      </c>
      <c r="FJ38" s="62">
        <f t="shared" si="191"/>
        <v>0</v>
      </c>
      <c r="FK38" s="62">
        <f t="shared" si="192"/>
        <v>0</v>
      </c>
      <c r="FL38" s="62">
        <f t="shared" si="193"/>
        <v>1.7107885582930322</v>
      </c>
      <c r="FM38" s="62">
        <f t="shared" si="194"/>
        <v>0.28921144170696778</v>
      </c>
      <c r="FN38" s="62">
        <f t="shared" si="195"/>
        <v>2</v>
      </c>
      <c r="FO38" s="62">
        <f t="shared" si="196"/>
        <v>0.34510105102552879</v>
      </c>
      <c r="FP38" s="62">
        <f t="shared" si="197"/>
        <v>0.31579288380079373</v>
      </c>
      <c r="FQ38" s="62">
        <f t="shared" si="198"/>
        <v>0.66089393482632253</v>
      </c>
      <c r="FR38" s="62" t="str">
        <f t="shared" si="199"/>
        <v>Pass</v>
      </c>
      <c r="FS38" s="62" t="str">
        <f t="shared" si="200"/>
        <v>Mg-Hst</v>
      </c>
      <c r="FT38" s="60">
        <f t="shared" si="201"/>
        <v>0.99999999999999523</v>
      </c>
      <c r="FV38" s="60">
        <f t="shared" si="202"/>
        <v>0.98978878133791381</v>
      </c>
      <c r="FW38" s="60">
        <f t="shared" si="238"/>
        <v>6.1974046025480867</v>
      </c>
      <c r="FX38" s="60">
        <f t="shared" si="238"/>
        <v>0.24645003184319506</v>
      </c>
      <c r="FY38" s="60">
        <f t="shared" si="238"/>
        <v>2.2996626476227378</v>
      </c>
      <c r="FZ38" s="60">
        <f t="shared" si="238"/>
        <v>3.0066113382398924E-2</v>
      </c>
      <c r="GA38" s="60">
        <f t="shared" si="238"/>
        <v>0.94922485526108069</v>
      </c>
      <c r="GB38" s="60">
        <f t="shared" si="238"/>
        <v>3.2249880215708879</v>
      </c>
      <c r="GC38" s="60">
        <f t="shared" si="238"/>
        <v>1.7286219966229244</v>
      </c>
      <c r="GD38" s="60">
        <f t="shared" si="238"/>
        <v>0</v>
      </c>
      <c r="GE38" s="60">
        <f t="shared" si="238"/>
        <v>0.64092463230181418</v>
      </c>
      <c r="GF38" s="60">
        <f t="shared" si="238"/>
        <v>0.31908474175190099</v>
      </c>
      <c r="GG38" s="60">
        <f t="shared" si="238"/>
        <v>0</v>
      </c>
      <c r="GH38" s="60">
        <f t="shared" si="238"/>
        <v>0</v>
      </c>
      <c r="GI38" s="60">
        <f t="shared" si="238"/>
        <v>1.9795775626758276</v>
      </c>
      <c r="GJ38" s="60">
        <f t="shared" si="203"/>
        <v>22.765141970772017</v>
      </c>
      <c r="GK38" s="60">
        <f t="shared" si="204"/>
        <v>0.46971605845596542</v>
      </c>
      <c r="GM38" s="88">
        <f t="shared" si="205"/>
        <v>6.1974046025480867</v>
      </c>
      <c r="GN38" s="88">
        <f t="shared" si="206"/>
        <v>1.8025953974519133</v>
      </c>
      <c r="GO38" s="88">
        <f t="shared" si="207"/>
        <v>0</v>
      </c>
      <c r="GP38" s="87">
        <f t="shared" si="208"/>
        <v>8</v>
      </c>
      <c r="GQ38" s="88">
        <f t="shared" si="209"/>
        <v>0.49706725017082443</v>
      </c>
      <c r="GR38" s="88">
        <f t="shared" si="210"/>
        <v>0.24645003184319506</v>
      </c>
      <c r="GS38" s="88">
        <f t="shared" si="211"/>
        <v>3.0066113382398924E-2</v>
      </c>
      <c r="GT38" s="88">
        <f t="shared" si="212"/>
        <v>0.46971605845596542</v>
      </c>
      <c r="GU38" s="88">
        <f t="shared" si="213"/>
        <v>3.2249880215708879</v>
      </c>
      <c r="GV38" s="88">
        <f t="shared" si="214"/>
        <v>0.47950879680511527</v>
      </c>
      <c r="GW38" s="88">
        <f t="shared" si="215"/>
        <v>0</v>
      </c>
      <c r="GX38" s="87">
        <f t="shared" si="216"/>
        <v>4.9477962722283868</v>
      </c>
      <c r="GY38" s="88">
        <f t="shared" si="217"/>
        <v>0</v>
      </c>
      <c r="GZ38" s="88">
        <f t="shared" si="218"/>
        <v>0</v>
      </c>
      <c r="HA38" s="88">
        <f t="shared" si="219"/>
        <v>0</v>
      </c>
      <c r="HB38" s="88">
        <f t="shared" si="220"/>
        <v>1.7286219966229244</v>
      </c>
      <c r="HC38" s="88">
        <f t="shared" si="221"/>
        <v>0.27137800337707563</v>
      </c>
      <c r="HD38" s="87">
        <f t="shared" si="222"/>
        <v>2</v>
      </c>
      <c r="HE38" s="88">
        <f t="shared" si="223"/>
        <v>0.36954662892473855</v>
      </c>
      <c r="HF38" s="88">
        <f t="shared" si="224"/>
        <v>0.31908474175190099</v>
      </c>
      <c r="HG38" s="88">
        <f t="shared" si="225"/>
        <v>0.6886313706766396</v>
      </c>
      <c r="HH38" s="96" t="str">
        <f t="shared" si="226"/>
        <v>Pass</v>
      </c>
      <c r="HI38" s="83">
        <f t="shared" si="227"/>
        <v>0.87056034319518594</v>
      </c>
      <c r="HJ38" s="83">
        <f t="shared" si="228"/>
        <v>0.6886313706766396</v>
      </c>
      <c r="HK38" s="83">
        <f t="shared" si="229"/>
        <v>0.24645003184319506</v>
      </c>
      <c r="HL38" s="83">
        <f t="shared" si="230"/>
        <v>6.1974046025480867</v>
      </c>
      <c r="HM38" s="96" t="str">
        <f t="shared" si="231"/>
        <v>Pargasite</v>
      </c>
      <c r="HP38" s="97">
        <f>parameters!$E$5+parameters!$F$5*calcs_mymases!$Q38 +parameters!$G$5*calcs_mymases!$GM38+parameters!$H$5*LN(calcs_mymases!$GM38)+parameters!$I$5*calcs_mymases!$GQ38+parameters!$J$5*(calcs_mymases!$GU38+calcs_mymases!$GY38) + parameters!$K$5*calcs_mymases!$GT38+parameters!$L$5*(calcs_mymases!$GV38+calcs_mymases!$GZ38)+parameters!$M$5*(calcs_mymases!$GT38+calcs_mymases!$GV38+calcs_mymases!$GZ38)+parameters!$N$5*(calcs_mymases!$GO38+calcs_mymases!$GR38)+parameters!$O$5*calcs_mymases!$HB38+parameters!$P$5*calcs_mymases!$HE38</f>
        <v>54.159127979444882</v>
      </c>
      <c r="HQ38" s="97">
        <f>parameters!$E$6+parameters!$F$6*calcs_mymases!$Q38 +parameters!$G$6*calcs_mymases!$GM38+parameters!$H$6*LN(calcs_mymases!$GM38)+parameters!$I$6*calcs_mymases!$GQ38+parameters!$J$6*(calcs_mymases!$GU38+calcs_mymases!$GY38) + parameters!$K$6*calcs_mymases!$GT38+parameters!$L$6*(calcs_mymases!$GV38+calcs_mymases!$GZ38)+parameters!$M$6*(calcs_mymases!$GT38+calcs_mymases!$GV38+calcs_mymases!$GZ38)+parameters!$N$6*(calcs_mymases!$GO38+calcs_mymases!$GR38)+parameters!$O$6*calcs_mymases!$HB38+parameters!$P$6*calcs_mymases!$HE38</f>
        <v>56.99653948333237</v>
      </c>
      <c r="HR38" s="97">
        <f>parameters!$E$7+parameters!$F$7*calcs_mymases!$Q38 +parameters!$G$7*calcs_mymases!$GM38+parameters!$H$7*LN(calcs_mymases!$GM38)+parameters!$I$7*calcs_mymases!$GQ38+parameters!$J$7*(calcs_mymases!$GU38+calcs_mymases!$GY38) + parameters!$K$7*calcs_mymases!$GT38+parameters!$L$7*(calcs_mymases!$GV38+calcs_mymases!$GZ38)+parameters!$M$7*(calcs_mymases!$GT38+calcs_mymases!$GV38+calcs_mymases!$GZ38)+parameters!$N$7*(calcs_mymases!$GO38+calcs_mymases!$GR38)+parameters!$O$7*calcs_mymases!$HB38+parameters!$P$7*calcs_mymases!$HE38</f>
        <v>60.616609138441682</v>
      </c>
      <c r="HS38" s="97">
        <f>parameters!$E$8+parameters!$F$8*calcs_mymases!$Q38 +parameters!$G$8*calcs_mymases!$GM38+parameters!$H$8*LN(calcs_mymases!$GM38)+parameters!$I$8*calcs_mymases!$GQ38+parameters!$J$8*(calcs_mymases!$GU38+calcs_mymases!$GY38) + parameters!$K$8*calcs_mymases!$GT38+parameters!$L$8*(calcs_mymases!$GV38+calcs_mymases!$GZ38)+parameters!$M$8*(calcs_mymases!$GT38+calcs_mymases!$GV38+calcs_mymases!$GZ38)+parameters!$N$8*(calcs_mymases!$GO38+calcs_mymases!$GR38)+parameters!$O$8*calcs_mymases!$HB38+parameters!$P$8*calcs_mymases!$HE38</f>
        <v>59.880870083653541</v>
      </c>
      <c r="HT38" s="81"/>
      <c r="HU38" s="97">
        <f>EXP(parameters!$E$10+parameters!$F$10*calcs_mymases!$Q38 +parameters!$G$10*calcs_mymases!$GM38+parameters!$H$10*LN(calcs_mymases!$GM38)+parameters!$I$10*calcs_mymases!$GQ38+parameters!$J$10*(calcs_mymases!$GU38+calcs_mymases!$GY38) + parameters!$K$10*calcs_mymases!$GT38+parameters!$L$10*(calcs_mymases!$GV38+calcs_mymases!$GZ38)+parameters!$M$10*(calcs_mymases!$GT38+calcs_mymases!$GV38+calcs_mymases!$GZ38)+parameters!$N$10*(calcs_mymases!$GO38+calcs_mymases!$GR38)+parameters!$O$10*calcs_mymases!$HB38+parameters!$P$10*calcs_mymases!$HE38)</f>
        <v>1.102754562369157</v>
      </c>
      <c r="HV38" s="97">
        <f>EXP(parameters!$E$11+parameters!$F$11*calcs_mymases!$Q38 +parameters!$G$11*calcs_mymases!$GM38+parameters!$H$11*LN(calcs_mymases!$GM38)+parameters!$I$11*calcs_mymases!$GQ38+parameters!$J$11*(calcs_mymases!$GU38+calcs_mymases!$GY38) + parameters!$K$11*calcs_mymases!$GT38+parameters!$L$11*(calcs_mymases!$GV38+calcs_mymases!$GZ38)+parameters!$M$11*(calcs_mymases!$GT38+calcs_mymases!$GV38+calcs_mymases!$GZ38)+parameters!$N$11*(calcs_mymases!$GO38+calcs_mymases!$GR38)+parameters!$O$11*calcs_mymases!$HB38+parameters!$P$11*calcs_mymases!$HE38)</f>
        <v>1.2789585222787128</v>
      </c>
      <c r="HW38" s="73"/>
      <c r="HX38" s="97">
        <f>EXP(parameters!$E$13+parameters!$F$13*calcs_mymases!$Q38 +parameters!$G$13*calcs_mymases!$GM38+parameters!$H$13*LN(calcs_mymases!$GM38)+parameters!$I$13*calcs_mymases!$GQ38+parameters!$J$13*(calcs_mymases!$GU38+calcs_mymases!$GY38) + parameters!$K$13*calcs_mymases!$GT38+parameters!$L$13*(calcs_mymases!$GV38+calcs_mymases!$GZ38)+parameters!$M$13*(calcs_mymases!$GT38+calcs_mymases!$GV38+calcs_mymases!$GZ38)+parameters!$N$13*(calcs_mymases!$GO38+calcs_mymases!$GR38)+parameters!$O$13*calcs_mymases!$HB38+parameters!$P$13*calcs_mymases!$HE38)</f>
        <v>4.944506480151488</v>
      </c>
      <c r="HY38" s="97">
        <f>EXP(parameters!$E$14+parameters!$F$14*calcs_mymases!$Q38 +parameters!$G$14*calcs_mymases!$GM38+parameters!$H$14*LN(calcs_mymases!$GM38)+parameters!$I$14*calcs_mymases!$GQ38+parameters!$J$14*(calcs_mymases!$GU38+calcs_mymases!$GY38) + parameters!$K$14*calcs_mymases!$GT38+parameters!$L$14*(calcs_mymases!$GV38+calcs_mymases!$GZ38)+parameters!$M$14*(calcs_mymases!$GT38+calcs_mymases!$GV38+calcs_mymases!$GZ38)+parameters!$N$14*(calcs_mymases!$GO38+calcs_mymases!$GR38)+parameters!$O$14*calcs_mymases!$HB38+parameters!$P$14*calcs_mymases!$HE38)</f>
        <v>4.7947883380296243</v>
      </c>
      <c r="HZ38" s="81"/>
      <c r="IA38" s="97">
        <f>EXP(parameters!$E$16+parameters!$F$16*calcs_mymases!$Q38 +parameters!$G$16*calcs_mymases!$GM38+parameters!$H$16*LN(calcs_mymases!$GM38)+parameters!$I$16*calcs_mymases!$GQ38+parameters!$J$16*(calcs_mymases!$GU38+calcs_mymases!$GY38) + parameters!$K$16*calcs_mymases!$GT38+parameters!$L$16*(calcs_mymases!$GV38+calcs_mymases!$GZ38)+parameters!$M$16*(calcs_mymases!$GT38+calcs_mymases!$GV38+calcs_mymases!$GZ38)+parameters!$N$16*(calcs_mymases!$GO38+calcs_mymases!$GR38)+parameters!$O$16*calcs_mymases!$HB38+parameters!$P$16*calcs_mymases!$HE38)</f>
        <v>2.5532631631288636</v>
      </c>
      <c r="IB38" s="81"/>
      <c r="IC38" s="97">
        <f>(parameters!$E$18+parameters!$F$18*calcs_mymases!$Q38 +parameters!$G$18*calcs_mymases!$GM38+parameters!$H$18*LN(calcs_mymases!$GM38)+parameters!$I$18*calcs_mymases!$GQ38+parameters!$J$18*(calcs_mymases!$GU38+calcs_mymases!$GY38) + parameters!$K$18*calcs_mymases!$GT38+parameters!$L$18*(calcs_mymases!$GV38+calcs_mymases!$GZ38)+parameters!$M$18*(calcs_mymases!$GT38+calcs_mymases!$GV38+calcs_mymases!$GZ38)+parameters!$N$18*(calcs_mymases!$GO38+calcs_mymases!$GR38)+parameters!$O$18*calcs_mymases!$HB38+parameters!$P$18*calcs_mymases!$HE38)</f>
        <v>6.5639192342014567</v>
      </c>
      <c r="ID38" s="97">
        <f>EXP(parameters!$E$19+parameters!$F$19*calcs_mymases!$Q38 +parameters!$G$19*calcs_mymases!$GM38+parameters!$H$19*LN(calcs_mymases!$GM38)+parameters!$I$19*calcs_mymases!$GQ38+parameters!$J$19*(calcs_mymases!$GU38+calcs_mymases!$GY38) + parameters!$K$19*calcs_mymases!$GT38+parameters!$L$19*(calcs_mymases!$GV38+calcs_mymases!$GZ38)+parameters!$M$19*(calcs_mymases!$GT38+calcs_mymases!$GV38+calcs_mymases!$GZ38)+parameters!$N$19*(calcs_mymases!$GO38+calcs_mymases!$GR38)+parameters!$O$19*calcs_mymases!$HB38+parameters!$P$19*calcs_mymases!$HE38)</f>
        <v>7.2832186054210188</v>
      </c>
      <c r="IE38" s="73"/>
      <c r="IF38" s="97">
        <f>(parameters!$E$21+parameters!$F$21*calcs_mymases!$Q38 +parameters!$G$21*calcs_mymases!$GM38+parameters!$H$21*LN(calcs_mymases!$GM38)+parameters!$I$21*calcs_mymases!$GQ38+parameters!$J$21*(calcs_mymases!$GU38+calcs_mymases!$GY38) + parameters!$K$21*calcs_mymases!$GT38+parameters!$L$21*(calcs_mymases!$GV38+calcs_mymases!$GZ38)+parameters!$M$21*(calcs_mymases!$GT38+calcs_mymases!$GV38+calcs_mymases!$GZ38)+parameters!$N$21*(calcs_mymases!$GO38+calcs_mymases!$GR38)+parameters!$O$21*calcs_mymases!$HB38+parameters!$P$21*calcs_mymases!$HE38)</f>
        <v>2.7741879784349432</v>
      </c>
      <c r="IG38" s="97">
        <f>(parameters!$E$22+parameters!$F$22*calcs_mymases!$Q38 +parameters!$G$22*calcs_mymases!$GM38+parameters!$H$22*LN(calcs_mymases!$GM38)+parameters!$I$22*calcs_mymases!$GQ38+parameters!$J$22*(calcs_mymases!$GU38+calcs_mymases!$GY38) + parameters!$K$22*calcs_mymases!$GT38+parameters!$L$22*(calcs_mymases!$GV38+calcs_mymases!$GZ38)+parameters!$M$22*(calcs_mymases!$GT38+calcs_mymases!$GV38+calcs_mymases!$GZ38)+parameters!$N$22*(calcs_mymases!$GO38+calcs_mymases!$GR38)+parameters!$O$22*calcs_mymases!$HB38+parameters!$P$22*calcs_mymases!$HE38)</f>
        <v>1.4793845314417116</v>
      </c>
      <c r="IH38" s="81"/>
      <c r="II38" s="97">
        <f>(parameters!$E$24+parameters!$F$24*calcs_mymases!$Q38 +parameters!$G$24*calcs_mymases!$GM38+parameters!$H$24*LN(calcs_mymases!$GM38)+parameters!$I$24*calcs_mymases!$GQ38+parameters!$J$24*(calcs_mymases!$GU38+calcs_mymases!$GY38) + parameters!$K$24*calcs_mymases!$GT38+parameters!$L$24*(calcs_mymases!$GV38+calcs_mymases!$GZ38)+parameters!$M$24*(calcs_mymases!$GT38+calcs_mymases!$GV38+calcs_mymases!$GZ38)+parameters!$N$24*(calcs_mymases!$GO38+calcs_mymases!$GR38)+parameters!$O$24*calcs_mymases!$HB38+parameters!$P$24*calcs_mymases!$HE38)</f>
        <v>17.514909859866265</v>
      </c>
      <c r="IJ38" s="98"/>
    </row>
    <row r="39" spans="1:244" s="60" customFormat="1" x14ac:dyDescent="0.3">
      <c r="A39" s="89" t="s">
        <v>115</v>
      </c>
      <c r="B39" s="90" t="str">
        <f t="shared" si="111"/>
        <v>Pargasite</v>
      </c>
      <c r="C39" s="91">
        <v>42.37</v>
      </c>
      <c r="D39" s="91">
        <v>2.2400000000000002</v>
      </c>
      <c r="E39" s="91">
        <v>13.34</v>
      </c>
      <c r="F39" s="91">
        <v>0.26</v>
      </c>
      <c r="G39" s="91">
        <v>7.76</v>
      </c>
      <c r="H39" s="91">
        <v>14.79</v>
      </c>
      <c r="I39" s="91">
        <v>11.03</v>
      </c>
      <c r="J39" s="91">
        <v>0</v>
      </c>
      <c r="K39" s="91">
        <v>2.2599999999999998</v>
      </c>
      <c r="L39" s="91">
        <v>1.71</v>
      </c>
      <c r="M39" s="91">
        <v>0</v>
      </c>
      <c r="N39" s="91">
        <v>0</v>
      </c>
      <c r="O39" s="91">
        <v>0</v>
      </c>
      <c r="P39" s="91">
        <v>95.759999999999991</v>
      </c>
      <c r="Q39" s="60">
        <v>1025</v>
      </c>
      <c r="R39" s="92">
        <f t="shared" si="232"/>
        <v>0.70517589453484519</v>
      </c>
      <c r="S39" s="93">
        <f t="shared" si="232"/>
        <v>2.8042484363811179E-2</v>
      </c>
      <c r="T39" s="93">
        <f t="shared" si="232"/>
        <v>0.13083433861966831</v>
      </c>
      <c r="U39" s="93">
        <f t="shared" si="232"/>
        <v>1.7105465722620401E-3</v>
      </c>
      <c r="V39" s="93">
        <f t="shared" si="232"/>
        <v>0.10800819526100124</v>
      </c>
      <c r="W39" s="93">
        <f t="shared" si="232"/>
        <v>0.36695745377675881</v>
      </c>
      <c r="X39" s="93">
        <f t="shared" si="232"/>
        <v>0.19669242867893305</v>
      </c>
      <c r="Y39" s="93">
        <f t="shared" si="232"/>
        <v>0</v>
      </c>
      <c r="Z39" s="93">
        <f t="shared" si="232"/>
        <v>3.6464022433441053E-2</v>
      </c>
      <c r="AA39" s="93">
        <f t="shared" si="232"/>
        <v>1.8153637097116652E-2</v>
      </c>
      <c r="AB39" s="93">
        <f t="shared" si="232"/>
        <v>0</v>
      </c>
      <c r="AC39" s="94">
        <f t="shared" si="232"/>
        <v>0</v>
      </c>
      <c r="AD39" s="92">
        <f t="shared" si="112"/>
        <v>1.4103517890696904</v>
      </c>
      <c r="AE39" s="93">
        <f t="shared" si="112"/>
        <v>5.6084968727622357E-2</v>
      </c>
      <c r="AF39" s="93">
        <f t="shared" si="113"/>
        <v>0.39250301585900493</v>
      </c>
      <c r="AG39" s="93">
        <f t="shared" si="113"/>
        <v>5.1316397167861204E-3</v>
      </c>
      <c r="AH39" s="93">
        <f t="shared" si="233"/>
        <v>0.10800819526100124</v>
      </c>
      <c r="AI39" s="93">
        <f t="shared" si="233"/>
        <v>0.36695745377675881</v>
      </c>
      <c r="AJ39" s="93">
        <f t="shared" si="233"/>
        <v>0.19669242867893305</v>
      </c>
      <c r="AK39" s="93">
        <f t="shared" si="233"/>
        <v>0</v>
      </c>
      <c r="AL39" s="93">
        <f t="shared" si="233"/>
        <v>3.6464022433441053E-2</v>
      </c>
      <c r="AM39" s="93">
        <f t="shared" si="233"/>
        <v>1.8153637097116652E-2</v>
      </c>
      <c r="AN39" s="94">
        <f t="shared" si="114"/>
        <v>2.5903471506203544</v>
      </c>
      <c r="AO39" s="92">
        <f t="shared" si="234"/>
        <v>12.522681039425306</v>
      </c>
      <c r="AP39" s="93">
        <f t="shared" si="234"/>
        <v>0.4979850984167844</v>
      </c>
      <c r="AQ39" s="93">
        <f t="shared" si="234"/>
        <v>3.4850808945029348</v>
      </c>
      <c r="AR39" s="93">
        <f t="shared" si="234"/>
        <v>4.5564438518526242E-2</v>
      </c>
      <c r="AS39" s="93">
        <f t="shared" si="234"/>
        <v>0.95901759361022243</v>
      </c>
      <c r="AT39" s="93">
        <f t="shared" si="234"/>
        <v>3.2582588147863412</v>
      </c>
      <c r="AU39" s="93">
        <f t="shared" si="234"/>
        <v>1.7464554349528165</v>
      </c>
      <c r="AV39" s="93">
        <f t="shared" si="234"/>
        <v>0</v>
      </c>
      <c r="AW39" s="93">
        <f t="shared" si="234"/>
        <v>0.32376838593556584</v>
      </c>
      <c r="AX39" s="93">
        <f t="shared" si="234"/>
        <v>0.16118829985150412</v>
      </c>
      <c r="AY39" s="94">
        <f t="shared" si="115"/>
        <v>23</v>
      </c>
      <c r="AZ39" s="92">
        <f t="shared" si="116"/>
        <v>6.261340519712653</v>
      </c>
      <c r="BA39" s="93">
        <f t="shared" si="116"/>
        <v>0.2489925492083922</v>
      </c>
      <c r="BB39" s="93">
        <f t="shared" si="117"/>
        <v>2.3233872630019565</v>
      </c>
      <c r="BC39" s="93">
        <f t="shared" si="117"/>
        <v>3.0376292345684161E-2</v>
      </c>
      <c r="BD39" s="93">
        <f t="shared" si="235"/>
        <v>0.95901759361022243</v>
      </c>
      <c r="BE39" s="93">
        <f t="shared" si="235"/>
        <v>3.2582588147863412</v>
      </c>
      <c r="BF39" s="93">
        <f t="shared" si="235"/>
        <v>1.7464554349528165</v>
      </c>
      <c r="BG39" s="93">
        <f t="shared" si="235"/>
        <v>0</v>
      </c>
      <c r="BH39" s="93">
        <f t="shared" si="118"/>
        <v>0.64753677187113168</v>
      </c>
      <c r="BI39" s="93">
        <f t="shared" si="118"/>
        <v>0.32237659970300825</v>
      </c>
      <c r="BJ39" s="93">
        <f t="shared" si="119"/>
        <v>0</v>
      </c>
      <c r="BK39" s="93">
        <f t="shared" si="119"/>
        <v>0</v>
      </c>
      <c r="BL39" s="93">
        <f t="shared" si="120"/>
        <v>2</v>
      </c>
      <c r="BM39" s="94">
        <f t="shared" si="121"/>
        <v>15.797741839192202</v>
      </c>
      <c r="BN39" s="95">
        <f t="shared" si="122"/>
        <v>6.261340519712653</v>
      </c>
      <c r="BO39" s="66">
        <f t="shared" si="123"/>
        <v>1.738659480287347</v>
      </c>
      <c r="BP39" s="66">
        <f t="shared" si="124"/>
        <v>0</v>
      </c>
      <c r="BQ39" s="66">
        <f t="shared" si="125"/>
        <v>8</v>
      </c>
      <c r="BR39" s="66">
        <f t="shared" si="126"/>
        <v>0.58472778271460957</v>
      </c>
      <c r="BS39" s="66">
        <f t="shared" si="127"/>
        <v>0.2489925492083922</v>
      </c>
      <c r="BT39" s="66">
        <f t="shared" si="128"/>
        <v>3.0376292345684161E-2</v>
      </c>
      <c r="BU39" s="66"/>
      <c r="BV39" s="66">
        <f t="shared" si="129"/>
        <v>3.2582588147863412</v>
      </c>
      <c r="BW39" s="66">
        <f t="shared" si="130"/>
        <v>0.87764456094497323</v>
      </c>
      <c r="BX39" s="66">
        <f t="shared" si="131"/>
        <v>0</v>
      </c>
      <c r="BY39" s="66">
        <f t="shared" si="132"/>
        <v>5</v>
      </c>
      <c r="BZ39" s="66">
        <f t="shared" si="133"/>
        <v>0</v>
      </c>
      <c r="CA39" s="66">
        <f t="shared" si="134"/>
        <v>8.1373032665249201E-2</v>
      </c>
      <c r="CB39" s="66">
        <f t="shared" si="135"/>
        <v>0</v>
      </c>
      <c r="CC39" s="66">
        <f t="shared" si="136"/>
        <v>1.7464554349528165</v>
      </c>
      <c r="CD39" s="56">
        <f t="shared" si="137"/>
        <v>0.17217153238193417</v>
      </c>
      <c r="CE39" s="66">
        <f t="shared" si="138"/>
        <v>2</v>
      </c>
      <c r="CF39" s="66">
        <f t="shared" si="139"/>
        <v>0.47536523948919751</v>
      </c>
      <c r="CG39" s="66">
        <f t="shared" si="140"/>
        <v>0.32237659970300825</v>
      </c>
      <c r="CH39" s="67">
        <f t="shared" si="141"/>
        <v>0.79774183919220576</v>
      </c>
      <c r="CJ39" s="60">
        <f t="shared" si="142"/>
        <v>1.2776816681369596</v>
      </c>
      <c r="CK39" s="60">
        <f t="shared" si="143"/>
        <v>1.0128029792401101</v>
      </c>
      <c r="CL39" s="60">
        <f t="shared" si="144"/>
        <v>1.0116113787502961</v>
      </c>
      <c r="CN39" s="60">
        <f t="shared" si="145"/>
        <v>1</v>
      </c>
      <c r="CO39" s="60">
        <f t="shared" si="236"/>
        <v>6.261340519712653</v>
      </c>
      <c r="CP39" s="60">
        <f t="shared" si="236"/>
        <v>0.2489925492083922</v>
      </c>
      <c r="CQ39" s="60">
        <f t="shared" si="236"/>
        <v>2.3233872630019565</v>
      </c>
      <c r="CR39" s="60">
        <f t="shared" si="236"/>
        <v>3.0376292345684161E-2</v>
      </c>
      <c r="CS39" s="60">
        <f t="shared" si="236"/>
        <v>0.95901759361022243</v>
      </c>
      <c r="CT39" s="60">
        <f t="shared" si="236"/>
        <v>3.2582588147863412</v>
      </c>
      <c r="CU39" s="60">
        <f t="shared" si="236"/>
        <v>1.7464554349528165</v>
      </c>
      <c r="CV39" s="60">
        <f t="shared" si="236"/>
        <v>0</v>
      </c>
      <c r="CW39" s="60">
        <f t="shared" si="236"/>
        <v>0.64753677187113168</v>
      </c>
      <c r="CX39" s="60">
        <f t="shared" si="236"/>
        <v>0.32237659970300825</v>
      </c>
      <c r="CY39" s="60">
        <f t="shared" si="236"/>
        <v>0</v>
      </c>
      <c r="CZ39" s="60">
        <f t="shared" si="236"/>
        <v>0</v>
      </c>
      <c r="DA39" s="60">
        <f t="shared" si="236"/>
        <v>2</v>
      </c>
      <c r="DB39" s="60">
        <f t="shared" si="146"/>
        <v>23</v>
      </c>
      <c r="DC39" s="60">
        <f t="shared" si="147"/>
        <v>0</v>
      </c>
      <c r="DD39" s="60" t="str">
        <f t="shared" si="148"/>
        <v/>
      </c>
      <c r="DE39" s="59">
        <f t="shared" si="149"/>
        <v>6.261340519712653</v>
      </c>
      <c r="DF39" s="59">
        <f t="shared" si="150"/>
        <v>1.738659480287347</v>
      </c>
      <c r="DG39" s="59">
        <f t="shared" si="151"/>
        <v>0</v>
      </c>
      <c r="DH39" s="59">
        <f t="shared" si="152"/>
        <v>8</v>
      </c>
      <c r="DI39" s="59">
        <f t="shared" si="153"/>
        <v>0.58472778271460957</v>
      </c>
      <c r="DJ39" s="59">
        <f t="shared" si="154"/>
        <v>0.2489925492083922</v>
      </c>
      <c r="DK39" s="59">
        <f t="shared" si="155"/>
        <v>3.0376292345684161E-2</v>
      </c>
      <c r="DL39" s="59">
        <f t="shared" si="156"/>
        <v>0</v>
      </c>
      <c r="DM39" s="59">
        <f t="shared" si="157"/>
        <v>3.2582588147863412</v>
      </c>
      <c r="DN39" s="59">
        <f t="shared" si="158"/>
        <v>0.87764456094497323</v>
      </c>
      <c r="DO39" s="59">
        <f t="shared" si="159"/>
        <v>0</v>
      </c>
      <c r="DP39" s="59">
        <f t="shared" si="160"/>
        <v>5</v>
      </c>
      <c r="DQ39" s="59">
        <f t="shared" si="161"/>
        <v>0</v>
      </c>
      <c r="DR39" s="59">
        <f t="shared" si="162"/>
        <v>8.1373032665249201E-2</v>
      </c>
      <c r="DS39" s="59">
        <f t="shared" si="163"/>
        <v>0</v>
      </c>
      <c r="DT39" s="59">
        <f t="shared" si="164"/>
        <v>1.7464554349528165</v>
      </c>
      <c r="DU39" s="59">
        <f t="shared" si="165"/>
        <v>0.17217153238193417</v>
      </c>
      <c r="DV39" s="59">
        <f t="shared" si="166"/>
        <v>2</v>
      </c>
      <c r="DW39" s="59">
        <f t="shared" si="167"/>
        <v>0.47536523948919751</v>
      </c>
      <c r="DX39" s="59">
        <f t="shared" si="168"/>
        <v>0</v>
      </c>
      <c r="DY39" s="59">
        <f t="shared" si="169"/>
        <v>0.47536523948919751</v>
      </c>
      <c r="EA39" s="60">
        <f t="shared" si="170"/>
        <v>0.93188744040411386</v>
      </c>
      <c r="EB39" s="60">
        <f t="shared" si="171"/>
        <v>0.96928245426633397</v>
      </c>
      <c r="EC39" s="60">
        <f t="shared" si="172"/>
        <v>0.87672986158359001</v>
      </c>
      <c r="ED39" s="60">
        <f t="shared" si="173"/>
        <v>0.97957756267582752</v>
      </c>
      <c r="EF39" s="60">
        <f t="shared" si="174"/>
        <v>0.97957756267582752</v>
      </c>
      <c r="EG39" s="60">
        <f t="shared" si="237"/>
        <v>6.1334686853835194</v>
      </c>
      <c r="EH39" s="60">
        <f t="shared" si="237"/>
        <v>0.24390751447799788</v>
      </c>
      <c r="EI39" s="60">
        <f t="shared" si="237"/>
        <v>2.2759380322435185</v>
      </c>
      <c r="EJ39" s="60">
        <f t="shared" si="237"/>
        <v>2.9755934419113686E-2</v>
      </c>
      <c r="EK39" s="60">
        <f t="shared" si="237"/>
        <v>0.93943211691193895</v>
      </c>
      <c r="EL39" s="60">
        <f t="shared" si="237"/>
        <v>3.1917172283554347</v>
      </c>
      <c r="EM39" s="60">
        <f t="shared" si="237"/>
        <v>1.7107885582930322</v>
      </c>
      <c r="EN39" s="60">
        <f t="shared" si="237"/>
        <v>0</v>
      </c>
      <c r="EO39" s="60">
        <f t="shared" si="237"/>
        <v>0.63431249273249657</v>
      </c>
      <c r="EP39" s="60">
        <f t="shared" si="237"/>
        <v>0.31579288380079373</v>
      </c>
      <c r="EQ39" s="60">
        <f t="shared" si="237"/>
        <v>0</v>
      </c>
      <c r="ER39" s="60">
        <f t="shared" si="237"/>
        <v>0</v>
      </c>
      <c r="ES39" s="60">
        <f t="shared" si="237"/>
        <v>1.959155125351655</v>
      </c>
      <c r="ET39" s="60">
        <f t="shared" si="175"/>
        <v>22.530283941544038</v>
      </c>
      <c r="EU39" s="60">
        <f t="shared" si="176"/>
        <v>0.93943211691192374</v>
      </c>
      <c r="EV39" s="60" t="str">
        <f t="shared" si="177"/>
        <v/>
      </c>
      <c r="EW39" s="62">
        <f t="shared" si="178"/>
        <v>6.1334686853835194</v>
      </c>
      <c r="EX39" s="62">
        <f t="shared" si="179"/>
        <v>1.8665313146164806</v>
      </c>
      <c r="EY39" s="62">
        <f t="shared" si="180"/>
        <v>0</v>
      </c>
      <c r="EZ39" s="62">
        <f t="shared" si="181"/>
        <v>8</v>
      </c>
      <c r="FA39" s="62">
        <f t="shared" si="182"/>
        <v>0.40940671762703795</v>
      </c>
      <c r="FB39" s="62">
        <f t="shared" si="183"/>
        <v>0.24390751447799788</v>
      </c>
      <c r="FC39" s="62">
        <f t="shared" si="184"/>
        <v>2.9755934419113686E-2</v>
      </c>
      <c r="FD39" s="62">
        <f t="shared" si="185"/>
        <v>0.93943211691192374</v>
      </c>
      <c r="FE39" s="62">
        <f t="shared" si="186"/>
        <v>3.1917172283554347</v>
      </c>
      <c r="FF39" s="62">
        <f t="shared" si="187"/>
        <v>1.5210055437364645E-14</v>
      </c>
      <c r="FG39" s="62">
        <f t="shared" si="188"/>
        <v>0</v>
      </c>
      <c r="FH39" s="62">
        <f t="shared" si="189"/>
        <v>4.8142195117915234</v>
      </c>
      <c r="FI39" s="62">
        <f t="shared" si="190"/>
        <v>0</v>
      </c>
      <c r="FJ39" s="62">
        <f t="shared" si="191"/>
        <v>0</v>
      </c>
      <c r="FK39" s="62">
        <f t="shared" si="192"/>
        <v>0</v>
      </c>
      <c r="FL39" s="62">
        <f t="shared" si="193"/>
        <v>1.7107885582930322</v>
      </c>
      <c r="FM39" s="62">
        <f t="shared" si="194"/>
        <v>0.28921144170696778</v>
      </c>
      <c r="FN39" s="62">
        <f t="shared" si="195"/>
        <v>2</v>
      </c>
      <c r="FO39" s="62">
        <f t="shared" si="196"/>
        <v>0.34510105102552879</v>
      </c>
      <c r="FP39" s="62">
        <f t="shared" si="197"/>
        <v>0.31579288380079373</v>
      </c>
      <c r="FQ39" s="62">
        <f t="shared" si="198"/>
        <v>0.66089393482632253</v>
      </c>
      <c r="FR39" s="62" t="str">
        <f t="shared" si="199"/>
        <v>Pass</v>
      </c>
      <c r="FS39" s="62" t="str">
        <f t="shared" si="200"/>
        <v>Mg-Hst</v>
      </c>
      <c r="FT39" s="60">
        <f t="shared" si="201"/>
        <v>0.99999999999999523</v>
      </c>
      <c r="FV39" s="60">
        <f t="shared" si="202"/>
        <v>0.98978878133791381</v>
      </c>
      <c r="FW39" s="60">
        <f t="shared" si="238"/>
        <v>6.1974046025480867</v>
      </c>
      <c r="FX39" s="60">
        <f t="shared" si="238"/>
        <v>0.24645003184319506</v>
      </c>
      <c r="FY39" s="60">
        <f t="shared" si="238"/>
        <v>2.2996626476227378</v>
      </c>
      <c r="FZ39" s="60">
        <f t="shared" si="238"/>
        <v>3.0066113382398924E-2</v>
      </c>
      <c r="GA39" s="60">
        <f t="shared" si="238"/>
        <v>0.94922485526108069</v>
      </c>
      <c r="GB39" s="60">
        <f t="shared" si="238"/>
        <v>3.2249880215708879</v>
      </c>
      <c r="GC39" s="60">
        <f t="shared" si="238"/>
        <v>1.7286219966229244</v>
      </c>
      <c r="GD39" s="60">
        <f t="shared" si="238"/>
        <v>0</v>
      </c>
      <c r="GE39" s="60">
        <f t="shared" si="238"/>
        <v>0.64092463230181418</v>
      </c>
      <c r="GF39" s="60">
        <f t="shared" si="238"/>
        <v>0.31908474175190099</v>
      </c>
      <c r="GG39" s="60">
        <f t="shared" si="238"/>
        <v>0</v>
      </c>
      <c r="GH39" s="60">
        <f t="shared" si="238"/>
        <v>0</v>
      </c>
      <c r="GI39" s="60">
        <f t="shared" si="238"/>
        <v>1.9795775626758276</v>
      </c>
      <c r="GJ39" s="60">
        <f t="shared" si="203"/>
        <v>22.765141970772017</v>
      </c>
      <c r="GK39" s="60">
        <f t="shared" si="204"/>
        <v>0.46971605845596542</v>
      </c>
      <c r="GM39" s="88">
        <f t="shared" si="205"/>
        <v>6.1974046025480867</v>
      </c>
      <c r="GN39" s="88">
        <f t="shared" si="206"/>
        <v>1.8025953974519133</v>
      </c>
      <c r="GO39" s="88">
        <f t="shared" si="207"/>
        <v>0</v>
      </c>
      <c r="GP39" s="87">
        <f t="shared" si="208"/>
        <v>8</v>
      </c>
      <c r="GQ39" s="88">
        <f t="shared" si="209"/>
        <v>0.49706725017082443</v>
      </c>
      <c r="GR39" s="88">
        <f t="shared" si="210"/>
        <v>0.24645003184319506</v>
      </c>
      <c r="GS39" s="88">
        <f t="shared" si="211"/>
        <v>3.0066113382398924E-2</v>
      </c>
      <c r="GT39" s="88">
        <f t="shared" si="212"/>
        <v>0.46971605845596542</v>
      </c>
      <c r="GU39" s="88">
        <f t="shared" si="213"/>
        <v>3.2249880215708879</v>
      </c>
      <c r="GV39" s="88">
        <f t="shared" si="214"/>
        <v>0.47950879680511527</v>
      </c>
      <c r="GW39" s="88">
        <f t="shared" si="215"/>
        <v>0</v>
      </c>
      <c r="GX39" s="87">
        <f t="shared" si="216"/>
        <v>4.9477962722283868</v>
      </c>
      <c r="GY39" s="88">
        <f t="shared" si="217"/>
        <v>0</v>
      </c>
      <c r="GZ39" s="88">
        <f t="shared" si="218"/>
        <v>0</v>
      </c>
      <c r="HA39" s="88">
        <f t="shared" si="219"/>
        <v>0</v>
      </c>
      <c r="HB39" s="88">
        <f t="shared" si="220"/>
        <v>1.7286219966229244</v>
      </c>
      <c r="HC39" s="88">
        <f t="shared" si="221"/>
        <v>0.27137800337707563</v>
      </c>
      <c r="HD39" s="87">
        <f t="shared" si="222"/>
        <v>2</v>
      </c>
      <c r="HE39" s="88">
        <f t="shared" si="223"/>
        <v>0.36954662892473855</v>
      </c>
      <c r="HF39" s="88">
        <f t="shared" si="224"/>
        <v>0.31908474175190099</v>
      </c>
      <c r="HG39" s="88">
        <f t="shared" si="225"/>
        <v>0.6886313706766396</v>
      </c>
      <c r="HH39" s="96" t="str">
        <f t="shared" si="226"/>
        <v>Pass</v>
      </c>
      <c r="HI39" s="83">
        <f t="shared" si="227"/>
        <v>0.87056034319518594</v>
      </c>
      <c r="HJ39" s="83">
        <f t="shared" si="228"/>
        <v>0.6886313706766396</v>
      </c>
      <c r="HK39" s="83">
        <f t="shared" si="229"/>
        <v>0.24645003184319506</v>
      </c>
      <c r="HL39" s="83">
        <f t="shared" si="230"/>
        <v>6.1974046025480867</v>
      </c>
      <c r="HM39" s="96" t="str">
        <f t="shared" si="231"/>
        <v>Pargasite</v>
      </c>
      <c r="HP39" s="97">
        <f>parameters!$E$5+parameters!$F$5*calcs_mymases!$Q39 +parameters!$G$5*calcs_mymases!$GM39+parameters!$H$5*LN(calcs_mymases!$GM39)+parameters!$I$5*calcs_mymases!$GQ39+parameters!$J$5*(calcs_mymases!$GU39+calcs_mymases!$GY39) + parameters!$K$5*calcs_mymases!$GT39+parameters!$L$5*(calcs_mymases!$GV39+calcs_mymases!$GZ39)+parameters!$M$5*(calcs_mymases!$GT39+calcs_mymases!$GV39+calcs_mymases!$GZ39)+parameters!$N$5*(calcs_mymases!$GO39+calcs_mymases!$GR39)+parameters!$O$5*calcs_mymases!$HB39+parameters!$P$5*calcs_mymases!$HE39</f>
        <v>54.159127979444882</v>
      </c>
      <c r="HQ39" s="97">
        <f>parameters!$E$6+parameters!$F$6*calcs_mymases!$Q39 +parameters!$G$6*calcs_mymases!$GM39+parameters!$H$6*LN(calcs_mymases!$GM39)+parameters!$I$6*calcs_mymases!$GQ39+parameters!$J$6*(calcs_mymases!$GU39+calcs_mymases!$GY39) + parameters!$K$6*calcs_mymases!$GT39+parameters!$L$6*(calcs_mymases!$GV39+calcs_mymases!$GZ39)+parameters!$M$6*(calcs_mymases!$GT39+calcs_mymases!$GV39+calcs_mymases!$GZ39)+parameters!$N$6*(calcs_mymases!$GO39+calcs_mymases!$GR39)+parameters!$O$6*calcs_mymases!$HB39+parameters!$P$6*calcs_mymases!$HE39</f>
        <v>56.99653948333237</v>
      </c>
      <c r="HR39" s="97">
        <f>parameters!$E$7+parameters!$F$7*calcs_mymases!$Q39 +parameters!$G$7*calcs_mymases!$GM39+parameters!$H$7*LN(calcs_mymases!$GM39)+parameters!$I$7*calcs_mymases!$GQ39+parameters!$J$7*(calcs_mymases!$GU39+calcs_mymases!$GY39) + parameters!$K$7*calcs_mymases!$GT39+parameters!$L$7*(calcs_mymases!$GV39+calcs_mymases!$GZ39)+parameters!$M$7*(calcs_mymases!$GT39+calcs_mymases!$GV39+calcs_mymases!$GZ39)+parameters!$N$7*(calcs_mymases!$GO39+calcs_mymases!$GR39)+parameters!$O$7*calcs_mymases!$HB39+parameters!$P$7*calcs_mymases!$HE39</f>
        <v>60.616609138441682</v>
      </c>
      <c r="HS39" s="97">
        <f>parameters!$E$8+parameters!$F$8*calcs_mymases!$Q39 +parameters!$G$8*calcs_mymases!$GM39+parameters!$H$8*LN(calcs_mymases!$GM39)+parameters!$I$8*calcs_mymases!$GQ39+parameters!$J$8*(calcs_mymases!$GU39+calcs_mymases!$GY39) + parameters!$K$8*calcs_mymases!$GT39+parameters!$L$8*(calcs_mymases!$GV39+calcs_mymases!$GZ39)+parameters!$M$8*(calcs_mymases!$GT39+calcs_mymases!$GV39+calcs_mymases!$GZ39)+parameters!$N$8*(calcs_mymases!$GO39+calcs_mymases!$GR39)+parameters!$O$8*calcs_mymases!$HB39+parameters!$P$8*calcs_mymases!$HE39</f>
        <v>59.880870083653541</v>
      </c>
      <c r="HT39" s="81"/>
      <c r="HU39" s="97">
        <f>EXP(parameters!$E$10+parameters!$F$10*calcs_mymases!$Q39 +parameters!$G$10*calcs_mymases!$GM39+parameters!$H$10*LN(calcs_mymases!$GM39)+parameters!$I$10*calcs_mymases!$GQ39+parameters!$J$10*(calcs_mymases!$GU39+calcs_mymases!$GY39) + parameters!$K$10*calcs_mymases!$GT39+parameters!$L$10*(calcs_mymases!$GV39+calcs_mymases!$GZ39)+parameters!$M$10*(calcs_mymases!$GT39+calcs_mymases!$GV39+calcs_mymases!$GZ39)+parameters!$N$10*(calcs_mymases!$GO39+calcs_mymases!$GR39)+parameters!$O$10*calcs_mymases!$HB39+parameters!$P$10*calcs_mymases!$HE39)</f>
        <v>1.102754562369157</v>
      </c>
      <c r="HV39" s="97">
        <f>EXP(parameters!$E$11+parameters!$F$11*calcs_mymases!$Q39 +parameters!$G$11*calcs_mymases!$GM39+parameters!$H$11*LN(calcs_mymases!$GM39)+parameters!$I$11*calcs_mymases!$GQ39+parameters!$J$11*(calcs_mymases!$GU39+calcs_mymases!$GY39) + parameters!$K$11*calcs_mymases!$GT39+parameters!$L$11*(calcs_mymases!$GV39+calcs_mymases!$GZ39)+parameters!$M$11*(calcs_mymases!$GT39+calcs_mymases!$GV39+calcs_mymases!$GZ39)+parameters!$N$11*(calcs_mymases!$GO39+calcs_mymases!$GR39)+parameters!$O$11*calcs_mymases!$HB39+parameters!$P$11*calcs_mymases!$HE39)</f>
        <v>1.2789585222787128</v>
      </c>
      <c r="HW39" s="73"/>
      <c r="HX39" s="97">
        <f>EXP(parameters!$E$13+parameters!$F$13*calcs_mymases!$Q39 +parameters!$G$13*calcs_mymases!$GM39+parameters!$H$13*LN(calcs_mymases!$GM39)+parameters!$I$13*calcs_mymases!$GQ39+parameters!$J$13*(calcs_mymases!$GU39+calcs_mymases!$GY39) + parameters!$K$13*calcs_mymases!$GT39+parameters!$L$13*(calcs_mymases!$GV39+calcs_mymases!$GZ39)+parameters!$M$13*(calcs_mymases!$GT39+calcs_mymases!$GV39+calcs_mymases!$GZ39)+parameters!$N$13*(calcs_mymases!$GO39+calcs_mymases!$GR39)+parameters!$O$13*calcs_mymases!$HB39+parameters!$P$13*calcs_mymases!$HE39)</f>
        <v>4.944506480151488</v>
      </c>
      <c r="HY39" s="97">
        <f>EXP(parameters!$E$14+parameters!$F$14*calcs_mymases!$Q39 +parameters!$G$14*calcs_mymases!$GM39+parameters!$H$14*LN(calcs_mymases!$GM39)+parameters!$I$14*calcs_mymases!$GQ39+parameters!$J$14*(calcs_mymases!$GU39+calcs_mymases!$GY39) + parameters!$K$14*calcs_mymases!$GT39+parameters!$L$14*(calcs_mymases!$GV39+calcs_mymases!$GZ39)+parameters!$M$14*(calcs_mymases!$GT39+calcs_mymases!$GV39+calcs_mymases!$GZ39)+parameters!$N$14*(calcs_mymases!$GO39+calcs_mymases!$GR39)+parameters!$O$14*calcs_mymases!$HB39+parameters!$P$14*calcs_mymases!$HE39)</f>
        <v>4.7947883380296243</v>
      </c>
      <c r="HZ39" s="81"/>
      <c r="IA39" s="97">
        <f>EXP(parameters!$E$16+parameters!$F$16*calcs_mymases!$Q39 +parameters!$G$16*calcs_mymases!$GM39+parameters!$H$16*LN(calcs_mymases!$GM39)+parameters!$I$16*calcs_mymases!$GQ39+parameters!$J$16*(calcs_mymases!$GU39+calcs_mymases!$GY39) + parameters!$K$16*calcs_mymases!$GT39+parameters!$L$16*(calcs_mymases!$GV39+calcs_mymases!$GZ39)+parameters!$M$16*(calcs_mymases!$GT39+calcs_mymases!$GV39+calcs_mymases!$GZ39)+parameters!$N$16*(calcs_mymases!$GO39+calcs_mymases!$GR39)+parameters!$O$16*calcs_mymases!$HB39+parameters!$P$16*calcs_mymases!$HE39)</f>
        <v>2.5532631631288636</v>
      </c>
      <c r="IB39" s="81"/>
      <c r="IC39" s="97">
        <f>(parameters!$E$18+parameters!$F$18*calcs_mymases!$Q39 +parameters!$G$18*calcs_mymases!$GM39+parameters!$H$18*LN(calcs_mymases!$GM39)+parameters!$I$18*calcs_mymases!$GQ39+parameters!$J$18*(calcs_mymases!$GU39+calcs_mymases!$GY39) + parameters!$K$18*calcs_mymases!$GT39+parameters!$L$18*(calcs_mymases!$GV39+calcs_mymases!$GZ39)+parameters!$M$18*(calcs_mymases!$GT39+calcs_mymases!$GV39+calcs_mymases!$GZ39)+parameters!$N$18*(calcs_mymases!$GO39+calcs_mymases!$GR39)+parameters!$O$18*calcs_mymases!$HB39+parameters!$P$18*calcs_mymases!$HE39)</f>
        <v>6.5639192342014567</v>
      </c>
      <c r="ID39" s="97">
        <f>EXP(parameters!$E$19+parameters!$F$19*calcs_mymases!$Q39 +parameters!$G$19*calcs_mymases!$GM39+parameters!$H$19*LN(calcs_mymases!$GM39)+parameters!$I$19*calcs_mymases!$GQ39+parameters!$J$19*(calcs_mymases!$GU39+calcs_mymases!$GY39) + parameters!$K$19*calcs_mymases!$GT39+parameters!$L$19*(calcs_mymases!$GV39+calcs_mymases!$GZ39)+parameters!$M$19*(calcs_mymases!$GT39+calcs_mymases!$GV39+calcs_mymases!$GZ39)+parameters!$N$19*(calcs_mymases!$GO39+calcs_mymases!$GR39)+parameters!$O$19*calcs_mymases!$HB39+parameters!$P$19*calcs_mymases!$HE39)</f>
        <v>7.2832186054210188</v>
      </c>
      <c r="IE39" s="73"/>
      <c r="IF39" s="97">
        <f>(parameters!$E$21+parameters!$F$21*calcs_mymases!$Q39 +parameters!$G$21*calcs_mymases!$GM39+parameters!$H$21*LN(calcs_mymases!$GM39)+parameters!$I$21*calcs_mymases!$GQ39+parameters!$J$21*(calcs_mymases!$GU39+calcs_mymases!$GY39) + parameters!$K$21*calcs_mymases!$GT39+parameters!$L$21*(calcs_mymases!$GV39+calcs_mymases!$GZ39)+parameters!$M$21*(calcs_mymases!$GT39+calcs_mymases!$GV39+calcs_mymases!$GZ39)+parameters!$N$21*(calcs_mymases!$GO39+calcs_mymases!$GR39)+parameters!$O$21*calcs_mymases!$HB39+parameters!$P$21*calcs_mymases!$HE39)</f>
        <v>2.7741879784349432</v>
      </c>
      <c r="IG39" s="97">
        <f>(parameters!$E$22+parameters!$F$22*calcs_mymases!$Q39 +parameters!$G$22*calcs_mymases!$GM39+parameters!$H$22*LN(calcs_mymases!$GM39)+parameters!$I$22*calcs_mymases!$GQ39+parameters!$J$22*(calcs_mymases!$GU39+calcs_mymases!$GY39) + parameters!$K$22*calcs_mymases!$GT39+parameters!$L$22*(calcs_mymases!$GV39+calcs_mymases!$GZ39)+parameters!$M$22*(calcs_mymases!$GT39+calcs_mymases!$GV39+calcs_mymases!$GZ39)+parameters!$N$22*(calcs_mymases!$GO39+calcs_mymases!$GR39)+parameters!$O$22*calcs_mymases!$HB39+parameters!$P$22*calcs_mymases!$HE39)</f>
        <v>1.4793845314417116</v>
      </c>
      <c r="IH39" s="81"/>
      <c r="II39" s="97">
        <f>(parameters!$E$24+parameters!$F$24*calcs_mymases!$Q39 +parameters!$G$24*calcs_mymases!$GM39+parameters!$H$24*LN(calcs_mymases!$GM39)+parameters!$I$24*calcs_mymases!$GQ39+parameters!$J$24*(calcs_mymases!$GU39+calcs_mymases!$GY39) + parameters!$K$24*calcs_mymases!$GT39+parameters!$L$24*(calcs_mymases!$GV39+calcs_mymases!$GZ39)+parameters!$M$24*(calcs_mymases!$GT39+calcs_mymases!$GV39+calcs_mymases!$GZ39)+parameters!$N$24*(calcs_mymases!$GO39+calcs_mymases!$GR39)+parameters!$O$24*calcs_mymases!$HB39+parameters!$P$24*calcs_mymases!$HE39)</f>
        <v>17.514909859866265</v>
      </c>
      <c r="IJ39" s="98"/>
    </row>
    <row r="40" spans="1:244" s="60" customFormat="1" x14ac:dyDescent="0.3">
      <c r="A40" s="89" t="s">
        <v>115</v>
      </c>
      <c r="B40" s="90" t="str">
        <f t="shared" si="111"/>
        <v>Pargasite</v>
      </c>
      <c r="C40" s="91">
        <v>42.37</v>
      </c>
      <c r="D40" s="91">
        <v>2.2400000000000002</v>
      </c>
      <c r="E40" s="91">
        <v>13.34</v>
      </c>
      <c r="F40" s="91">
        <v>0.26</v>
      </c>
      <c r="G40" s="91">
        <v>7.76</v>
      </c>
      <c r="H40" s="91">
        <v>14.79</v>
      </c>
      <c r="I40" s="91">
        <v>11.03</v>
      </c>
      <c r="J40" s="91">
        <v>0</v>
      </c>
      <c r="K40" s="91">
        <v>2.2599999999999998</v>
      </c>
      <c r="L40" s="91">
        <v>1.71</v>
      </c>
      <c r="M40" s="91">
        <v>0</v>
      </c>
      <c r="N40" s="91">
        <v>0</v>
      </c>
      <c r="O40" s="91">
        <v>0</v>
      </c>
      <c r="P40" s="91">
        <v>95.759999999999991</v>
      </c>
      <c r="Q40" s="60">
        <v>1025</v>
      </c>
      <c r="R40" s="92">
        <f t="shared" si="232"/>
        <v>0.70517589453484519</v>
      </c>
      <c r="S40" s="93">
        <f t="shared" si="232"/>
        <v>2.8042484363811179E-2</v>
      </c>
      <c r="T40" s="93">
        <f t="shared" si="232"/>
        <v>0.13083433861966831</v>
      </c>
      <c r="U40" s="93">
        <f t="shared" si="232"/>
        <v>1.7105465722620401E-3</v>
      </c>
      <c r="V40" s="93">
        <f t="shared" si="232"/>
        <v>0.10800819526100124</v>
      </c>
      <c r="W40" s="93">
        <f t="shared" si="232"/>
        <v>0.36695745377675881</v>
      </c>
      <c r="X40" s="93">
        <f t="shared" si="232"/>
        <v>0.19669242867893305</v>
      </c>
      <c r="Y40" s="93">
        <f t="shared" si="232"/>
        <v>0</v>
      </c>
      <c r="Z40" s="93">
        <f t="shared" si="232"/>
        <v>3.6464022433441053E-2</v>
      </c>
      <c r="AA40" s="93">
        <f t="shared" si="232"/>
        <v>1.8153637097116652E-2</v>
      </c>
      <c r="AB40" s="93">
        <f t="shared" si="232"/>
        <v>0</v>
      </c>
      <c r="AC40" s="94">
        <f t="shared" si="232"/>
        <v>0</v>
      </c>
      <c r="AD40" s="92">
        <f t="shared" si="112"/>
        <v>1.4103517890696904</v>
      </c>
      <c r="AE40" s="93">
        <f t="shared" si="112"/>
        <v>5.6084968727622357E-2</v>
      </c>
      <c r="AF40" s="93">
        <f t="shared" si="113"/>
        <v>0.39250301585900493</v>
      </c>
      <c r="AG40" s="93">
        <f t="shared" si="113"/>
        <v>5.1316397167861204E-3</v>
      </c>
      <c r="AH40" s="93">
        <f t="shared" si="233"/>
        <v>0.10800819526100124</v>
      </c>
      <c r="AI40" s="93">
        <f t="shared" si="233"/>
        <v>0.36695745377675881</v>
      </c>
      <c r="AJ40" s="93">
        <f t="shared" si="233"/>
        <v>0.19669242867893305</v>
      </c>
      <c r="AK40" s="93">
        <f t="shared" si="233"/>
        <v>0</v>
      </c>
      <c r="AL40" s="93">
        <f t="shared" si="233"/>
        <v>3.6464022433441053E-2</v>
      </c>
      <c r="AM40" s="93">
        <f t="shared" si="233"/>
        <v>1.8153637097116652E-2</v>
      </c>
      <c r="AN40" s="94">
        <f t="shared" si="114"/>
        <v>2.5903471506203544</v>
      </c>
      <c r="AO40" s="92">
        <f t="shared" si="234"/>
        <v>12.522681039425306</v>
      </c>
      <c r="AP40" s="93">
        <f t="shared" si="234"/>
        <v>0.4979850984167844</v>
      </c>
      <c r="AQ40" s="93">
        <f t="shared" si="234"/>
        <v>3.4850808945029348</v>
      </c>
      <c r="AR40" s="93">
        <f t="shared" si="234"/>
        <v>4.5564438518526242E-2</v>
      </c>
      <c r="AS40" s="93">
        <f t="shared" si="234"/>
        <v>0.95901759361022243</v>
      </c>
      <c r="AT40" s="93">
        <f t="shared" si="234"/>
        <v>3.2582588147863412</v>
      </c>
      <c r="AU40" s="93">
        <f t="shared" si="234"/>
        <v>1.7464554349528165</v>
      </c>
      <c r="AV40" s="93">
        <f t="shared" si="234"/>
        <v>0</v>
      </c>
      <c r="AW40" s="93">
        <f t="shared" si="234"/>
        <v>0.32376838593556584</v>
      </c>
      <c r="AX40" s="93">
        <f t="shared" si="234"/>
        <v>0.16118829985150412</v>
      </c>
      <c r="AY40" s="94">
        <f t="shared" si="115"/>
        <v>23</v>
      </c>
      <c r="AZ40" s="92">
        <f t="shared" si="116"/>
        <v>6.261340519712653</v>
      </c>
      <c r="BA40" s="93">
        <f t="shared" si="116"/>
        <v>0.2489925492083922</v>
      </c>
      <c r="BB40" s="93">
        <f t="shared" si="117"/>
        <v>2.3233872630019565</v>
      </c>
      <c r="BC40" s="93">
        <f t="shared" si="117"/>
        <v>3.0376292345684161E-2</v>
      </c>
      <c r="BD40" s="93">
        <f t="shared" si="235"/>
        <v>0.95901759361022243</v>
      </c>
      <c r="BE40" s="93">
        <f t="shared" si="235"/>
        <v>3.2582588147863412</v>
      </c>
      <c r="BF40" s="93">
        <f t="shared" si="235"/>
        <v>1.7464554349528165</v>
      </c>
      <c r="BG40" s="93">
        <f t="shared" si="235"/>
        <v>0</v>
      </c>
      <c r="BH40" s="93">
        <f t="shared" si="118"/>
        <v>0.64753677187113168</v>
      </c>
      <c r="BI40" s="93">
        <f t="shared" si="118"/>
        <v>0.32237659970300825</v>
      </c>
      <c r="BJ40" s="93">
        <f t="shared" si="119"/>
        <v>0</v>
      </c>
      <c r="BK40" s="93">
        <f t="shared" si="119"/>
        <v>0</v>
      </c>
      <c r="BL40" s="93">
        <f t="shared" si="120"/>
        <v>2</v>
      </c>
      <c r="BM40" s="94">
        <f t="shared" si="121"/>
        <v>15.797741839192202</v>
      </c>
      <c r="BN40" s="95">
        <f t="shared" si="122"/>
        <v>6.261340519712653</v>
      </c>
      <c r="BO40" s="66">
        <f t="shared" si="123"/>
        <v>1.738659480287347</v>
      </c>
      <c r="BP40" s="66">
        <f t="shared" si="124"/>
        <v>0</v>
      </c>
      <c r="BQ40" s="66">
        <f t="shared" si="125"/>
        <v>8</v>
      </c>
      <c r="BR40" s="66">
        <f t="shared" si="126"/>
        <v>0.58472778271460957</v>
      </c>
      <c r="BS40" s="66">
        <f t="shared" si="127"/>
        <v>0.2489925492083922</v>
      </c>
      <c r="BT40" s="66">
        <f t="shared" si="128"/>
        <v>3.0376292345684161E-2</v>
      </c>
      <c r="BU40" s="66"/>
      <c r="BV40" s="66">
        <f t="shared" si="129"/>
        <v>3.2582588147863412</v>
      </c>
      <c r="BW40" s="66">
        <f t="shared" si="130"/>
        <v>0.87764456094497323</v>
      </c>
      <c r="BX40" s="66">
        <f t="shared" si="131"/>
        <v>0</v>
      </c>
      <c r="BY40" s="66">
        <f t="shared" si="132"/>
        <v>5</v>
      </c>
      <c r="BZ40" s="66">
        <f t="shared" si="133"/>
        <v>0</v>
      </c>
      <c r="CA40" s="66">
        <f t="shared" si="134"/>
        <v>8.1373032665249201E-2</v>
      </c>
      <c r="CB40" s="66">
        <f t="shared" si="135"/>
        <v>0</v>
      </c>
      <c r="CC40" s="66">
        <f t="shared" si="136"/>
        <v>1.7464554349528165</v>
      </c>
      <c r="CD40" s="56">
        <f t="shared" si="137"/>
        <v>0.17217153238193417</v>
      </c>
      <c r="CE40" s="66">
        <f t="shared" si="138"/>
        <v>2</v>
      </c>
      <c r="CF40" s="66">
        <f t="shared" si="139"/>
        <v>0.47536523948919751</v>
      </c>
      <c r="CG40" s="66">
        <f t="shared" si="140"/>
        <v>0.32237659970300825</v>
      </c>
      <c r="CH40" s="67">
        <f t="shared" si="141"/>
        <v>0.79774183919220576</v>
      </c>
      <c r="CJ40" s="60">
        <f t="shared" si="142"/>
        <v>1.2776816681369596</v>
      </c>
      <c r="CK40" s="60">
        <f t="shared" si="143"/>
        <v>1.0128029792401101</v>
      </c>
      <c r="CL40" s="60">
        <f t="shared" si="144"/>
        <v>1.0116113787502961</v>
      </c>
      <c r="CN40" s="60">
        <f t="shared" si="145"/>
        <v>1</v>
      </c>
      <c r="CO40" s="60">
        <f t="shared" si="236"/>
        <v>6.261340519712653</v>
      </c>
      <c r="CP40" s="60">
        <f t="shared" si="236"/>
        <v>0.2489925492083922</v>
      </c>
      <c r="CQ40" s="60">
        <f t="shared" si="236"/>
        <v>2.3233872630019565</v>
      </c>
      <c r="CR40" s="60">
        <f t="shared" si="236"/>
        <v>3.0376292345684161E-2</v>
      </c>
      <c r="CS40" s="60">
        <f t="shared" si="236"/>
        <v>0.95901759361022243</v>
      </c>
      <c r="CT40" s="60">
        <f t="shared" si="236"/>
        <v>3.2582588147863412</v>
      </c>
      <c r="CU40" s="60">
        <f t="shared" si="236"/>
        <v>1.7464554349528165</v>
      </c>
      <c r="CV40" s="60">
        <f t="shared" si="236"/>
        <v>0</v>
      </c>
      <c r="CW40" s="60">
        <f t="shared" ref="CW40:DA76" si="239">$CN40*BH40</f>
        <v>0.64753677187113168</v>
      </c>
      <c r="CX40" s="60">
        <f t="shared" si="239"/>
        <v>0.32237659970300825</v>
      </c>
      <c r="CY40" s="60">
        <f t="shared" si="239"/>
        <v>0</v>
      </c>
      <c r="CZ40" s="60">
        <f t="shared" si="239"/>
        <v>0</v>
      </c>
      <c r="DA40" s="60">
        <f t="shared" si="239"/>
        <v>2</v>
      </c>
      <c r="DB40" s="60">
        <f t="shared" si="146"/>
        <v>23</v>
      </c>
      <c r="DC40" s="60">
        <f t="shared" si="147"/>
        <v>0</v>
      </c>
      <c r="DD40" s="60" t="str">
        <f t="shared" si="148"/>
        <v/>
      </c>
      <c r="DE40" s="59">
        <f t="shared" si="149"/>
        <v>6.261340519712653</v>
      </c>
      <c r="DF40" s="59">
        <f t="shared" si="150"/>
        <v>1.738659480287347</v>
      </c>
      <c r="DG40" s="59">
        <f t="shared" si="151"/>
        <v>0</v>
      </c>
      <c r="DH40" s="59">
        <f t="shared" si="152"/>
        <v>8</v>
      </c>
      <c r="DI40" s="59">
        <f t="shared" si="153"/>
        <v>0.58472778271460957</v>
      </c>
      <c r="DJ40" s="59">
        <f t="shared" si="154"/>
        <v>0.2489925492083922</v>
      </c>
      <c r="DK40" s="59">
        <f t="shared" si="155"/>
        <v>3.0376292345684161E-2</v>
      </c>
      <c r="DL40" s="59">
        <f t="shared" si="156"/>
        <v>0</v>
      </c>
      <c r="DM40" s="59">
        <f t="shared" si="157"/>
        <v>3.2582588147863412</v>
      </c>
      <c r="DN40" s="59">
        <f t="shared" si="158"/>
        <v>0.87764456094497323</v>
      </c>
      <c r="DO40" s="59">
        <f t="shared" si="159"/>
        <v>0</v>
      </c>
      <c r="DP40" s="59">
        <f t="shared" si="160"/>
        <v>5</v>
      </c>
      <c r="DQ40" s="59">
        <f t="shared" si="161"/>
        <v>0</v>
      </c>
      <c r="DR40" s="59">
        <f t="shared" si="162"/>
        <v>8.1373032665249201E-2</v>
      </c>
      <c r="DS40" s="59">
        <f t="shared" si="163"/>
        <v>0</v>
      </c>
      <c r="DT40" s="59">
        <f t="shared" si="164"/>
        <v>1.7464554349528165</v>
      </c>
      <c r="DU40" s="59">
        <f t="shared" si="165"/>
        <v>0.17217153238193417</v>
      </c>
      <c r="DV40" s="59">
        <f t="shared" si="166"/>
        <v>2</v>
      </c>
      <c r="DW40" s="59">
        <f t="shared" si="167"/>
        <v>0.47536523948919751</v>
      </c>
      <c r="DX40" s="59">
        <f t="shared" si="168"/>
        <v>0</v>
      </c>
      <c r="DY40" s="59">
        <f t="shared" si="169"/>
        <v>0.47536523948919751</v>
      </c>
      <c r="EA40" s="60">
        <f t="shared" si="170"/>
        <v>0.93188744040411386</v>
      </c>
      <c r="EB40" s="60">
        <f t="shared" si="171"/>
        <v>0.96928245426633397</v>
      </c>
      <c r="EC40" s="60">
        <f t="shared" si="172"/>
        <v>0.87672986158359001</v>
      </c>
      <c r="ED40" s="60">
        <f t="shared" si="173"/>
        <v>0.97957756267582752</v>
      </c>
      <c r="EF40" s="60">
        <f t="shared" si="174"/>
        <v>0.97957756267582752</v>
      </c>
      <c r="EG40" s="60">
        <f t="shared" si="237"/>
        <v>6.1334686853835194</v>
      </c>
      <c r="EH40" s="60">
        <f t="shared" si="237"/>
        <v>0.24390751447799788</v>
      </c>
      <c r="EI40" s="60">
        <f t="shared" si="237"/>
        <v>2.2759380322435185</v>
      </c>
      <c r="EJ40" s="60">
        <f t="shared" si="237"/>
        <v>2.9755934419113686E-2</v>
      </c>
      <c r="EK40" s="60">
        <f t="shared" si="237"/>
        <v>0.93943211691193895</v>
      </c>
      <c r="EL40" s="60">
        <f t="shared" si="237"/>
        <v>3.1917172283554347</v>
      </c>
      <c r="EM40" s="60">
        <f t="shared" si="237"/>
        <v>1.7107885582930322</v>
      </c>
      <c r="EN40" s="60">
        <f t="shared" si="237"/>
        <v>0</v>
      </c>
      <c r="EO40" s="60">
        <f t="shared" ref="EO40:ES76" si="240">$EF40*BH40</f>
        <v>0.63431249273249657</v>
      </c>
      <c r="EP40" s="60">
        <f t="shared" si="240"/>
        <v>0.31579288380079373</v>
      </c>
      <c r="EQ40" s="60">
        <f t="shared" si="240"/>
        <v>0</v>
      </c>
      <c r="ER40" s="60">
        <f t="shared" si="240"/>
        <v>0</v>
      </c>
      <c r="ES40" s="60">
        <f t="shared" si="240"/>
        <v>1.959155125351655</v>
      </c>
      <c r="ET40" s="60">
        <f t="shared" si="175"/>
        <v>22.530283941544038</v>
      </c>
      <c r="EU40" s="60">
        <f t="shared" si="176"/>
        <v>0.93943211691192374</v>
      </c>
      <c r="EV40" s="60" t="str">
        <f t="shared" si="177"/>
        <v/>
      </c>
      <c r="EW40" s="62">
        <f t="shared" si="178"/>
        <v>6.1334686853835194</v>
      </c>
      <c r="EX40" s="62">
        <f t="shared" si="179"/>
        <v>1.8665313146164806</v>
      </c>
      <c r="EY40" s="62">
        <f t="shared" si="180"/>
        <v>0</v>
      </c>
      <c r="EZ40" s="62">
        <f t="shared" si="181"/>
        <v>8</v>
      </c>
      <c r="FA40" s="62">
        <f t="shared" si="182"/>
        <v>0.40940671762703795</v>
      </c>
      <c r="FB40" s="62">
        <f t="shared" si="183"/>
        <v>0.24390751447799788</v>
      </c>
      <c r="FC40" s="62">
        <f t="shared" si="184"/>
        <v>2.9755934419113686E-2</v>
      </c>
      <c r="FD40" s="62">
        <f t="shared" si="185"/>
        <v>0.93943211691192374</v>
      </c>
      <c r="FE40" s="62">
        <f t="shared" si="186"/>
        <v>3.1917172283554347</v>
      </c>
      <c r="FF40" s="62">
        <f t="shared" si="187"/>
        <v>1.5210055437364645E-14</v>
      </c>
      <c r="FG40" s="62">
        <f t="shared" si="188"/>
        <v>0</v>
      </c>
      <c r="FH40" s="62">
        <f t="shared" si="189"/>
        <v>4.8142195117915234</v>
      </c>
      <c r="FI40" s="62">
        <f t="shared" si="190"/>
        <v>0</v>
      </c>
      <c r="FJ40" s="62">
        <f t="shared" si="191"/>
        <v>0</v>
      </c>
      <c r="FK40" s="62">
        <f t="shared" si="192"/>
        <v>0</v>
      </c>
      <c r="FL40" s="62">
        <f t="shared" si="193"/>
        <v>1.7107885582930322</v>
      </c>
      <c r="FM40" s="62">
        <f t="shared" si="194"/>
        <v>0.28921144170696778</v>
      </c>
      <c r="FN40" s="62">
        <f t="shared" si="195"/>
        <v>2</v>
      </c>
      <c r="FO40" s="62">
        <f t="shared" si="196"/>
        <v>0.34510105102552879</v>
      </c>
      <c r="FP40" s="62">
        <f t="shared" si="197"/>
        <v>0.31579288380079373</v>
      </c>
      <c r="FQ40" s="62">
        <f t="shared" si="198"/>
        <v>0.66089393482632253</v>
      </c>
      <c r="FR40" s="62" t="str">
        <f t="shared" si="199"/>
        <v>Pass</v>
      </c>
      <c r="FS40" s="62" t="str">
        <f t="shared" si="200"/>
        <v>Mg-Hst</v>
      </c>
      <c r="FT40" s="60">
        <f t="shared" si="201"/>
        <v>0.99999999999999523</v>
      </c>
      <c r="FV40" s="60">
        <f t="shared" si="202"/>
        <v>0.98978878133791381</v>
      </c>
      <c r="FW40" s="60">
        <f t="shared" si="238"/>
        <v>6.1974046025480867</v>
      </c>
      <c r="FX40" s="60">
        <f t="shared" si="238"/>
        <v>0.24645003184319506</v>
      </c>
      <c r="FY40" s="60">
        <f t="shared" si="238"/>
        <v>2.2996626476227378</v>
      </c>
      <c r="FZ40" s="60">
        <f t="shared" si="238"/>
        <v>3.0066113382398924E-2</v>
      </c>
      <c r="GA40" s="60">
        <f t="shared" si="238"/>
        <v>0.94922485526108069</v>
      </c>
      <c r="GB40" s="60">
        <f t="shared" si="238"/>
        <v>3.2249880215708879</v>
      </c>
      <c r="GC40" s="60">
        <f t="shared" si="238"/>
        <v>1.7286219966229244</v>
      </c>
      <c r="GD40" s="60">
        <f t="shared" si="238"/>
        <v>0</v>
      </c>
      <c r="GE40" s="60">
        <f t="shared" ref="GE40:GI76" si="241">$FV40*BH40</f>
        <v>0.64092463230181418</v>
      </c>
      <c r="GF40" s="60">
        <f t="shared" si="241"/>
        <v>0.31908474175190099</v>
      </c>
      <c r="GG40" s="60">
        <f t="shared" si="241"/>
        <v>0</v>
      </c>
      <c r="GH40" s="60">
        <f t="shared" si="241"/>
        <v>0</v>
      </c>
      <c r="GI40" s="60">
        <f t="shared" si="241"/>
        <v>1.9795775626758276</v>
      </c>
      <c r="GJ40" s="60">
        <f t="shared" si="203"/>
        <v>22.765141970772017</v>
      </c>
      <c r="GK40" s="60">
        <f t="shared" si="204"/>
        <v>0.46971605845596542</v>
      </c>
      <c r="GM40" s="88">
        <f t="shared" si="205"/>
        <v>6.1974046025480867</v>
      </c>
      <c r="GN40" s="88">
        <f t="shared" si="206"/>
        <v>1.8025953974519133</v>
      </c>
      <c r="GO40" s="88">
        <f t="shared" si="207"/>
        <v>0</v>
      </c>
      <c r="GP40" s="87">
        <f t="shared" si="208"/>
        <v>8</v>
      </c>
      <c r="GQ40" s="88">
        <f t="shared" si="209"/>
        <v>0.49706725017082443</v>
      </c>
      <c r="GR40" s="88">
        <f t="shared" si="210"/>
        <v>0.24645003184319506</v>
      </c>
      <c r="GS40" s="88">
        <f t="shared" si="211"/>
        <v>3.0066113382398924E-2</v>
      </c>
      <c r="GT40" s="88">
        <f t="shared" si="212"/>
        <v>0.46971605845596542</v>
      </c>
      <c r="GU40" s="88">
        <f t="shared" si="213"/>
        <v>3.2249880215708879</v>
      </c>
      <c r="GV40" s="88">
        <f t="shared" si="214"/>
        <v>0.47950879680511527</v>
      </c>
      <c r="GW40" s="88">
        <f t="shared" si="215"/>
        <v>0</v>
      </c>
      <c r="GX40" s="87">
        <f t="shared" si="216"/>
        <v>4.9477962722283868</v>
      </c>
      <c r="GY40" s="88">
        <f t="shared" si="217"/>
        <v>0</v>
      </c>
      <c r="GZ40" s="88">
        <f t="shared" si="218"/>
        <v>0</v>
      </c>
      <c r="HA40" s="88">
        <f t="shared" si="219"/>
        <v>0</v>
      </c>
      <c r="HB40" s="88">
        <f t="shared" si="220"/>
        <v>1.7286219966229244</v>
      </c>
      <c r="HC40" s="88">
        <f t="shared" si="221"/>
        <v>0.27137800337707563</v>
      </c>
      <c r="HD40" s="87">
        <f t="shared" si="222"/>
        <v>2</v>
      </c>
      <c r="HE40" s="88">
        <f t="shared" si="223"/>
        <v>0.36954662892473855</v>
      </c>
      <c r="HF40" s="88">
        <f t="shared" si="224"/>
        <v>0.31908474175190099</v>
      </c>
      <c r="HG40" s="88">
        <f t="shared" si="225"/>
        <v>0.6886313706766396</v>
      </c>
      <c r="HH40" s="96" t="str">
        <f t="shared" si="226"/>
        <v>Pass</v>
      </c>
      <c r="HI40" s="83">
        <f t="shared" si="227"/>
        <v>0.87056034319518594</v>
      </c>
      <c r="HJ40" s="83">
        <f t="shared" si="228"/>
        <v>0.6886313706766396</v>
      </c>
      <c r="HK40" s="83">
        <f t="shared" si="229"/>
        <v>0.24645003184319506</v>
      </c>
      <c r="HL40" s="83">
        <f t="shared" si="230"/>
        <v>6.1974046025480867</v>
      </c>
      <c r="HM40" s="96" t="str">
        <f t="shared" si="231"/>
        <v>Pargasite</v>
      </c>
      <c r="HP40" s="97">
        <f>parameters!$E$5+parameters!$F$5*calcs_mymases!$Q40 +parameters!$G$5*calcs_mymases!$GM40+parameters!$H$5*LN(calcs_mymases!$GM40)+parameters!$I$5*calcs_mymases!$GQ40+parameters!$J$5*(calcs_mymases!$GU40+calcs_mymases!$GY40) + parameters!$K$5*calcs_mymases!$GT40+parameters!$L$5*(calcs_mymases!$GV40+calcs_mymases!$GZ40)+parameters!$M$5*(calcs_mymases!$GT40+calcs_mymases!$GV40+calcs_mymases!$GZ40)+parameters!$N$5*(calcs_mymases!$GO40+calcs_mymases!$GR40)+parameters!$O$5*calcs_mymases!$HB40+parameters!$P$5*calcs_mymases!$HE40</f>
        <v>54.159127979444882</v>
      </c>
      <c r="HQ40" s="97">
        <f>parameters!$E$6+parameters!$F$6*calcs_mymases!$Q40 +parameters!$G$6*calcs_mymases!$GM40+parameters!$H$6*LN(calcs_mymases!$GM40)+parameters!$I$6*calcs_mymases!$GQ40+parameters!$J$6*(calcs_mymases!$GU40+calcs_mymases!$GY40) + parameters!$K$6*calcs_mymases!$GT40+parameters!$L$6*(calcs_mymases!$GV40+calcs_mymases!$GZ40)+parameters!$M$6*(calcs_mymases!$GT40+calcs_mymases!$GV40+calcs_mymases!$GZ40)+parameters!$N$6*(calcs_mymases!$GO40+calcs_mymases!$GR40)+parameters!$O$6*calcs_mymases!$HB40+parameters!$P$6*calcs_mymases!$HE40</f>
        <v>56.99653948333237</v>
      </c>
      <c r="HR40" s="97">
        <f>parameters!$E$7+parameters!$F$7*calcs_mymases!$Q40 +parameters!$G$7*calcs_mymases!$GM40+parameters!$H$7*LN(calcs_mymases!$GM40)+parameters!$I$7*calcs_mymases!$GQ40+parameters!$J$7*(calcs_mymases!$GU40+calcs_mymases!$GY40) + parameters!$K$7*calcs_mymases!$GT40+parameters!$L$7*(calcs_mymases!$GV40+calcs_mymases!$GZ40)+parameters!$M$7*(calcs_mymases!$GT40+calcs_mymases!$GV40+calcs_mymases!$GZ40)+parameters!$N$7*(calcs_mymases!$GO40+calcs_mymases!$GR40)+parameters!$O$7*calcs_mymases!$HB40+parameters!$P$7*calcs_mymases!$HE40</f>
        <v>60.616609138441682</v>
      </c>
      <c r="HS40" s="97">
        <f>parameters!$E$8+parameters!$F$8*calcs_mymases!$Q40 +parameters!$G$8*calcs_mymases!$GM40+parameters!$H$8*LN(calcs_mymases!$GM40)+parameters!$I$8*calcs_mymases!$GQ40+parameters!$J$8*(calcs_mymases!$GU40+calcs_mymases!$GY40) + parameters!$K$8*calcs_mymases!$GT40+parameters!$L$8*(calcs_mymases!$GV40+calcs_mymases!$GZ40)+parameters!$M$8*(calcs_mymases!$GT40+calcs_mymases!$GV40+calcs_mymases!$GZ40)+parameters!$N$8*(calcs_mymases!$GO40+calcs_mymases!$GR40)+parameters!$O$8*calcs_mymases!$HB40+parameters!$P$8*calcs_mymases!$HE40</f>
        <v>59.880870083653541</v>
      </c>
      <c r="HT40" s="81"/>
      <c r="HU40" s="97">
        <f>EXP(parameters!$E$10+parameters!$F$10*calcs_mymases!$Q40 +parameters!$G$10*calcs_mymases!$GM40+parameters!$H$10*LN(calcs_mymases!$GM40)+parameters!$I$10*calcs_mymases!$GQ40+parameters!$J$10*(calcs_mymases!$GU40+calcs_mymases!$GY40) + parameters!$K$10*calcs_mymases!$GT40+parameters!$L$10*(calcs_mymases!$GV40+calcs_mymases!$GZ40)+parameters!$M$10*(calcs_mymases!$GT40+calcs_mymases!$GV40+calcs_mymases!$GZ40)+parameters!$N$10*(calcs_mymases!$GO40+calcs_mymases!$GR40)+parameters!$O$10*calcs_mymases!$HB40+parameters!$P$10*calcs_mymases!$HE40)</f>
        <v>1.102754562369157</v>
      </c>
      <c r="HV40" s="97">
        <f>EXP(parameters!$E$11+parameters!$F$11*calcs_mymases!$Q40 +parameters!$G$11*calcs_mymases!$GM40+parameters!$H$11*LN(calcs_mymases!$GM40)+parameters!$I$11*calcs_mymases!$GQ40+parameters!$J$11*(calcs_mymases!$GU40+calcs_mymases!$GY40) + parameters!$K$11*calcs_mymases!$GT40+parameters!$L$11*(calcs_mymases!$GV40+calcs_mymases!$GZ40)+parameters!$M$11*(calcs_mymases!$GT40+calcs_mymases!$GV40+calcs_mymases!$GZ40)+parameters!$N$11*(calcs_mymases!$GO40+calcs_mymases!$GR40)+parameters!$O$11*calcs_mymases!$HB40+parameters!$P$11*calcs_mymases!$HE40)</f>
        <v>1.2789585222787128</v>
      </c>
      <c r="HW40" s="73"/>
      <c r="HX40" s="97">
        <f>EXP(parameters!$E$13+parameters!$F$13*calcs_mymases!$Q40 +parameters!$G$13*calcs_mymases!$GM40+parameters!$H$13*LN(calcs_mymases!$GM40)+parameters!$I$13*calcs_mymases!$GQ40+parameters!$J$13*(calcs_mymases!$GU40+calcs_mymases!$GY40) + parameters!$K$13*calcs_mymases!$GT40+parameters!$L$13*(calcs_mymases!$GV40+calcs_mymases!$GZ40)+parameters!$M$13*(calcs_mymases!$GT40+calcs_mymases!$GV40+calcs_mymases!$GZ40)+parameters!$N$13*(calcs_mymases!$GO40+calcs_mymases!$GR40)+parameters!$O$13*calcs_mymases!$HB40+parameters!$P$13*calcs_mymases!$HE40)</f>
        <v>4.944506480151488</v>
      </c>
      <c r="HY40" s="97">
        <f>EXP(parameters!$E$14+parameters!$F$14*calcs_mymases!$Q40 +parameters!$G$14*calcs_mymases!$GM40+parameters!$H$14*LN(calcs_mymases!$GM40)+parameters!$I$14*calcs_mymases!$GQ40+parameters!$J$14*(calcs_mymases!$GU40+calcs_mymases!$GY40) + parameters!$K$14*calcs_mymases!$GT40+parameters!$L$14*(calcs_mymases!$GV40+calcs_mymases!$GZ40)+parameters!$M$14*(calcs_mymases!$GT40+calcs_mymases!$GV40+calcs_mymases!$GZ40)+parameters!$N$14*(calcs_mymases!$GO40+calcs_mymases!$GR40)+parameters!$O$14*calcs_mymases!$HB40+parameters!$P$14*calcs_mymases!$HE40)</f>
        <v>4.7947883380296243</v>
      </c>
      <c r="HZ40" s="81"/>
      <c r="IA40" s="97">
        <f>EXP(parameters!$E$16+parameters!$F$16*calcs_mymases!$Q40 +parameters!$G$16*calcs_mymases!$GM40+parameters!$H$16*LN(calcs_mymases!$GM40)+parameters!$I$16*calcs_mymases!$GQ40+parameters!$J$16*(calcs_mymases!$GU40+calcs_mymases!$GY40) + parameters!$K$16*calcs_mymases!$GT40+parameters!$L$16*(calcs_mymases!$GV40+calcs_mymases!$GZ40)+parameters!$M$16*(calcs_mymases!$GT40+calcs_mymases!$GV40+calcs_mymases!$GZ40)+parameters!$N$16*(calcs_mymases!$GO40+calcs_mymases!$GR40)+parameters!$O$16*calcs_mymases!$HB40+parameters!$P$16*calcs_mymases!$HE40)</f>
        <v>2.5532631631288636</v>
      </c>
      <c r="IB40" s="81"/>
      <c r="IC40" s="97">
        <f>(parameters!$E$18+parameters!$F$18*calcs_mymases!$Q40 +parameters!$G$18*calcs_mymases!$GM40+parameters!$H$18*LN(calcs_mymases!$GM40)+parameters!$I$18*calcs_mymases!$GQ40+parameters!$J$18*(calcs_mymases!$GU40+calcs_mymases!$GY40) + parameters!$K$18*calcs_mymases!$GT40+parameters!$L$18*(calcs_mymases!$GV40+calcs_mymases!$GZ40)+parameters!$M$18*(calcs_mymases!$GT40+calcs_mymases!$GV40+calcs_mymases!$GZ40)+parameters!$N$18*(calcs_mymases!$GO40+calcs_mymases!$GR40)+parameters!$O$18*calcs_mymases!$HB40+parameters!$P$18*calcs_mymases!$HE40)</f>
        <v>6.5639192342014567</v>
      </c>
      <c r="ID40" s="97">
        <f>EXP(parameters!$E$19+parameters!$F$19*calcs_mymases!$Q40 +parameters!$G$19*calcs_mymases!$GM40+parameters!$H$19*LN(calcs_mymases!$GM40)+parameters!$I$19*calcs_mymases!$GQ40+parameters!$J$19*(calcs_mymases!$GU40+calcs_mymases!$GY40) + parameters!$K$19*calcs_mymases!$GT40+parameters!$L$19*(calcs_mymases!$GV40+calcs_mymases!$GZ40)+parameters!$M$19*(calcs_mymases!$GT40+calcs_mymases!$GV40+calcs_mymases!$GZ40)+parameters!$N$19*(calcs_mymases!$GO40+calcs_mymases!$GR40)+parameters!$O$19*calcs_mymases!$HB40+parameters!$P$19*calcs_mymases!$HE40)</f>
        <v>7.2832186054210188</v>
      </c>
      <c r="IE40" s="73"/>
      <c r="IF40" s="97">
        <f>(parameters!$E$21+parameters!$F$21*calcs_mymases!$Q40 +parameters!$G$21*calcs_mymases!$GM40+parameters!$H$21*LN(calcs_mymases!$GM40)+parameters!$I$21*calcs_mymases!$GQ40+parameters!$J$21*(calcs_mymases!$GU40+calcs_mymases!$GY40) + parameters!$K$21*calcs_mymases!$GT40+parameters!$L$21*(calcs_mymases!$GV40+calcs_mymases!$GZ40)+parameters!$M$21*(calcs_mymases!$GT40+calcs_mymases!$GV40+calcs_mymases!$GZ40)+parameters!$N$21*(calcs_mymases!$GO40+calcs_mymases!$GR40)+parameters!$O$21*calcs_mymases!$HB40+parameters!$P$21*calcs_mymases!$HE40)</f>
        <v>2.7741879784349432</v>
      </c>
      <c r="IG40" s="97">
        <f>(parameters!$E$22+parameters!$F$22*calcs_mymases!$Q40 +parameters!$G$22*calcs_mymases!$GM40+parameters!$H$22*LN(calcs_mymases!$GM40)+parameters!$I$22*calcs_mymases!$GQ40+parameters!$J$22*(calcs_mymases!$GU40+calcs_mymases!$GY40) + parameters!$K$22*calcs_mymases!$GT40+parameters!$L$22*(calcs_mymases!$GV40+calcs_mymases!$GZ40)+parameters!$M$22*(calcs_mymases!$GT40+calcs_mymases!$GV40+calcs_mymases!$GZ40)+parameters!$N$22*(calcs_mymases!$GO40+calcs_mymases!$GR40)+parameters!$O$22*calcs_mymases!$HB40+parameters!$P$22*calcs_mymases!$HE40)</f>
        <v>1.4793845314417116</v>
      </c>
      <c r="IH40" s="81"/>
      <c r="II40" s="97">
        <f>(parameters!$E$24+parameters!$F$24*calcs_mymases!$Q40 +parameters!$G$24*calcs_mymases!$GM40+parameters!$H$24*LN(calcs_mymases!$GM40)+parameters!$I$24*calcs_mymases!$GQ40+parameters!$J$24*(calcs_mymases!$GU40+calcs_mymases!$GY40) + parameters!$K$24*calcs_mymases!$GT40+parameters!$L$24*(calcs_mymases!$GV40+calcs_mymases!$GZ40)+parameters!$M$24*(calcs_mymases!$GT40+calcs_mymases!$GV40+calcs_mymases!$GZ40)+parameters!$N$24*(calcs_mymases!$GO40+calcs_mymases!$GR40)+parameters!$O$24*calcs_mymases!$HB40+parameters!$P$24*calcs_mymases!$HE40)</f>
        <v>17.514909859866265</v>
      </c>
      <c r="IJ40" s="98"/>
    </row>
    <row r="41" spans="1:244" s="60" customFormat="1" x14ac:dyDescent="0.3">
      <c r="A41" s="89" t="s">
        <v>115</v>
      </c>
      <c r="B41" s="90" t="str">
        <f t="shared" si="111"/>
        <v>Pargasite</v>
      </c>
      <c r="C41" s="91">
        <v>42.37</v>
      </c>
      <c r="D41" s="91">
        <v>2.2400000000000002</v>
      </c>
      <c r="E41" s="91">
        <v>13.34</v>
      </c>
      <c r="F41" s="91">
        <v>0.26</v>
      </c>
      <c r="G41" s="91">
        <v>7.76</v>
      </c>
      <c r="H41" s="91">
        <v>14.79</v>
      </c>
      <c r="I41" s="91">
        <v>11.03</v>
      </c>
      <c r="J41" s="91">
        <v>0</v>
      </c>
      <c r="K41" s="91">
        <v>2.2599999999999998</v>
      </c>
      <c r="L41" s="91">
        <v>1.71</v>
      </c>
      <c r="M41" s="91">
        <v>0</v>
      </c>
      <c r="N41" s="91">
        <v>0</v>
      </c>
      <c r="O41" s="91">
        <v>0</v>
      </c>
      <c r="P41" s="91">
        <v>95.759999999999991</v>
      </c>
      <c r="Q41" s="60">
        <v>1025</v>
      </c>
      <c r="R41" s="92">
        <f t="shared" si="232"/>
        <v>0.70517589453484519</v>
      </c>
      <c r="S41" s="93">
        <f t="shared" si="232"/>
        <v>2.8042484363811179E-2</v>
      </c>
      <c r="T41" s="93">
        <f t="shared" si="232"/>
        <v>0.13083433861966831</v>
      </c>
      <c r="U41" s="93">
        <f t="shared" si="232"/>
        <v>1.7105465722620401E-3</v>
      </c>
      <c r="V41" s="93">
        <f t="shared" si="232"/>
        <v>0.10800819526100124</v>
      </c>
      <c r="W41" s="93">
        <f t="shared" si="232"/>
        <v>0.36695745377675881</v>
      </c>
      <c r="X41" s="93">
        <f t="shared" si="232"/>
        <v>0.19669242867893305</v>
      </c>
      <c r="Y41" s="93">
        <f t="shared" si="232"/>
        <v>0</v>
      </c>
      <c r="Z41" s="93">
        <f t="shared" si="232"/>
        <v>3.6464022433441053E-2</v>
      </c>
      <c r="AA41" s="93">
        <f t="shared" si="232"/>
        <v>1.8153637097116652E-2</v>
      </c>
      <c r="AB41" s="93">
        <f t="shared" si="232"/>
        <v>0</v>
      </c>
      <c r="AC41" s="94">
        <f t="shared" si="232"/>
        <v>0</v>
      </c>
      <c r="AD41" s="92">
        <f t="shared" si="112"/>
        <v>1.4103517890696904</v>
      </c>
      <c r="AE41" s="93">
        <f t="shared" si="112"/>
        <v>5.6084968727622357E-2</v>
      </c>
      <c r="AF41" s="93">
        <f t="shared" si="113"/>
        <v>0.39250301585900493</v>
      </c>
      <c r="AG41" s="93">
        <f t="shared" si="113"/>
        <v>5.1316397167861204E-3</v>
      </c>
      <c r="AH41" s="93">
        <f t="shared" si="233"/>
        <v>0.10800819526100124</v>
      </c>
      <c r="AI41" s="93">
        <f t="shared" si="233"/>
        <v>0.36695745377675881</v>
      </c>
      <c r="AJ41" s="93">
        <f t="shared" si="233"/>
        <v>0.19669242867893305</v>
      </c>
      <c r="AK41" s="93">
        <f t="shared" si="233"/>
        <v>0</v>
      </c>
      <c r="AL41" s="93">
        <f t="shared" si="233"/>
        <v>3.6464022433441053E-2</v>
      </c>
      <c r="AM41" s="93">
        <f t="shared" si="233"/>
        <v>1.8153637097116652E-2</v>
      </c>
      <c r="AN41" s="94">
        <f t="shared" si="114"/>
        <v>2.5903471506203544</v>
      </c>
      <c r="AO41" s="92">
        <f t="shared" si="234"/>
        <v>12.522681039425306</v>
      </c>
      <c r="AP41" s="93">
        <f t="shared" si="234"/>
        <v>0.4979850984167844</v>
      </c>
      <c r="AQ41" s="93">
        <f t="shared" si="234"/>
        <v>3.4850808945029348</v>
      </c>
      <c r="AR41" s="93">
        <f t="shared" si="234"/>
        <v>4.5564438518526242E-2</v>
      </c>
      <c r="AS41" s="93">
        <f t="shared" si="234"/>
        <v>0.95901759361022243</v>
      </c>
      <c r="AT41" s="93">
        <f t="shared" si="234"/>
        <v>3.2582588147863412</v>
      </c>
      <c r="AU41" s="93">
        <f t="shared" si="234"/>
        <v>1.7464554349528165</v>
      </c>
      <c r="AV41" s="93">
        <f t="shared" si="234"/>
        <v>0</v>
      </c>
      <c r="AW41" s="93">
        <f t="shared" si="234"/>
        <v>0.32376838593556584</v>
      </c>
      <c r="AX41" s="93">
        <f t="shared" si="234"/>
        <v>0.16118829985150412</v>
      </c>
      <c r="AY41" s="94">
        <f t="shared" si="115"/>
        <v>23</v>
      </c>
      <c r="AZ41" s="92">
        <f t="shared" si="116"/>
        <v>6.261340519712653</v>
      </c>
      <c r="BA41" s="93">
        <f t="shared" si="116"/>
        <v>0.2489925492083922</v>
      </c>
      <c r="BB41" s="93">
        <f t="shared" si="117"/>
        <v>2.3233872630019565</v>
      </c>
      <c r="BC41" s="93">
        <f t="shared" si="117"/>
        <v>3.0376292345684161E-2</v>
      </c>
      <c r="BD41" s="93">
        <f t="shared" si="235"/>
        <v>0.95901759361022243</v>
      </c>
      <c r="BE41" s="93">
        <f t="shared" si="235"/>
        <v>3.2582588147863412</v>
      </c>
      <c r="BF41" s="93">
        <f t="shared" si="235"/>
        <v>1.7464554349528165</v>
      </c>
      <c r="BG41" s="93">
        <f t="shared" si="235"/>
        <v>0</v>
      </c>
      <c r="BH41" s="93">
        <f t="shared" si="118"/>
        <v>0.64753677187113168</v>
      </c>
      <c r="BI41" s="93">
        <f t="shared" si="118"/>
        <v>0.32237659970300825</v>
      </c>
      <c r="BJ41" s="93">
        <f t="shared" si="119"/>
        <v>0</v>
      </c>
      <c r="BK41" s="93">
        <f t="shared" si="119"/>
        <v>0</v>
      </c>
      <c r="BL41" s="93">
        <f t="shared" si="120"/>
        <v>2</v>
      </c>
      <c r="BM41" s="94">
        <f t="shared" si="121"/>
        <v>15.797741839192202</v>
      </c>
      <c r="BN41" s="95">
        <f t="shared" si="122"/>
        <v>6.261340519712653</v>
      </c>
      <c r="BO41" s="66">
        <f t="shared" si="123"/>
        <v>1.738659480287347</v>
      </c>
      <c r="BP41" s="66">
        <f t="shared" si="124"/>
        <v>0</v>
      </c>
      <c r="BQ41" s="66">
        <f t="shared" si="125"/>
        <v>8</v>
      </c>
      <c r="BR41" s="66">
        <f t="shared" si="126"/>
        <v>0.58472778271460957</v>
      </c>
      <c r="BS41" s="66">
        <f t="shared" si="127"/>
        <v>0.2489925492083922</v>
      </c>
      <c r="BT41" s="66">
        <f t="shared" si="128"/>
        <v>3.0376292345684161E-2</v>
      </c>
      <c r="BU41" s="66"/>
      <c r="BV41" s="66">
        <f t="shared" si="129"/>
        <v>3.2582588147863412</v>
      </c>
      <c r="BW41" s="66">
        <f t="shared" si="130"/>
        <v>0.87764456094497323</v>
      </c>
      <c r="BX41" s="66">
        <f t="shared" si="131"/>
        <v>0</v>
      </c>
      <c r="BY41" s="66">
        <f t="shared" si="132"/>
        <v>5</v>
      </c>
      <c r="BZ41" s="66">
        <f t="shared" si="133"/>
        <v>0</v>
      </c>
      <c r="CA41" s="66">
        <f t="shared" si="134"/>
        <v>8.1373032665249201E-2</v>
      </c>
      <c r="CB41" s="66">
        <f t="shared" si="135"/>
        <v>0</v>
      </c>
      <c r="CC41" s="66">
        <f t="shared" si="136"/>
        <v>1.7464554349528165</v>
      </c>
      <c r="CD41" s="56">
        <f t="shared" si="137"/>
        <v>0.17217153238193417</v>
      </c>
      <c r="CE41" s="66">
        <f t="shared" si="138"/>
        <v>2</v>
      </c>
      <c r="CF41" s="66">
        <f t="shared" si="139"/>
        <v>0.47536523948919751</v>
      </c>
      <c r="CG41" s="66">
        <f t="shared" si="140"/>
        <v>0.32237659970300825</v>
      </c>
      <c r="CH41" s="67">
        <f t="shared" si="141"/>
        <v>0.79774183919220576</v>
      </c>
      <c r="CJ41" s="60">
        <f t="shared" si="142"/>
        <v>1.2776816681369596</v>
      </c>
      <c r="CK41" s="60">
        <f t="shared" si="143"/>
        <v>1.0128029792401101</v>
      </c>
      <c r="CL41" s="60">
        <f t="shared" si="144"/>
        <v>1.0116113787502961</v>
      </c>
      <c r="CN41" s="60">
        <f t="shared" si="145"/>
        <v>1</v>
      </c>
      <c r="CO41" s="60">
        <f t="shared" ref="CO41:CV77" si="242">$CN41*AZ41</f>
        <v>6.261340519712653</v>
      </c>
      <c r="CP41" s="60">
        <f t="shared" si="242"/>
        <v>0.2489925492083922</v>
      </c>
      <c r="CQ41" s="60">
        <f t="shared" si="242"/>
        <v>2.3233872630019565</v>
      </c>
      <c r="CR41" s="60">
        <f t="shared" si="242"/>
        <v>3.0376292345684161E-2</v>
      </c>
      <c r="CS41" s="60">
        <f t="shared" si="242"/>
        <v>0.95901759361022243</v>
      </c>
      <c r="CT41" s="60">
        <f t="shared" si="242"/>
        <v>3.2582588147863412</v>
      </c>
      <c r="CU41" s="60">
        <f t="shared" si="242"/>
        <v>1.7464554349528165</v>
      </c>
      <c r="CV41" s="60">
        <f t="shared" si="242"/>
        <v>0</v>
      </c>
      <c r="CW41" s="60">
        <f t="shared" si="239"/>
        <v>0.64753677187113168</v>
      </c>
      <c r="CX41" s="60">
        <f t="shared" si="239"/>
        <v>0.32237659970300825</v>
      </c>
      <c r="CY41" s="60">
        <f t="shared" si="239"/>
        <v>0</v>
      </c>
      <c r="CZ41" s="60">
        <f t="shared" si="239"/>
        <v>0</v>
      </c>
      <c r="DA41" s="60">
        <f t="shared" si="239"/>
        <v>2</v>
      </c>
      <c r="DB41" s="60">
        <f t="shared" si="146"/>
        <v>23</v>
      </c>
      <c r="DC41" s="60">
        <f t="shared" si="147"/>
        <v>0</v>
      </c>
      <c r="DD41" s="60" t="str">
        <f t="shared" si="148"/>
        <v/>
      </c>
      <c r="DE41" s="59">
        <f t="shared" si="149"/>
        <v>6.261340519712653</v>
      </c>
      <c r="DF41" s="59">
        <f t="shared" si="150"/>
        <v>1.738659480287347</v>
      </c>
      <c r="DG41" s="59">
        <f t="shared" si="151"/>
        <v>0</v>
      </c>
      <c r="DH41" s="59">
        <f t="shared" si="152"/>
        <v>8</v>
      </c>
      <c r="DI41" s="59">
        <f t="shared" si="153"/>
        <v>0.58472778271460957</v>
      </c>
      <c r="DJ41" s="59">
        <f t="shared" si="154"/>
        <v>0.2489925492083922</v>
      </c>
      <c r="DK41" s="59">
        <f t="shared" si="155"/>
        <v>3.0376292345684161E-2</v>
      </c>
      <c r="DL41" s="59">
        <f t="shared" si="156"/>
        <v>0</v>
      </c>
      <c r="DM41" s="59">
        <f t="shared" si="157"/>
        <v>3.2582588147863412</v>
      </c>
      <c r="DN41" s="59">
        <f t="shared" si="158"/>
        <v>0.87764456094497323</v>
      </c>
      <c r="DO41" s="59">
        <f t="shared" si="159"/>
        <v>0</v>
      </c>
      <c r="DP41" s="59">
        <f t="shared" si="160"/>
        <v>5</v>
      </c>
      <c r="DQ41" s="59">
        <f t="shared" si="161"/>
        <v>0</v>
      </c>
      <c r="DR41" s="59">
        <f t="shared" si="162"/>
        <v>8.1373032665249201E-2</v>
      </c>
      <c r="DS41" s="59">
        <f t="shared" si="163"/>
        <v>0</v>
      </c>
      <c r="DT41" s="59">
        <f t="shared" si="164"/>
        <v>1.7464554349528165</v>
      </c>
      <c r="DU41" s="59">
        <f t="shared" si="165"/>
        <v>0.17217153238193417</v>
      </c>
      <c r="DV41" s="59">
        <f t="shared" si="166"/>
        <v>2</v>
      </c>
      <c r="DW41" s="59">
        <f t="shared" si="167"/>
        <v>0.47536523948919751</v>
      </c>
      <c r="DX41" s="59">
        <f t="shared" si="168"/>
        <v>0</v>
      </c>
      <c r="DY41" s="59">
        <f t="shared" si="169"/>
        <v>0.47536523948919751</v>
      </c>
      <c r="EA41" s="60">
        <f t="shared" si="170"/>
        <v>0.93188744040411386</v>
      </c>
      <c r="EB41" s="60">
        <f t="shared" si="171"/>
        <v>0.96928245426633397</v>
      </c>
      <c r="EC41" s="60">
        <f t="shared" si="172"/>
        <v>0.87672986158359001</v>
      </c>
      <c r="ED41" s="60">
        <f t="shared" si="173"/>
        <v>0.97957756267582752</v>
      </c>
      <c r="EF41" s="60">
        <f t="shared" si="174"/>
        <v>0.97957756267582752</v>
      </c>
      <c r="EG41" s="60">
        <f t="shared" ref="EG41:EN77" si="243">$EF41*AZ41</f>
        <v>6.1334686853835194</v>
      </c>
      <c r="EH41" s="60">
        <f t="shared" si="243"/>
        <v>0.24390751447799788</v>
      </c>
      <c r="EI41" s="60">
        <f t="shared" si="243"/>
        <v>2.2759380322435185</v>
      </c>
      <c r="EJ41" s="60">
        <f t="shared" si="243"/>
        <v>2.9755934419113686E-2</v>
      </c>
      <c r="EK41" s="60">
        <f t="shared" si="243"/>
        <v>0.93943211691193895</v>
      </c>
      <c r="EL41" s="60">
        <f t="shared" si="243"/>
        <v>3.1917172283554347</v>
      </c>
      <c r="EM41" s="60">
        <f t="shared" si="243"/>
        <v>1.7107885582930322</v>
      </c>
      <c r="EN41" s="60">
        <f t="shared" si="243"/>
        <v>0</v>
      </c>
      <c r="EO41" s="60">
        <f t="shared" si="240"/>
        <v>0.63431249273249657</v>
      </c>
      <c r="EP41" s="60">
        <f t="shared" si="240"/>
        <v>0.31579288380079373</v>
      </c>
      <c r="EQ41" s="60">
        <f t="shared" si="240"/>
        <v>0</v>
      </c>
      <c r="ER41" s="60">
        <f t="shared" si="240"/>
        <v>0</v>
      </c>
      <c r="ES41" s="60">
        <f t="shared" si="240"/>
        <v>1.959155125351655</v>
      </c>
      <c r="ET41" s="60">
        <f t="shared" si="175"/>
        <v>22.530283941544038</v>
      </c>
      <c r="EU41" s="60">
        <f t="shared" si="176"/>
        <v>0.93943211691192374</v>
      </c>
      <c r="EV41" s="60" t="str">
        <f t="shared" si="177"/>
        <v/>
      </c>
      <c r="EW41" s="62">
        <f t="shared" si="178"/>
        <v>6.1334686853835194</v>
      </c>
      <c r="EX41" s="62">
        <f t="shared" si="179"/>
        <v>1.8665313146164806</v>
      </c>
      <c r="EY41" s="62">
        <f t="shared" si="180"/>
        <v>0</v>
      </c>
      <c r="EZ41" s="62">
        <f t="shared" si="181"/>
        <v>8</v>
      </c>
      <c r="FA41" s="62">
        <f t="shared" si="182"/>
        <v>0.40940671762703795</v>
      </c>
      <c r="FB41" s="62">
        <f t="shared" si="183"/>
        <v>0.24390751447799788</v>
      </c>
      <c r="FC41" s="62">
        <f t="shared" si="184"/>
        <v>2.9755934419113686E-2</v>
      </c>
      <c r="FD41" s="62">
        <f t="shared" si="185"/>
        <v>0.93943211691192374</v>
      </c>
      <c r="FE41" s="62">
        <f t="shared" si="186"/>
        <v>3.1917172283554347</v>
      </c>
      <c r="FF41" s="62">
        <f t="shared" si="187"/>
        <v>1.5210055437364645E-14</v>
      </c>
      <c r="FG41" s="62">
        <f t="shared" si="188"/>
        <v>0</v>
      </c>
      <c r="FH41" s="62">
        <f t="shared" si="189"/>
        <v>4.8142195117915234</v>
      </c>
      <c r="FI41" s="62">
        <f t="shared" si="190"/>
        <v>0</v>
      </c>
      <c r="FJ41" s="62">
        <f t="shared" si="191"/>
        <v>0</v>
      </c>
      <c r="FK41" s="62">
        <f t="shared" si="192"/>
        <v>0</v>
      </c>
      <c r="FL41" s="62">
        <f t="shared" si="193"/>
        <v>1.7107885582930322</v>
      </c>
      <c r="FM41" s="62">
        <f t="shared" si="194"/>
        <v>0.28921144170696778</v>
      </c>
      <c r="FN41" s="62">
        <f t="shared" si="195"/>
        <v>2</v>
      </c>
      <c r="FO41" s="62">
        <f t="shared" si="196"/>
        <v>0.34510105102552879</v>
      </c>
      <c r="FP41" s="62">
        <f t="shared" si="197"/>
        <v>0.31579288380079373</v>
      </c>
      <c r="FQ41" s="62">
        <f t="shared" si="198"/>
        <v>0.66089393482632253</v>
      </c>
      <c r="FR41" s="62" t="str">
        <f t="shared" si="199"/>
        <v>Pass</v>
      </c>
      <c r="FS41" s="62" t="str">
        <f t="shared" si="200"/>
        <v>Mg-Hst</v>
      </c>
      <c r="FT41" s="60">
        <f t="shared" si="201"/>
        <v>0.99999999999999523</v>
      </c>
      <c r="FV41" s="60">
        <f t="shared" si="202"/>
        <v>0.98978878133791381</v>
      </c>
      <c r="FW41" s="60">
        <f t="shared" ref="FW41:GD77" si="244">$FV41*AZ41</f>
        <v>6.1974046025480867</v>
      </c>
      <c r="FX41" s="60">
        <f t="shared" si="244"/>
        <v>0.24645003184319506</v>
      </c>
      <c r="FY41" s="60">
        <f t="shared" si="244"/>
        <v>2.2996626476227378</v>
      </c>
      <c r="FZ41" s="60">
        <f t="shared" si="244"/>
        <v>3.0066113382398924E-2</v>
      </c>
      <c r="GA41" s="60">
        <f t="shared" si="244"/>
        <v>0.94922485526108069</v>
      </c>
      <c r="GB41" s="60">
        <f t="shared" si="244"/>
        <v>3.2249880215708879</v>
      </c>
      <c r="GC41" s="60">
        <f t="shared" si="244"/>
        <v>1.7286219966229244</v>
      </c>
      <c r="GD41" s="60">
        <f t="shared" si="244"/>
        <v>0</v>
      </c>
      <c r="GE41" s="60">
        <f t="shared" si="241"/>
        <v>0.64092463230181418</v>
      </c>
      <c r="GF41" s="60">
        <f t="shared" si="241"/>
        <v>0.31908474175190099</v>
      </c>
      <c r="GG41" s="60">
        <f t="shared" si="241"/>
        <v>0</v>
      </c>
      <c r="GH41" s="60">
        <f t="shared" si="241"/>
        <v>0</v>
      </c>
      <c r="GI41" s="60">
        <f t="shared" si="241"/>
        <v>1.9795775626758276</v>
      </c>
      <c r="GJ41" s="60">
        <f t="shared" si="203"/>
        <v>22.765141970772017</v>
      </c>
      <c r="GK41" s="60">
        <f t="shared" si="204"/>
        <v>0.46971605845596542</v>
      </c>
      <c r="GM41" s="88">
        <f t="shared" si="205"/>
        <v>6.1974046025480867</v>
      </c>
      <c r="GN41" s="88">
        <f t="shared" si="206"/>
        <v>1.8025953974519133</v>
      </c>
      <c r="GO41" s="88">
        <f t="shared" si="207"/>
        <v>0</v>
      </c>
      <c r="GP41" s="87">
        <f t="shared" si="208"/>
        <v>8</v>
      </c>
      <c r="GQ41" s="88">
        <f t="shared" si="209"/>
        <v>0.49706725017082443</v>
      </c>
      <c r="GR41" s="88">
        <f t="shared" si="210"/>
        <v>0.24645003184319506</v>
      </c>
      <c r="GS41" s="88">
        <f t="shared" si="211"/>
        <v>3.0066113382398924E-2</v>
      </c>
      <c r="GT41" s="88">
        <f t="shared" si="212"/>
        <v>0.46971605845596542</v>
      </c>
      <c r="GU41" s="88">
        <f t="shared" si="213"/>
        <v>3.2249880215708879</v>
      </c>
      <c r="GV41" s="88">
        <f t="shared" si="214"/>
        <v>0.47950879680511527</v>
      </c>
      <c r="GW41" s="88">
        <f t="shared" si="215"/>
        <v>0</v>
      </c>
      <c r="GX41" s="87">
        <f t="shared" si="216"/>
        <v>4.9477962722283868</v>
      </c>
      <c r="GY41" s="88">
        <f t="shared" si="217"/>
        <v>0</v>
      </c>
      <c r="GZ41" s="88">
        <f t="shared" si="218"/>
        <v>0</v>
      </c>
      <c r="HA41" s="88">
        <f t="shared" si="219"/>
        <v>0</v>
      </c>
      <c r="HB41" s="88">
        <f t="shared" si="220"/>
        <v>1.7286219966229244</v>
      </c>
      <c r="HC41" s="88">
        <f t="shared" si="221"/>
        <v>0.27137800337707563</v>
      </c>
      <c r="HD41" s="87">
        <f t="shared" si="222"/>
        <v>2</v>
      </c>
      <c r="HE41" s="88">
        <f t="shared" si="223"/>
        <v>0.36954662892473855</v>
      </c>
      <c r="HF41" s="88">
        <f t="shared" si="224"/>
        <v>0.31908474175190099</v>
      </c>
      <c r="HG41" s="88">
        <f t="shared" si="225"/>
        <v>0.6886313706766396</v>
      </c>
      <c r="HH41" s="96" t="str">
        <f t="shared" si="226"/>
        <v>Pass</v>
      </c>
      <c r="HI41" s="83">
        <f t="shared" si="227"/>
        <v>0.87056034319518594</v>
      </c>
      <c r="HJ41" s="83">
        <f t="shared" si="228"/>
        <v>0.6886313706766396</v>
      </c>
      <c r="HK41" s="83">
        <f t="shared" si="229"/>
        <v>0.24645003184319506</v>
      </c>
      <c r="HL41" s="83">
        <f t="shared" si="230"/>
        <v>6.1974046025480867</v>
      </c>
      <c r="HM41" s="96" t="str">
        <f t="shared" si="231"/>
        <v>Pargasite</v>
      </c>
      <c r="HP41" s="97">
        <f>parameters!$E$5+parameters!$F$5*calcs_mymases!$Q41 +parameters!$G$5*calcs_mymases!$GM41+parameters!$H$5*LN(calcs_mymases!$GM41)+parameters!$I$5*calcs_mymases!$GQ41+parameters!$J$5*(calcs_mymases!$GU41+calcs_mymases!$GY41) + parameters!$K$5*calcs_mymases!$GT41+parameters!$L$5*(calcs_mymases!$GV41+calcs_mymases!$GZ41)+parameters!$M$5*(calcs_mymases!$GT41+calcs_mymases!$GV41+calcs_mymases!$GZ41)+parameters!$N$5*(calcs_mymases!$GO41+calcs_mymases!$GR41)+parameters!$O$5*calcs_mymases!$HB41+parameters!$P$5*calcs_mymases!$HE41</f>
        <v>54.159127979444882</v>
      </c>
      <c r="HQ41" s="97">
        <f>parameters!$E$6+parameters!$F$6*calcs_mymases!$Q41 +parameters!$G$6*calcs_mymases!$GM41+parameters!$H$6*LN(calcs_mymases!$GM41)+parameters!$I$6*calcs_mymases!$GQ41+parameters!$J$6*(calcs_mymases!$GU41+calcs_mymases!$GY41) + parameters!$K$6*calcs_mymases!$GT41+parameters!$L$6*(calcs_mymases!$GV41+calcs_mymases!$GZ41)+parameters!$M$6*(calcs_mymases!$GT41+calcs_mymases!$GV41+calcs_mymases!$GZ41)+parameters!$N$6*(calcs_mymases!$GO41+calcs_mymases!$GR41)+parameters!$O$6*calcs_mymases!$HB41+parameters!$P$6*calcs_mymases!$HE41</f>
        <v>56.99653948333237</v>
      </c>
      <c r="HR41" s="97">
        <f>parameters!$E$7+parameters!$F$7*calcs_mymases!$Q41 +parameters!$G$7*calcs_mymases!$GM41+parameters!$H$7*LN(calcs_mymases!$GM41)+parameters!$I$7*calcs_mymases!$GQ41+parameters!$J$7*(calcs_mymases!$GU41+calcs_mymases!$GY41) + parameters!$K$7*calcs_mymases!$GT41+parameters!$L$7*(calcs_mymases!$GV41+calcs_mymases!$GZ41)+parameters!$M$7*(calcs_mymases!$GT41+calcs_mymases!$GV41+calcs_mymases!$GZ41)+parameters!$N$7*(calcs_mymases!$GO41+calcs_mymases!$GR41)+parameters!$O$7*calcs_mymases!$HB41+parameters!$P$7*calcs_mymases!$HE41</f>
        <v>60.616609138441682</v>
      </c>
      <c r="HS41" s="97">
        <f>parameters!$E$8+parameters!$F$8*calcs_mymases!$Q41 +parameters!$G$8*calcs_mymases!$GM41+parameters!$H$8*LN(calcs_mymases!$GM41)+parameters!$I$8*calcs_mymases!$GQ41+parameters!$J$8*(calcs_mymases!$GU41+calcs_mymases!$GY41) + parameters!$K$8*calcs_mymases!$GT41+parameters!$L$8*(calcs_mymases!$GV41+calcs_mymases!$GZ41)+parameters!$M$8*(calcs_mymases!$GT41+calcs_mymases!$GV41+calcs_mymases!$GZ41)+parameters!$N$8*(calcs_mymases!$GO41+calcs_mymases!$GR41)+parameters!$O$8*calcs_mymases!$HB41+parameters!$P$8*calcs_mymases!$HE41</f>
        <v>59.880870083653541</v>
      </c>
      <c r="HT41" s="81"/>
      <c r="HU41" s="97">
        <f>EXP(parameters!$E$10+parameters!$F$10*calcs_mymases!$Q41 +parameters!$G$10*calcs_mymases!$GM41+parameters!$H$10*LN(calcs_mymases!$GM41)+parameters!$I$10*calcs_mymases!$GQ41+parameters!$J$10*(calcs_mymases!$GU41+calcs_mymases!$GY41) + parameters!$K$10*calcs_mymases!$GT41+parameters!$L$10*(calcs_mymases!$GV41+calcs_mymases!$GZ41)+parameters!$M$10*(calcs_mymases!$GT41+calcs_mymases!$GV41+calcs_mymases!$GZ41)+parameters!$N$10*(calcs_mymases!$GO41+calcs_mymases!$GR41)+parameters!$O$10*calcs_mymases!$HB41+parameters!$P$10*calcs_mymases!$HE41)</f>
        <v>1.102754562369157</v>
      </c>
      <c r="HV41" s="97">
        <f>EXP(parameters!$E$11+parameters!$F$11*calcs_mymases!$Q41 +parameters!$G$11*calcs_mymases!$GM41+parameters!$H$11*LN(calcs_mymases!$GM41)+parameters!$I$11*calcs_mymases!$GQ41+parameters!$J$11*(calcs_mymases!$GU41+calcs_mymases!$GY41) + parameters!$K$11*calcs_mymases!$GT41+parameters!$L$11*(calcs_mymases!$GV41+calcs_mymases!$GZ41)+parameters!$M$11*(calcs_mymases!$GT41+calcs_mymases!$GV41+calcs_mymases!$GZ41)+parameters!$N$11*(calcs_mymases!$GO41+calcs_mymases!$GR41)+parameters!$O$11*calcs_mymases!$HB41+parameters!$P$11*calcs_mymases!$HE41)</f>
        <v>1.2789585222787128</v>
      </c>
      <c r="HW41" s="73"/>
      <c r="HX41" s="97">
        <f>EXP(parameters!$E$13+parameters!$F$13*calcs_mymases!$Q41 +parameters!$G$13*calcs_mymases!$GM41+parameters!$H$13*LN(calcs_mymases!$GM41)+parameters!$I$13*calcs_mymases!$GQ41+parameters!$J$13*(calcs_mymases!$GU41+calcs_mymases!$GY41) + parameters!$K$13*calcs_mymases!$GT41+parameters!$L$13*(calcs_mymases!$GV41+calcs_mymases!$GZ41)+parameters!$M$13*(calcs_mymases!$GT41+calcs_mymases!$GV41+calcs_mymases!$GZ41)+parameters!$N$13*(calcs_mymases!$GO41+calcs_mymases!$GR41)+parameters!$O$13*calcs_mymases!$HB41+parameters!$P$13*calcs_mymases!$HE41)</f>
        <v>4.944506480151488</v>
      </c>
      <c r="HY41" s="97">
        <f>EXP(parameters!$E$14+parameters!$F$14*calcs_mymases!$Q41 +parameters!$G$14*calcs_mymases!$GM41+parameters!$H$14*LN(calcs_mymases!$GM41)+parameters!$I$14*calcs_mymases!$GQ41+parameters!$J$14*(calcs_mymases!$GU41+calcs_mymases!$GY41) + parameters!$K$14*calcs_mymases!$GT41+parameters!$L$14*(calcs_mymases!$GV41+calcs_mymases!$GZ41)+parameters!$M$14*(calcs_mymases!$GT41+calcs_mymases!$GV41+calcs_mymases!$GZ41)+parameters!$N$14*(calcs_mymases!$GO41+calcs_mymases!$GR41)+parameters!$O$14*calcs_mymases!$HB41+parameters!$P$14*calcs_mymases!$HE41)</f>
        <v>4.7947883380296243</v>
      </c>
      <c r="HZ41" s="81"/>
      <c r="IA41" s="97">
        <f>EXP(parameters!$E$16+parameters!$F$16*calcs_mymases!$Q41 +parameters!$G$16*calcs_mymases!$GM41+parameters!$H$16*LN(calcs_mymases!$GM41)+parameters!$I$16*calcs_mymases!$GQ41+parameters!$J$16*(calcs_mymases!$GU41+calcs_mymases!$GY41) + parameters!$K$16*calcs_mymases!$GT41+parameters!$L$16*(calcs_mymases!$GV41+calcs_mymases!$GZ41)+parameters!$M$16*(calcs_mymases!$GT41+calcs_mymases!$GV41+calcs_mymases!$GZ41)+parameters!$N$16*(calcs_mymases!$GO41+calcs_mymases!$GR41)+parameters!$O$16*calcs_mymases!$HB41+parameters!$P$16*calcs_mymases!$HE41)</f>
        <v>2.5532631631288636</v>
      </c>
      <c r="IB41" s="81"/>
      <c r="IC41" s="97">
        <f>(parameters!$E$18+parameters!$F$18*calcs_mymases!$Q41 +parameters!$G$18*calcs_mymases!$GM41+parameters!$H$18*LN(calcs_mymases!$GM41)+parameters!$I$18*calcs_mymases!$GQ41+parameters!$J$18*(calcs_mymases!$GU41+calcs_mymases!$GY41) + parameters!$K$18*calcs_mymases!$GT41+parameters!$L$18*(calcs_mymases!$GV41+calcs_mymases!$GZ41)+parameters!$M$18*(calcs_mymases!$GT41+calcs_mymases!$GV41+calcs_mymases!$GZ41)+parameters!$N$18*(calcs_mymases!$GO41+calcs_mymases!$GR41)+parameters!$O$18*calcs_mymases!$HB41+parameters!$P$18*calcs_mymases!$HE41)</f>
        <v>6.5639192342014567</v>
      </c>
      <c r="ID41" s="97">
        <f>EXP(parameters!$E$19+parameters!$F$19*calcs_mymases!$Q41 +parameters!$G$19*calcs_mymases!$GM41+parameters!$H$19*LN(calcs_mymases!$GM41)+parameters!$I$19*calcs_mymases!$GQ41+parameters!$J$19*(calcs_mymases!$GU41+calcs_mymases!$GY41) + parameters!$K$19*calcs_mymases!$GT41+parameters!$L$19*(calcs_mymases!$GV41+calcs_mymases!$GZ41)+parameters!$M$19*(calcs_mymases!$GT41+calcs_mymases!$GV41+calcs_mymases!$GZ41)+parameters!$N$19*(calcs_mymases!$GO41+calcs_mymases!$GR41)+parameters!$O$19*calcs_mymases!$HB41+parameters!$P$19*calcs_mymases!$HE41)</f>
        <v>7.2832186054210188</v>
      </c>
      <c r="IE41" s="73"/>
      <c r="IF41" s="97">
        <f>(parameters!$E$21+parameters!$F$21*calcs_mymases!$Q41 +parameters!$G$21*calcs_mymases!$GM41+parameters!$H$21*LN(calcs_mymases!$GM41)+parameters!$I$21*calcs_mymases!$GQ41+parameters!$J$21*(calcs_mymases!$GU41+calcs_mymases!$GY41) + parameters!$K$21*calcs_mymases!$GT41+parameters!$L$21*(calcs_mymases!$GV41+calcs_mymases!$GZ41)+parameters!$M$21*(calcs_mymases!$GT41+calcs_mymases!$GV41+calcs_mymases!$GZ41)+parameters!$N$21*(calcs_mymases!$GO41+calcs_mymases!$GR41)+parameters!$O$21*calcs_mymases!$HB41+parameters!$P$21*calcs_mymases!$HE41)</f>
        <v>2.7741879784349432</v>
      </c>
      <c r="IG41" s="97">
        <f>(parameters!$E$22+parameters!$F$22*calcs_mymases!$Q41 +parameters!$G$22*calcs_mymases!$GM41+parameters!$H$22*LN(calcs_mymases!$GM41)+parameters!$I$22*calcs_mymases!$GQ41+parameters!$J$22*(calcs_mymases!$GU41+calcs_mymases!$GY41) + parameters!$K$22*calcs_mymases!$GT41+parameters!$L$22*(calcs_mymases!$GV41+calcs_mymases!$GZ41)+parameters!$M$22*(calcs_mymases!$GT41+calcs_mymases!$GV41+calcs_mymases!$GZ41)+parameters!$N$22*(calcs_mymases!$GO41+calcs_mymases!$GR41)+parameters!$O$22*calcs_mymases!$HB41+parameters!$P$22*calcs_mymases!$HE41)</f>
        <v>1.4793845314417116</v>
      </c>
      <c r="IH41" s="81"/>
      <c r="II41" s="97">
        <f>(parameters!$E$24+parameters!$F$24*calcs_mymases!$Q41 +parameters!$G$24*calcs_mymases!$GM41+parameters!$H$24*LN(calcs_mymases!$GM41)+parameters!$I$24*calcs_mymases!$GQ41+parameters!$J$24*(calcs_mymases!$GU41+calcs_mymases!$GY41) + parameters!$K$24*calcs_mymases!$GT41+parameters!$L$24*(calcs_mymases!$GV41+calcs_mymases!$GZ41)+parameters!$M$24*(calcs_mymases!$GT41+calcs_mymases!$GV41+calcs_mymases!$GZ41)+parameters!$N$24*(calcs_mymases!$GO41+calcs_mymases!$GR41)+parameters!$O$24*calcs_mymases!$HB41+parameters!$P$24*calcs_mymases!$HE41)</f>
        <v>17.514909859866265</v>
      </c>
      <c r="IJ41" s="98"/>
    </row>
    <row r="42" spans="1:244" s="60" customFormat="1" x14ac:dyDescent="0.3">
      <c r="A42" s="89" t="s">
        <v>115</v>
      </c>
      <c r="B42" s="90" t="str">
        <f t="shared" si="111"/>
        <v>Pargasite</v>
      </c>
      <c r="C42" s="91">
        <v>42.37</v>
      </c>
      <c r="D42" s="91">
        <v>2.2400000000000002</v>
      </c>
      <c r="E42" s="91">
        <v>13.34</v>
      </c>
      <c r="F42" s="91">
        <v>0.26</v>
      </c>
      <c r="G42" s="91">
        <v>7.76</v>
      </c>
      <c r="H42" s="91">
        <v>14.79</v>
      </c>
      <c r="I42" s="91">
        <v>11.03</v>
      </c>
      <c r="J42" s="91">
        <v>0</v>
      </c>
      <c r="K42" s="91">
        <v>2.2599999999999998</v>
      </c>
      <c r="L42" s="91">
        <v>1.71</v>
      </c>
      <c r="M42" s="91">
        <v>0</v>
      </c>
      <c r="N42" s="91">
        <v>0</v>
      </c>
      <c r="O42" s="91">
        <v>0</v>
      </c>
      <c r="P42" s="91">
        <v>95.759999999999991</v>
      </c>
      <c r="Q42" s="60">
        <v>1025</v>
      </c>
      <c r="R42" s="92">
        <f t="shared" si="232"/>
        <v>0.70517589453484519</v>
      </c>
      <c r="S42" s="93">
        <f t="shared" si="232"/>
        <v>2.8042484363811179E-2</v>
      </c>
      <c r="T42" s="93">
        <f t="shared" si="232"/>
        <v>0.13083433861966831</v>
      </c>
      <c r="U42" s="93">
        <f t="shared" ref="U42:AC78" si="245">F42/F$3</f>
        <v>1.7105465722620401E-3</v>
      </c>
      <c r="V42" s="93">
        <f t="shared" si="245"/>
        <v>0.10800819526100124</v>
      </c>
      <c r="W42" s="93">
        <f t="shared" si="245"/>
        <v>0.36695745377675881</v>
      </c>
      <c r="X42" s="93">
        <f t="shared" si="245"/>
        <v>0.19669242867893305</v>
      </c>
      <c r="Y42" s="93">
        <f t="shared" si="245"/>
        <v>0</v>
      </c>
      <c r="Z42" s="93">
        <f t="shared" si="245"/>
        <v>3.6464022433441053E-2</v>
      </c>
      <c r="AA42" s="93">
        <f t="shared" si="245"/>
        <v>1.8153637097116652E-2</v>
      </c>
      <c r="AB42" s="93">
        <f t="shared" si="245"/>
        <v>0</v>
      </c>
      <c r="AC42" s="94">
        <f t="shared" si="245"/>
        <v>0</v>
      </c>
      <c r="AD42" s="92">
        <f t="shared" si="112"/>
        <v>1.4103517890696904</v>
      </c>
      <c r="AE42" s="93">
        <f t="shared" si="112"/>
        <v>5.6084968727622357E-2</v>
      </c>
      <c r="AF42" s="93">
        <f t="shared" si="113"/>
        <v>0.39250301585900493</v>
      </c>
      <c r="AG42" s="93">
        <f t="shared" si="113"/>
        <v>5.1316397167861204E-3</v>
      </c>
      <c r="AH42" s="93">
        <f t="shared" si="233"/>
        <v>0.10800819526100124</v>
      </c>
      <c r="AI42" s="93">
        <f t="shared" si="233"/>
        <v>0.36695745377675881</v>
      </c>
      <c r="AJ42" s="93">
        <f t="shared" si="233"/>
        <v>0.19669242867893305</v>
      </c>
      <c r="AK42" s="93">
        <f t="shared" si="233"/>
        <v>0</v>
      </c>
      <c r="AL42" s="93">
        <f t="shared" si="233"/>
        <v>3.6464022433441053E-2</v>
      </c>
      <c r="AM42" s="93">
        <f t="shared" si="233"/>
        <v>1.8153637097116652E-2</v>
      </c>
      <c r="AN42" s="94">
        <f t="shared" si="114"/>
        <v>2.5903471506203544</v>
      </c>
      <c r="AO42" s="92">
        <f t="shared" si="234"/>
        <v>12.522681039425306</v>
      </c>
      <c r="AP42" s="93">
        <f t="shared" si="234"/>
        <v>0.4979850984167844</v>
      </c>
      <c r="AQ42" s="93">
        <f t="shared" si="234"/>
        <v>3.4850808945029348</v>
      </c>
      <c r="AR42" s="93">
        <f t="shared" si="234"/>
        <v>4.5564438518526242E-2</v>
      </c>
      <c r="AS42" s="93">
        <f t="shared" si="234"/>
        <v>0.95901759361022243</v>
      </c>
      <c r="AT42" s="93">
        <f t="shared" si="234"/>
        <v>3.2582588147863412</v>
      </c>
      <c r="AU42" s="93">
        <f t="shared" si="234"/>
        <v>1.7464554349528165</v>
      </c>
      <c r="AV42" s="93">
        <f t="shared" si="234"/>
        <v>0</v>
      </c>
      <c r="AW42" s="93">
        <f t="shared" si="234"/>
        <v>0.32376838593556584</v>
      </c>
      <c r="AX42" s="93">
        <f t="shared" si="234"/>
        <v>0.16118829985150412</v>
      </c>
      <c r="AY42" s="94">
        <f t="shared" si="115"/>
        <v>23</v>
      </c>
      <c r="AZ42" s="92">
        <f t="shared" si="116"/>
        <v>6.261340519712653</v>
      </c>
      <c r="BA42" s="93">
        <f t="shared" si="116"/>
        <v>0.2489925492083922</v>
      </c>
      <c r="BB42" s="93">
        <f t="shared" si="117"/>
        <v>2.3233872630019565</v>
      </c>
      <c r="BC42" s="93">
        <f t="shared" si="117"/>
        <v>3.0376292345684161E-2</v>
      </c>
      <c r="BD42" s="93">
        <f t="shared" si="235"/>
        <v>0.95901759361022243</v>
      </c>
      <c r="BE42" s="93">
        <f t="shared" si="235"/>
        <v>3.2582588147863412</v>
      </c>
      <c r="BF42" s="93">
        <f t="shared" si="235"/>
        <v>1.7464554349528165</v>
      </c>
      <c r="BG42" s="93">
        <f t="shared" si="235"/>
        <v>0</v>
      </c>
      <c r="BH42" s="93">
        <f t="shared" si="118"/>
        <v>0.64753677187113168</v>
      </c>
      <c r="BI42" s="93">
        <f t="shared" si="118"/>
        <v>0.32237659970300825</v>
      </c>
      <c r="BJ42" s="93">
        <f t="shared" si="119"/>
        <v>0</v>
      </c>
      <c r="BK42" s="93">
        <f t="shared" si="119"/>
        <v>0</v>
      </c>
      <c r="BL42" s="93">
        <f t="shared" si="120"/>
        <v>2</v>
      </c>
      <c r="BM42" s="94">
        <f t="shared" si="121"/>
        <v>15.797741839192202</v>
      </c>
      <c r="BN42" s="95">
        <f t="shared" si="122"/>
        <v>6.261340519712653</v>
      </c>
      <c r="BO42" s="66">
        <f t="shared" si="123"/>
        <v>1.738659480287347</v>
      </c>
      <c r="BP42" s="66">
        <f t="shared" si="124"/>
        <v>0</v>
      </c>
      <c r="BQ42" s="66">
        <f t="shared" si="125"/>
        <v>8</v>
      </c>
      <c r="BR42" s="66">
        <f t="shared" si="126"/>
        <v>0.58472778271460957</v>
      </c>
      <c r="BS42" s="66">
        <f t="shared" si="127"/>
        <v>0.2489925492083922</v>
      </c>
      <c r="BT42" s="66">
        <f t="shared" si="128"/>
        <v>3.0376292345684161E-2</v>
      </c>
      <c r="BU42" s="66"/>
      <c r="BV42" s="66">
        <f t="shared" si="129"/>
        <v>3.2582588147863412</v>
      </c>
      <c r="BW42" s="66">
        <f t="shared" si="130"/>
        <v>0.87764456094497323</v>
      </c>
      <c r="BX42" s="66">
        <f t="shared" si="131"/>
        <v>0</v>
      </c>
      <c r="BY42" s="66">
        <f t="shared" si="132"/>
        <v>5</v>
      </c>
      <c r="BZ42" s="66">
        <f t="shared" si="133"/>
        <v>0</v>
      </c>
      <c r="CA42" s="66">
        <f t="shared" si="134"/>
        <v>8.1373032665249201E-2</v>
      </c>
      <c r="CB42" s="66">
        <f t="shared" si="135"/>
        <v>0</v>
      </c>
      <c r="CC42" s="66">
        <f t="shared" si="136"/>
        <v>1.7464554349528165</v>
      </c>
      <c r="CD42" s="56">
        <f t="shared" si="137"/>
        <v>0.17217153238193417</v>
      </c>
      <c r="CE42" s="66">
        <f t="shared" si="138"/>
        <v>2</v>
      </c>
      <c r="CF42" s="66">
        <f t="shared" si="139"/>
        <v>0.47536523948919751</v>
      </c>
      <c r="CG42" s="66">
        <f t="shared" si="140"/>
        <v>0.32237659970300825</v>
      </c>
      <c r="CH42" s="67">
        <f t="shared" si="141"/>
        <v>0.79774183919220576</v>
      </c>
      <c r="CJ42" s="60">
        <f t="shared" si="142"/>
        <v>1.2776816681369596</v>
      </c>
      <c r="CK42" s="60">
        <f t="shared" si="143"/>
        <v>1.0128029792401101</v>
      </c>
      <c r="CL42" s="60">
        <f t="shared" si="144"/>
        <v>1.0116113787502961</v>
      </c>
      <c r="CN42" s="60">
        <f t="shared" si="145"/>
        <v>1</v>
      </c>
      <c r="CO42" s="60">
        <f t="shared" si="242"/>
        <v>6.261340519712653</v>
      </c>
      <c r="CP42" s="60">
        <f t="shared" si="242"/>
        <v>0.2489925492083922</v>
      </c>
      <c r="CQ42" s="60">
        <f t="shared" si="242"/>
        <v>2.3233872630019565</v>
      </c>
      <c r="CR42" s="60">
        <f t="shared" si="242"/>
        <v>3.0376292345684161E-2</v>
      </c>
      <c r="CS42" s="60">
        <f t="shared" si="242"/>
        <v>0.95901759361022243</v>
      </c>
      <c r="CT42" s="60">
        <f t="shared" si="242"/>
        <v>3.2582588147863412</v>
      </c>
      <c r="CU42" s="60">
        <f t="shared" si="242"/>
        <v>1.7464554349528165</v>
      </c>
      <c r="CV42" s="60">
        <f t="shared" si="242"/>
        <v>0</v>
      </c>
      <c r="CW42" s="60">
        <f t="shared" si="239"/>
        <v>0.64753677187113168</v>
      </c>
      <c r="CX42" s="60">
        <f t="shared" si="239"/>
        <v>0.32237659970300825</v>
      </c>
      <c r="CY42" s="60">
        <f t="shared" si="239"/>
        <v>0</v>
      </c>
      <c r="CZ42" s="60">
        <f t="shared" si="239"/>
        <v>0</v>
      </c>
      <c r="DA42" s="60">
        <f t="shared" si="239"/>
        <v>2</v>
      </c>
      <c r="DB42" s="60">
        <f t="shared" si="146"/>
        <v>23</v>
      </c>
      <c r="DC42" s="60">
        <f t="shared" si="147"/>
        <v>0</v>
      </c>
      <c r="DD42" s="60" t="str">
        <f t="shared" si="148"/>
        <v/>
      </c>
      <c r="DE42" s="59">
        <f t="shared" si="149"/>
        <v>6.261340519712653</v>
      </c>
      <c r="DF42" s="59">
        <f t="shared" si="150"/>
        <v>1.738659480287347</v>
      </c>
      <c r="DG42" s="59">
        <f t="shared" si="151"/>
        <v>0</v>
      </c>
      <c r="DH42" s="59">
        <f t="shared" si="152"/>
        <v>8</v>
      </c>
      <c r="DI42" s="59">
        <f t="shared" si="153"/>
        <v>0.58472778271460957</v>
      </c>
      <c r="DJ42" s="59">
        <f t="shared" si="154"/>
        <v>0.2489925492083922</v>
      </c>
      <c r="DK42" s="59">
        <f t="shared" si="155"/>
        <v>3.0376292345684161E-2</v>
      </c>
      <c r="DL42" s="59">
        <f t="shared" si="156"/>
        <v>0</v>
      </c>
      <c r="DM42" s="59">
        <f t="shared" si="157"/>
        <v>3.2582588147863412</v>
      </c>
      <c r="DN42" s="59">
        <f t="shared" si="158"/>
        <v>0.87764456094497323</v>
      </c>
      <c r="DO42" s="59">
        <f t="shared" si="159"/>
        <v>0</v>
      </c>
      <c r="DP42" s="59">
        <f t="shared" si="160"/>
        <v>5</v>
      </c>
      <c r="DQ42" s="59">
        <f t="shared" si="161"/>
        <v>0</v>
      </c>
      <c r="DR42" s="59">
        <f t="shared" si="162"/>
        <v>8.1373032665249201E-2</v>
      </c>
      <c r="DS42" s="59">
        <f t="shared" si="163"/>
        <v>0</v>
      </c>
      <c r="DT42" s="59">
        <f t="shared" si="164"/>
        <v>1.7464554349528165</v>
      </c>
      <c r="DU42" s="59">
        <f t="shared" si="165"/>
        <v>0.17217153238193417</v>
      </c>
      <c r="DV42" s="59">
        <f t="shared" si="166"/>
        <v>2</v>
      </c>
      <c r="DW42" s="59">
        <f t="shared" si="167"/>
        <v>0.47536523948919751</v>
      </c>
      <c r="DX42" s="59">
        <f t="shared" si="168"/>
        <v>0</v>
      </c>
      <c r="DY42" s="59">
        <f t="shared" si="169"/>
        <v>0.47536523948919751</v>
      </c>
      <c r="EA42" s="60">
        <f t="shared" si="170"/>
        <v>0.93188744040411386</v>
      </c>
      <c r="EB42" s="60">
        <f t="shared" si="171"/>
        <v>0.96928245426633397</v>
      </c>
      <c r="EC42" s="60">
        <f t="shared" si="172"/>
        <v>0.87672986158359001</v>
      </c>
      <c r="ED42" s="60">
        <f t="shared" si="173"/>
        <v>0.97957756267582752</v>
      </c>
      <c r="EF42" s="60">
        <f t="shared" si="174"/>
        <v>0.97957756267582752</v>
      </c>
      <c r="EG42" s="60">
        <f t="shared" si="243"/>
        <v>6.1334686853835194</v>
      </c>
      <c r="EH42" s="60">
        <f t="shared" si="243"/>
        <v>0.24390751447799788</v>
      </c>
      <c r="EI42" s="60">
        <f t="shared" si="243"/>
        <v>2.2759380322435185</v>
      </c>
      <c r="EJ42" s="60">
        <f t="shared" si="243"/>
        <v>2.9755934419113686E-2</v>
      </c>
      <c r="EK42" s="60">
        <f t="shared" si="243"/>
        <v>0.93943211691193895</v>
      </c>
      <c r="EL42" s="60">
        <f t="shared" si="243"/>
        <v>3.1917172283554347</v>
      </c>
      <c r="EM42" s="60">
        <f t="shared" si="243"/>
        <v>1.7107885582930322</v>
      </c>
      <c r="EN42" s="60">
        <f t="shared" si="243"/>
        <v>0</v>
      </c>
      <c r="EO42" s="60">
        <f t="shared" si="240"/>
        <v>0.63431249273249657</v>
      </c>
      <c r="EP42" s="60">
        <f t="shared" si="240"/>
        <v>0.31579288380079373</v>
      </c>
      <c r="EQ42" s="60">
        <f t="shared" si="240"/>
        <v>0</v>
      </c>
      <c r="ER42" s="60">
        <f t="shared" si="240"/>
        <v>0</v>
      </c>
      <c r="ES42" s="60">
        <f t="shared" si="240"/>
        <v>1.959155125351655</v>
      </c>
      <c r="ET42" s="60">
        <f t="shared" si="175"/>
        <v>22.530283941544038</v>
      </c>
      <c r="EU42" s="60">
        <f t="shared" si="176"/>
        <v>0.93943211691192374</v>
      </c>
      <c r="EV42" s="60" t="str">
        <f t="shared" si="177"/>
        <v/>
      </c>
      <c r="EW42" s="62">
        <f t="shared" si="178"/>
        <v>6.1334686853835194</v>
      </c>
      <c r="EX42" s="62">
        <f t="shared" si="179"/>
        <v>1.8665313146164806</v>
      </c>
      <c r="EY42" s="62">
        <f t="shared" si="180"/>
        <v>0</v>
      </c>
      <c r="EZ42" s="62">
        <f t="shared" si="181"/>
        <v>8</v>
      </c>
      <c r="FA42" s="62">
        <f t="shared" si="182"/>
        <v>0.40940671762703795</v>
      </c>
      <c r="FB42" s="62">
        <f t="shared" si="183"/>
        <v>0.24390751447799788</v>
      </c>
      <c r="FC42" s="62">
        <f t="shared" si="184"/>
        <v>2.9755934419113686E-2</v>
      </c>
      <c r="FD42" s="62">
        <f t="shared" si="185"/>
        <v>0.93943211691192374</v>
      </c>
      <c r="FE42" s="62">
        <f t="shared" si="186"/>
        <v>3.1917172283554347</v>
      </c>
      <c r="FF42" s="62">
        <f t="shared" si="187"/>
        <v>1.5210055437364645E-14</v>
      </c>
      <c r="FG42" s="62">
        <f t="shared" si="188"/>
        <v>0</v>
      </c>
      <c r="FH42" s="62">
        <f t="shared" si="189"/>
        <v>4.8142195117915234</v>
      </c>
      <c r="FI42" s="62">
        <f t="shared" si="190"/>
        <v>0</v>
      </c>
      <c r="FJ42" s="62">
        <f t="shared" si="191"/>
        <v>0</v>
      </c>
      <c r="FK42" s="62">
        <f t="shared" si="192"/>
        <v>0</v>
      </c>
      <c r="FL42" s="62">
        <f t="shared" si="193"/>
        <v>1.7107885582930322</v>
      </c>
      <c r="FM42" s="62">
        <f t="shared" si="194"/>
        <v>0.28921144170696778</v>
      </c>
      <c r="FN42" s="62">
        <f t="shared" si="195"/>
        <v>2</v>
      </c>
      <c r="FO42" s="62">
        <f t="shared" si="196"/>
        <v>0.34510105102552879</v>
      </c>
      <c r="FP42" s="62">
        <f t="shared" si="197"/>
        <v>0.31579288380079373</v>
      </c>
      <c r="FQ42" s="62">
        <f t="shared" si="198"/>
        <v>0.66089393482632253</v>
      </c>
      <c r="FR42" s="62" t="str">
        <f t="shared" si="199"/>
        <v>Pass</v>
      </c>
      <c r="FS42" s="62" t="str">
        <f t="shared" si="200"/>
        <v>Mg-Hst</v>
      </c>
      <c r="FT42" s="60">
        <f t="shared" si="201"/>
        <v>0.99999999999999523</v>
      </c>
      <c r="FV42" s="60">
        <f t="shared" si="202"/>
        <v>0.98978878133791381</v>
      </c>
      <c r="FW42" s="60">
        <f t="shared" si="244"/>
        <v>6.1974046025480867</v>
      </c>
      <c r="FX42" s="60">
        <f t="shared" si="244"/>
        <v>0.24645003184319506</v>
      </c>
      <c r="FY42" s="60">
        <f t="shared" si="244"/>
        <v>2.2996626476227378</v>
      </c>
      <c r="FZ42" s="60">
        <f t="shared" si="244"/>
        <v>3.0066113382398924E-2</v>
      </c>
      <c r="GA42" s="60">
        <f t="shared" si="244"/>
        <v>0.94922485526108069</v>
      </c>
      <c r="GB42" s="60">
        <f t="shared" si="244"/>
        <v>3.2249880215708879</v>
      </c>
      <c r="GC42" s="60">
        <f t="shared" si="244"/>
        <v>1.7286219966229244</v>
      </c>
      <c r="GD42" s="60">
        <f t="shared" si="244"/>
        <v>0</v>
      </c>
      <c r="GE42" s="60">
        <f t="shared" si="241"/>
        <v>0.64092463230181418</v>
      </c>
      <c r="GF42" s="60">
        <f t="shared" si="241"/>
        <v>0.31908474175190099</v>
      </c>
      <c r="GG42" s="60">
        <f t="shared" si="241"/>
        <v>0</v>
      </c>
      <c r="GH42" s="60">
        <f t="shared" si="241"/>
        <v>0</v>
      </c>
      <c r="GI42" s="60">
        <f t="shared" si="241"/>
        <v>1.9795775626758276</v>
      </c>
      <c r="GJ42" s="60">
        <f t="shared" si="203"/>
        <v>22.765141970772017</v>
      </c>
      <c r="GK42" s="60">
        <f t="shared" si="204"/>
        <v>0.46971605845596542</v>
      </c>
      <c r="GM42" s="88">
        <f t="shared" si="205"/>
        <v>6.1974046025480867</v>
      </c>
      <c r="GN42" s="88">
        <f t="shared" si="206"/>
        <v>1.8025953974519133</v>
      </c>
      <c r="GO42" s="88">
        <f t="shared" si="207"/>
        <v>0</v>
      </c>
      <c r="GP42" s="87">
        <f t="shared" si="208"/>
        <v>8</v>
      </c>
      <c r="GQ42" s="88">
        <f t="shared" si="209"/>
        <v>0.49706725017082443</v>
      </c>
      <c r="GR42" s="88">
        <f t="shared" si="210"/>
        <v>0.24645003184319506</v>
      </c>
      <c r="GS42" s="88">
        <f t="shared" si="211"/>
        <v>3.0066113382398924E-2</v>
      </c>
      <c r="GT42" s="88">
        <f t="shared" si="212"/>
        <v>0.46971605845596542</v>
      </c>
      <c r="GU42" s="88">
        <f t="shared" si="213"/>
        <v>3.2249880215708879</v>
      </c>
      <c r="GV42" s="88">
        <f t="shared" si="214"/>
        <v>0.47950879680511527</v>
      </c>
      <c r="GW42" s="88">
        <f t="shared" si="215"/>
        <v>0</v>
      </c>
      <c r="GX42" s="87">
        <f t="shared" si="216"/>
        <v>4.9477962722283868</v>
      </c>
      <c r="GY42" s="88">
        <f t="shared" si="217"/>
        <v>0</v>
      </c>
      <c r="GZ42" s="88">
        <f t="shared" si="218"/>
        <v>0</v>
      </c>
      <c r="HA42" s="88">
        <f t="shared" si="219"/>
        <v>0</v>
      </c>
      <c r="HB42" s="88">
        <f t="shared" si="220"/>
        <v>1.7286219966229244</v>
      </c>
      <c r="HC42" s="88">
        <f t="shared" si="221"/>
        <v>0.27137800337707563</v>
      </c>
      <c r="HD42" s="87">
        <f t="shared" si="222"/>
        <v>2</v>
      </c>
      <c r="HE42" s="88">
        <f t="shared" si="223"/>
        <v>0.36954662892473855</v>
      </c>
      <c r="HF42" s="88">
        <f t="shared" si="224"/>
        <v>0.31908474175190099</v>
      </c>
      <c r="HG42" s="88">
        <f t="shared" si="225"/>
        <v>0.6886313706766396</v>
      </c>
      <c r="HH42" s="96" t="str">
        <f t="shared" si="226"/>
        <v>Pass</v>
      </c>
      <c r="HI42" s="83">
        <f t="shared" si="227"/>
        <v>0.87056034319518594</v>
      </c>
      <c r="HJ42" s="83">
        <f t="shared" si="228"/>
        <v>0.6886313706766396</v>
      </c>
      <c r="HK42" s="83">
        <f t="shared" si="229"/>
        <v>0.24645003184319506</v>
      </c>
      <c r="HL42" s="83">
        <f t="shared" si="230"/>
        <v>6.1974046025480867</v>
      </c>
      <c r="HM42" s="96" t="str">
        <f t="shared" si="231"/>
        <v>Pargasite</v>
      </c>
      <c r="HP42" s="97">
        <f>parameters!$E$5+parameters!$F$5*calcs_mymases!$Q42 +parameters!$G$5*calcs_mymases!$GM42+parameters!$H$5*LN(calcs_mymases!$GM42)+parameters!$I$5*calcs_mymases!$GQ42+parameters!$J$5*(calcs_mymases!$GU42+calcs_mymases!$GY42) + parameters!$K$5*calcs_mymases!$GT42+parameters!$L$5*(calcs_mymases!$GV42+calcs_mymases!$GZ42)+parameters!$M$5*(calcs_mymases!$GT42+calcs_mymases!$GV42+calcs_mymases!$GZ42)+parameters!$N$5*(calcs_mymases!$GO42+calcs_mymases!$GR42)+parameters!$O$5*calcs_mymases!$HB42+parameters!$P$5*calcs_mymases!$HE42</f>
        <v>54.159127979444882</v>
      </c>
      <c r="HQ42" s="97">
        <f>parameters!$E$6+parameters!$F$6*calcs_mymases!$Q42 +parameters!$G$6*calcs_mymases!$GM42+parameters!$H$6*LN(calcs_mymases!$GM42)+parameters!$I$6*calcs_mymases!$GQ42+parameters!$J$6*(calcs_mymases!$GU42+calcs_mymases!$GY42) + parameters!$K$6*calcs_mymases!$GT42+parameters!$L$6*(calcs_mymases!$GV42+calcs_mymases!$GZ42)+parameters!$M$6*(calcs_mymases!$GT42+calcs_mymases!$GV42+calcs_mymases!$GZ42)+parameters!$N$6*(calcs_mymases!$GO42+calcs_mymases!$GR42)+parameters!$O$6*calcs_mymases!$HB42+parameters!$P$6*calcs_mymases!$HE42</f>
        <v>56.99653948333237</v>
      </c>
      <c r="HR42" s="97">
        <f>parameters!$E$7+parameters!$F$7*calcs_mymases!$Q42 +parameters!$G$7*calcs_mymases!$GM42+parameters!$H$7*LN(calcs_mymases!$GM42)+parameters!$I$7*calcs_mymases!$GQ42+parameters!$J$7*(calcs_mymases!$GU42+calcs_mymases!$GY42) + parameters!$K$7*calcs_mymases!$GT42+parameters!$L$7*(calcs_mymases!$GV42+calcs_mymases!$GZ42)+parameters!$M$7*(calcs_mymases!$GT42+calcs_mymases!$GV42+calcs_mymases!$GZ42)+parameters!$N$7*(calcs_mymases!$GO42+calcs_mymases!$GR42)+parameters!$O$7*calcs_mymases!$HB42+parameters!$P$7*calcs_mymases!$HE42</f>
        <v>60.616609138441682</v>
      </c>
      <c r="HS42" s="97">
        <f>parameters!$E$8+parameters!$F$8*calcs_mymases!$Q42 +parameters!$G$8*calcs_mymases!$GM42+parameters!$H$8*LN(calcs_mymases!$GM42)+parameters!$I$8*calcs_mymases!$GQ42+parameters!$J$8*(calcs_mymases!$GU42+calcs_mymases!$GY42) + parameters!$K$8*calcs_mymases!$GT42+parameters!$L$8*(calcs_mymases!$GV42+calcs_mymases!$GZ42)+parameters!$M$8*(calcs_mymases!$GT42+calcs_mymases!$GV42+calcs_mymases!$GZ42)+parameters!$N$8*(calcs_mymases!$GO42+calcs_mymases!$GR42)+parameters!$O$8*calcs_mymases!$HB42+parameters!$P$8*calcs_mymases!$HE42</f>
        <v>59.880870083653541</v>
      </c>
      <c r="HT42" s="81"/>
      <c r="HU42" s="97">
        <f>EXP(parameters!$E$10+parameters!$F$10*calcs_mymases!$Q42 +parameters!$G$10*calcs_mymases!$GM42+parameters!$H$10*LN(calcs_mymases!$GM42)+parameters!$I$10*calcs_mymases!$GQ42+parameters!$J$10*(calcs_mymases!$GU42+calcs_mymases!$GY42) + parameters!$K$10*calcs_mymases!$GT42+parameters!$L$10*(calcs_mymases!$GV42+calcs_mymases!$GZ42)+parameters!$M$10*(calcs_mymases!$GT42+calcs_mymases!$GV42+calcs_mymases!$GZ42)+parameters!$N$10*(calcs_mymases!$GO42+calcs_mymases!$GR42)+parameters!$O$10*calcs_mymases!$HB42+parameters!$P$10*calcs_mymases!$HE42)</f>
        <v>1.102754562369157</v>
      </c>
      <c r="HV42" s="97">
        <f>EXP(parameters!$E$11+parameters!$F$11*calcs_mymases!$Q42 +parameters!$G$11*calcs_mymases!$GM42+parameters!$H$11*LN(calcs_mymases!$GM42)+parameters!$I$11*calcs_mymases!$GQ42+parameters!$J$11*(calcs_mymases!$GU42+calcs_mymases!$GY42) + parameters!$K$11*calcs_mymases!$GT42+parameters!$L$11*(calcs_mymases!$GV42+calcs_mymases!$GZ42)+parameters!$M$11*(calcs_mymases!$GT42+calcs_mymases!$GV42+calcs_mymases!$GZ42)+parameters!$N$11*(calcs_mymases!$GO42+calcs_mymases!$GR42)+parameters!$O$11*calcs_mymases!$HB42+parameters!$P$11*calcs_mymases!$HE42)</f>
        <v>1.2789585222787128</v>
      </c>
      <c r="HW42" s="73"/>
      <c r="HX42" s="97">
        <f>EXP(parameters!$E$13+parameters!$F$13*calcs_mymases!$Q42 +parameters!$G$13*calcs_mymases!$GM42+parameters!$H$13*LN(calcs_mymases!$GM42)+parameters!$I$13*calcs_mymases!$GQ42+parameters!$J$13*(calcs_mymases!$GU42+calcs_mymases!$GY42) + parameters!$K$13*calcs_mymases!$GT42+parameters!$L$13*(calcs_mymases!$GV42+calcs_mymases!$GZ42)+parameters!$M$13*(calcs_mymases!$GT42+calcs_mymases!$GV42+calcs_mymases!$GZ42)+parameters!$N$13*(calcs_mymases!$GO42+calcs_mymases!$GR42)+parameters!$O$13*calcs_mymases!$HB42+parameters!$P$13*calcs_mymases!$HE42)</f>
        <v>4.944506480151488</v>
      </c>
      <c r="HY42" s="97">
        <f>EXP(parameters!$E$14+parameters!$F$14*calcs_mymases!$Q42 +parameters!$G$14*calcs_mymases!$GM42+parameters!$H$14*LN(calcs_mymases!$GM42)+parameters!$I$14*calcs_mymases!$GQ42+parameters!$J$14*(calcs_mymases!$GU42+calcs_mymases!$GY42) + parameters!$K$14*calcs_mymases!$GT42+parameters!$L$14*(calcs_mymases!$GV42+calcs_mymases!$GZ42)+parameters!$M$14*(calcs_mymases!$GT42+calcs_mymases!$GV42+calcs_mymases!$GZ42)+parameters!$N$14*(calcs_mymases!$GO42+calcs_mymases!$GR42)+parameters!$O$14*calcs_mymases!$HB42+parameters!$P$14*calcs_mymases!$HE42)</f>
        <v>4.7947883380296243</v>
      </c>
      <c r="HZ42" s="81"/>
      <c r="IA42" s="97">
        <f>EXP(parameters!$E$16+parameters!$F$16*calcs_mymases!$Q42 +parameters!$G$16*calcs_mymases!$GM42+parameters!$H$16*LN(calcs_mymases!$GM42)+parameters!$I$16*calcs_mymases!$GQ42+parameters!$J$16*(calcs_mymases!$GU42+calcs_mymases!$GY42) + parameters!$K$16*calcs_mymases!$GT42+parameters!$L$16*(calcs_mymases!$GV42+calcs_mymases!$GZ42)+parameters!$M$16*(calcs_mymases!$GT42+calcs_mymases!$GV42+calcs_mymases!$GZ42)+parameters!$N$16*(calcs_mymases!$GO42+calcs_mymases!$GR42)+parameters!$O$16*calcs_mymases!$HB42+parameters!$P$16*calcs_mymases!$HE42)</f>
        <v>2.5532631631288636</v>
      </c>
      <c r="IB42" s="81"/>
      <c r="IC42" s="97">
        <f>(parameters!$E$18+parameters!$F$18*calcs_mymases!$Q42 +parameters!$G$18*calcs_mymases!$GM42+parameters!$H$18*LN(calcs_mymases!$GM42)+parameters!$I$18*calcs_mymases!$GQ42+parameters!$J$18*(calcs_mymases!$GU42+calcs_mymases!$GY42) + parameters!$K$18*calcs_mymases!$GT42+parameters!$L$18*(calcs_mymases!$GV42+calcs_mymases!$GZ42)+parameters!$M$18*(calcs_mymases!$GT42+calcs_mymases!$GV42+calcs_mymases!$GZ42)+parameters!$N$18*(calcs_mymases!$GO42+calcs_mymases!$GR42)+parameters!$O$18*calcs_mymases!$HB42+parameters!$P$18*calcs_mymases!$HE42)</f>
        <v>6.5639192342014567</v>
      </c>
      <c r="ID42" s="97">
        <f>EXP(parameters!$E$19+parameters!$F$19*calcs_mymases!$Q42 +parameters!$G$19*calcs_mymases!$GM42+parameters!$H$19*LN(calcs_mymases!$GM42)+parameters!$I$19*calcs_mymases!$GQ42+parameters!$J$19*(calcs_mymases!$GU42+calcs_mymases!$GY42) + parameters!$K$19*calcs_mymases!$GT42+parameters!$L$19*(calcs_mymases!$GV42+calcs_mymases!$GZ42)+parameters!$M$19*(calcs_mymases!$GT42+calcs_mymases!$GV42+calcs_mymases!$GZ42)+parameters!$N$19*(calcs_mymases!$GO42+calcs_mymases!$GR42)+parameters!$O$19*calcs_mymases!$HB42+parameters!$P$19*calcs_mymases!$HE42)</f>
        <v>7.2832186054210188</v>
      </c>
      <c r="IE42" s="73"/>
      <c r="IF42" s="97">
        <f>(parameters!$E$21+parameters!$F$21*calcs_mymases!$Q42 +parameters!$G$21*calcs_mymases!$GM42+parameters!$H$21*LN(calcs_mymases!$GM42)+parameters!$I$21*calcs_mymases!$GQ42+parameters!$J$21*(calcs_mymases!$GU42+calcs_mymases!$GY42) + parameters!$K$21*calcs_mymases!$GT42+parameters!$L$21*(calcs_mymases!$GV42+calcs_mymases!$GZ42)+parameters!$M$21*(calcs_mymases!$GT42+calcs_mymases!$GV42+calcs_mymases!$GZ42)+parameters!$N$21*(calcs_mymases!$GO42+calcs_mymases!$GR42)+parameters!$O$21*calcs_mymases!$HB42+parameters!$P$21*calcs_mymases!$HE42)</f>
        <v>2.7741879784349432</v>
      </c>
      <c r="IG42" s="97">
        <f>(parameters!$E$22+parameters!$F$22*calcs_mymases!$Q42 +parameters!$G$22*calcs_mymases!$GM42+parameters!$H$22*LN(calcs_mymases!$GM42)+parameters!$I$22*calcs_mymases!$GQ42+parameters!$J$22*(calcs_mymases!$GU42+calcs_mymases!$GY42) + parameters!$K$22*calcs_mymases!$GT42+parameters!$L$22*(calcs_mymases!$GV42+calcs_mymases!$GZ42)+parameters!$M$22*(calcs_mymases!$GT42+calcs_mymases!$GV42+calcs_mymases!$GZ42)+parameters!$N$22*(calcs_mymases!$GO42+calcs_mymases!$GR42)+parameters!$O$22*calcs_mymases!$HB42+parameters!$P$22*calcs_mymases!$HE42)</f>
        <v>1.4793845314417116</v>
      </c>
      <c r="IH42" s="81"/>
      <c r="II42" s="97">
        <f>(parameters!$E$24+parameters!$F$24*calcs_mymases!$Q42 +parameters!$G$24*calcs_mymases!$GM42+parameters!$H$24*LN(calcs_mymases!$GM42)+parameters!$I$24*calcs_mymases!$GQ42+parameters!$J$24*(calcs_mymases!$GU42+calcs_mymases!$GY42) + parameters!$K$24*calcs_mymases!$GT42+parameters!$L$24*(calcs_mymases!$GV42+calcs_mymases!$GZ42)+parameters!$M$24*(calcs_mymases!$GT42+calcs_mymases!$GV42+calcs_mymases!$GZ42)+parameters!$N$24*(calcs_mymases!$GO42+calcs_mymases!$GR42)+parameters!$O$24*calcs_mymases!$HB42+parameters!$P$24*calcs_mymases!$HE42)</f>
        <v>17.514909859866265</v>
      </c>
      <c r="IJ42" s="98"/>
    </row>
    <row r="43" spans="1:244" s="60" customFormat="1" x14ac:dyDescent="0.3">
      <c r="A43" s="89" t="s">
        <v>115</v>
      </c>
      <c r="B43" s="90" t="str">
        <f t="shared" si="111"/>
        <v>Pargasite</v>
      </c>
      <c r="C43" s="91">
        <v>42.37</v>
      </c>
      <c r="D43" s="91">
        <v>2.2400000000000002</v>
      </c>
      <c r="E43" s="91">
        <v>13.34</v>
      </c>
      <c r="F43" s="91">
        <v>0.26</v>
      </c>
      <c r="G43" s="91">
        <v>7.76</v>
      </c>
      <c r="H43" s="91">
        <v>14.79</v>
      </c>
      <c r="I43" s="91">
        <v>11.03</v>
      </c>
      <c r="J43" s="91">
        <v>0</v>
      </c>
      <c r="K43" s="91">
        <v>2.2599999999999998</v>
      </c>
      <c r="L43" s="91">
        <v>1.71</v>
      </c>
      <c r="M43" s="91">
        <v>0</v>
      </c>
      <c r="N43" s="91">
        <v>0</v>
      </c>
      <c r="O43" s="91">
        <v>0</v>
      </c>
      <c r="P43" s="91">
        <v>95.759999999999991</v>
      </c>
      <c r="Q43" s="60">
        <v>1025</v>
      </c>
      <c r="R43" s="92">
        <f t="shared" ref="R43:T79" si="246">C43/C$3</f>
        <v>0.70517589453484519</v>
      </c>
      <c r="S43" s="93">
        <f t="shared" si="246"/>
        <v>2.8042484363811179E-2</v>
      </c>
      <c r="T43" s="93">
        <f t="shared" si="246"/>
        <v>0.13083433861966831</v>
      </c>
      <c r="U43" s="93">
        <f t="shared" si="245"/>
        <v>1.7105465722620401E-3</v>
      </c>
      <c r="V43" s="93">
        <f t="shared" si="245"/>
        <v>0.10800819526100124</v>
      </c>
      <c r="W43" s="93">
        <f t="shared" si="245"/>
        <v>0.36695745377675881</v>
      </c>
      <c r="X43" s="93">
        <f t="shared" si="245"/>
        <v>0.19669242867893305</v>
      </c>
      <c r="Y43" s="93">
        <f t="shared" si="245"/>
        <v>0</v>
      </c>
      <c r="Z43" s="93">
        <f t="shared" si="245"/>
        <v>3.6464022433441053E-2</v>
      </c>
      <c r="AA43" s="93">
        <f t="shared" si="245"/>
        <v>1.8153637097116652E-2</v>
      </c>
      <c r="AB43" s="93">
        <f t="shared" si="245"/>
        <v>0</v>
      </c>
      <c r="AC43" s="94">
        <f t="shared" si="245"/>
        <v>0</v>
      </c>
      <c r="AD43" s="92">
        <f t="shared" si="112"/>
        <v>1.4103517890696904</v>
      </c>
      <c r="AE43" s="93">
        <f t="shared" si="112"/>
        <v>5.6084968727622357E-2</v>
      </c>
      <c r="AF43" s="93">
        <f t="shared" si="113"/>
        <v>0.39250301585900493</v>
      </c>
      <c r="AG43" s="93">
        <f t="shared" si="113"/>
        <v>5.1316397167861204E-3</v>
      </c>
      <c r="AH43" s="93">
        <f t="shared" si="233"/>
        <v>0.10800819526100124</v>
      </c>
      <c r="AI43" s="93">
        <f t="shared" si="233"/>
        <v>0.36695745377675881</v>
      </c>
      <c r="AJ43" s="93">
        <f t="shared" si="233"/>
        <v>0.19669242867893305</v>
      </c>
      <c r="AK43" s="93">
        <f t="shared" si="233"/>
        <v>0</v>
      </c>
      <c r="AL43" s="93">
        <f t="shared" si="233"/>
        <v>3.6464022433441053E-2</v>
      </c>
      <c r="AM43" s="93">
        <f t="shared" si="233"/>
        <v>1.8153637097116652E-2</v>
      </c>
      <c r="AN43" s="94">
        <f t="shared" si="114"/>
        <v>2.5903471506203544</v>
      </c>
      <c r="AO43" s="92">
        <f t="shared" si="234"/>
        <v>12.522681039425306</v>
      </c>
      <c r="AP43" s="93">
        <f t="shared" si="234"/>
        <v>0.4979850984167844</v>
      </c>
      <c r="AQ43" s="93">
        <f t="shared" si="234"/>
        <v>3.4850808945029348</v>
      </c>
      <c r="AR43" s="93">
        <f t="shared" si="234"/>
        <v>4.5564438518526242E-2</v>
      </c>
      <c r="AS43" s="93">
        <f t="shared" si="234"/>
        <v>0.95901759361022243</v>
      </c>
      <c r="AT43" s="93">
        <f t="shared" si="234"/>
        <v>3.2582588147863412</v>
      </c>
      <c r="AU43" s="93">
        <f t="shared" si="234"/>
        <v>1.7464554349528165</v>
      </c>
      <c r="AV43" s="93">
        <f t="shared" si="234"/>
        <v>0</v>
      </c>
      <c r="AW43" s="93">
        <f t="shared" si="234"/>
        <v>0.32376838593556584</v>
      </c>
      <c r="AX43" s="93">
        <f t="shared" si="234"/>
        <v>0.16118829985150412</v>
      </c>
      <c r="AY43" s="94">
        <f t="shared" si="115"/>
        <v>23</v>
      </c>
      <c r="AZ43" s="92">
        <f t="shared" si="116"/>
        <v>6.261340519712653</v>
      </c>
      <c r="BA43" s="93">
        <f t="shared" si="116"/>
        <v>0.2489925492083922</v>
      </c>
      <c r="BB43" s="93">
        <f t="shared" si="117"/>
        <v>2.3233872630019565</v>
      </c>
      <c r="BC43" s="93">
        <f t="shared" si="117"/>
        <v>3.0376292345684161E-2</v>
      </c>
      <c r="BD43" s="93">
        <f t="shared" si="235"/>
        <v>0.95901759361022243</v>
      </c>
      <c r="BE43" s="93">
        <f t="shared" si="235"/>
        <v>3.2582588147863412</v>
      </c>
      <c r="BF43" s="93">
        <f t="shared" si="235"/>
        <v>1.7464554349528165</v>
      </c>
      <c r="BG43" s="93">
        <f t="shared" si="235"/>
        <v>0</v>
      </c>
      <c r="BH43" s="93">
        <f t="shared" si="118"/>
        <v>0.64753677187113168</v>
      </c>
      <c r="BI43" s="93">
        <f t="shared" si="118"/>
        <v>0.32237659970300825</v>
      </c>
      <c r="BJ43" s="93">
        <f t="shared" si="119"/>
        <v>0</v>
      </c>
      <c r="BK43" s="93">
        <f t="shared" si="119"/>
        <v>0</v>
      </c>
      <c r="BL43" s="93">
        <f t="shared" si="120"/>
        <v>2</v>
      </c>
      <c r="BM43" s="94">
        <f t="shared" si="121"/>
        <v>15.797741839192202</v>
      </c>
      <c r="BN43" s="95">
        <f t="shared" si="122"/>
        <v>6.261340519712653</v>
      </c>
      <c r="BO43" s="66">
        <f t="shared" si="123"/>
        <v>1.738659480287347</v>
      </c>
      <c r="BP43" s="66">
        <f t="shared" si="124"/>
        <v>0</v>
      </c>
      <c r="BQ43" s="66">
        <f t="shared" si="125"/>
        <v>8</v>
      </c>
      <c r="BR43" s="66">
        <f t="shared" si="126"/>
        <v>0.58472778271460957</v>
      </c>
      <c r="BS43" s="66">
        <f t="shared" si="127"/>
        <v>0.2489925492083922</v>
      </c>
      <c r="BT43" s="66">
        <f t="shared" si="128"/>
        <v>3.0376292345684161E-2</v>
      </c>
      <c r="BU43" s="66"/>
      <c r="BV43" s="66">
        <f t="shared" si="129"/>
        <v>3.2582588147863412</v>
      </c>
      <c r="BW43" s="66">
        <f t="shared" si="130"/>
        <v>0.87764456094497323</v>
      </c>
      <c r="BX43" s="66">
        <f t="shared" si="131"/>
        <v>0</v>
      </c>
      <c r="BY43" s="66">
        <f t="shared" si="132"/>
        <v>5</v>
      </c>
      <c r="BZ43" s="66">
        <f t="shared" si="133"/>
        <v>0</v>
      </c>
      <c r="CA43" s="66">
        <f t="shared" si="134"/>
        <v>8.1373032665249201E-2</v>
      </c>
      <c r="CB43" s="66">
        <f t="shared" si="135"/>
        <v>0</v>
      </c>
      <c r="CC43" s="66">
        <f t="shared" si="136"/>
        <v>1.7464554349528165</v>
      </c>
      <c r="CD43" s="56">
        <f t="shared" si="137"/>
        <v>0.17217153238193417</v>
      </c>
      <c r="CE43" s="66">
        <f t="shared" si="138"/>
        <v>2</v>
      </c>
      <c r="CF43" s="66">
        <f t="shared" si="139"/>
        <v>0.47536523948919751</v>
      </c>
      <c r="CG43" s="66">
        <f t="shared" si="140"/>
        <v>0.32237659970300825</v>
      </c>
      <c r="CH43" s="67">
        <f t="shared" si="141"/>
        <v>0.79774183919220576</v>
      </c>
      <c r="CJ43" s="60">
        <f t="shared" si="142"/>
        <v>1.2776816681369596</v>
      </c>
      <c r="CK43" s="60">
        <f t="shared" si="143"/>
        <v>1.0128029792401101</v>
      </c>
      <c r="CL43" s="60">
        <f t="shared" si="144"/>
        <v>1.0116113787502961</v>
      </c>
      <c r="CN43" s="60">
        <f t="shared" si="145"/>
        <v>1</v>
      </c>
      <c r="CO43" s="60">
        <f t="shared" si="242"/>
        <v>6.261340519712653</v>
      </c>
      <c r="CP43" s="60">
        <f t="shared" si="242"/>
        <v>0.2489925492083922</v>
      </c>
      <c r="CQ43" s="60">
        <f t="shared" si="242"/>
        <v>2.3233872630019565</v>
      </c>
      <c r="CR43" s="60">
        <f t="shared" si="242"/>
        <v>3.0376292345684161E-2</v>
      </c>
      <c r="CS43" s="60">
        <f t="shared" si="242"/>
        <v>0.95901759361022243</v>
      </c>
      <c r="CT43" s="60">
        <f t="shared" si="242"/>
        <v>3.2582588147863412</v>
      </c>
      <c r="CU43" s="60">
        <f t="shared" si="242"/>
        <v>1.7464554349528165</v>
      </c>
      <c r="CV43" s="60">
        <f t="shared" si="242"/>
        <v>0</v>
      </c>
      <c r="CW43" s="60">
        <f t="shared" si="239"/>
        <v>0.64753677187113168</v>
      </c>
      <c r="CX43" s="60">
        <f t="shared" si="239"/>
        <v>0.32237659970300825</v>
      </c>
      <c r="CY43" s="60">
        <f t="shared" si="239"/>
        <v>0</v>
      </c>
      <c r="CZ43" s="60">
        <f t="shared" si="239"/>
        <v>0</v>
      </c>
      <c r="DA43" s="60">
        <f t="shared" si="239"/>
        <v>2</v>
      </c>
      <c r="DB43" s="60">
        <f t="shared" si="146"/>
        <v>23</v>
      </c>
      <c r="DC43" s="60">
        <f t="shared" si="147"/>
        <v>0</v>
      </c>
      <c r="DD43" s="60" t="str">
        <f t="shared" si="148"/>
        <v/>
      </c>
      <c r="DE43" s="59">
        <f t="shared" si="149"/>
        <v>6.261340519712653</v>
      </c>
      <c r="DF43" s="59">
        <f t="shared" si="150"/>
        <v>1.738659480287347</v>
      </c>
      <c r="DG43" s="59">
        <f t="shared" si="151"/>
        <v>0</v>
      </c>
      <c r="DH43" s="59">
        <f t="shared" si="152"/>
        <v>8</v>
      </c>
      <c r="DI43" s="59">
        <f t="shared" si="153"/>
        <v>0.58472778271460957</v>
      </c>
      <c r="DJ43" s="59">
        <f t="shared" si="154"/>
        <v>0.2489925492083922</v>
      </c>
      <c r="DK43" s="59">
        <f t="shared" si="155"/>
        <v>3.0376292345684161E-2</v>
      </c>
      <c r="DL43" s="59">
        <f t="shared" si="156"/>
        <v>0</v>
      </c>
      <c r="DM43" s="59">
        <f t="shared" si="157"/>
        <v>3.2582588147863412</v>
      </c>
      <c r="DN43" s="59">
        <f t="shared" si="158"/>
        <v>0.87764456094497323</v>
      </c>
      <c r="DO43" s="59">
        <f t="shared" si="159"/>
        <v>0</v>
      </c>
      <c r="DP43" s="59">
        <f t="shared" si="160"/>
        <v>5</v>
      </c>
      <c r="DQ43" s="59">
        <f t="shared" si="161"/>
        <v>0</v>
      </c>
      <c r="DR43" s="59">
        <f t="shared" si="162"/>
        <v>8.1373032665249201E-2</v>
      </c>
      <c r="DS43" s="59">
        <f t="shared" si="163"/>
        <v>0</v>
      </c>
      <c r="DT43" s="59">
        <f t="shared" si="164"/>
        <v>1.7464554349528165</v>
      </c>
      <c r="DU43" s="59">
        <f t="shared" si="165"/>
        <v>0.17217153238193417</v>
      </c>
      <c r="DV43" s="59">
        <f t="shared" si="166"/>
        <v>2</v>
      </c>
      <c r="DW43" s="59">
        <f t="shared" si="167"/>
        <v>0.47536523948919751</v>
      </c>
      <c r="DX43" s="59">
        <f t="shared" si="168"/>
        <v>0</v>
      </c>
      <c r="DY43" s="59">
        <f t="shared" si="169"/>
        <v>0.47536523948919751</v>
      </c>
      <c r="EA43" s="60">
        <f t="shared" si="170"/>
        <v>0.93188744040411386</v>
      </c>
      <c r="EB43" s="60">
        <f t="shared" si="171"/>
        <v>0.96928245426633397</v>
      </c>
      <c r="EC43" s="60">
        <f t="shared" si="172"/>
        <v>0.87672986158359001</v>
      </c>
      <c r="ED43" s="60">
        <f t="shared" si="173"/>
        <v>0.97957756267582752</v>
      </c>
      <c r="EF43" s="60">
        <f t="shared" si="174"/>
        <v>0.97957756267582752</v>
      </c>
      <c r="EG43" s="60">
        <f t="shared" si="243"/>
        <v>6.1334686853835194</v>
      </c>
      <c r="EH43" s="60">
        <f t="shared" si="243"/>
        <v>0.24390751447799788</v>
      </c>
      <c r="EI43" s="60">
        <f t="shared" si="243"/>
        <v>2.2759380322435185</v>
      </c>
      <c r="EJ43" s="60">
        <f t="shared" si="243"/>
        <v>2.9755934419113686E-2</v>
      </c>
      <c r="EK43" s="60">
        <f t="shared" si="243"/>
        <v>0.93943211691193895</v>
      </c>
      <c r="EL43" s="60">
        <f t="shared" si="243"/>
        <v>3.1917172283554347</v>
      </c>
      <c r="EM43" s="60">
        <f t="shared" si="243"/>
        <v>1.7107885582930322</v>
      </c>
      <c r="EN43" s="60">
        <f t="shared" si="243"/>
        <v>0</v>
      </c>
      <c r="EO43" s="60">
        <f t="shared" si="240"/>
        <v>0.63431249273249657</v>
      </c>
      <c r="EP43" s="60">
        <f t="shared" si="240"/>
        <v>0.31579288380079373</v>
      </c>
      <c r="EQ43" s="60">
        <f t="shared" si="240"/>
        <v>0</v>
      </c>
      <c r="ER43" s="60">
        <f t="shared" si="240"/>
        <v>0</v>
      </c>
      <c r="ES43" s="60">
        <f t="shared" si="240"/>
        <v>1.959155125351655</v>
      </c>
      <c r="ET43" s="60">
        <f t="shared" si="175"/>
        <v>22.530283941544038</v>
      </c>
      <c r="EU43" s="60">
        <f t="shared" si="176"/>
        <v>0.93943211691192374</v>
      </c>
      <c r="EV43" s="60" t="str">
        <f t="shared" si="177"/>
        <v/>
      </c>
      <c r="EW43" s="62">
        <f t="shared" si="178"/>
        <v>6.1334686853835194</v>
      </c>
      <c r="EX43" s="62">
        <f t="shared" si="179"/>
        <v>1.8665313146164806</v>
      </c>
      <c r="EY43" s="62">
        <f t="shared" si="180"/>
        <v>0</v>
      </c>
      <c r="EZ43" s="62">
        <f t="shared" si="181"/>
        <v>8</v>
      </c>
      <c r="FA43" s="62">
        <f t="shared" si="182"/>
        <v>0.40940671762703795</v>
      </c>
      <c r="FB43" s="62">
        <f t="shared" si="183"/>
        <v>0.24390751447799788</v>
      </c>
      <c r="FC43" s="62">
        <f t="shared" si="184"/>
        <v>2.9755934419113686E-2</v>
      </c>
      <c r="FD43" s="62">
        <f t="shared" si="185"/>
        <v>0.93943211691192374</v>
      </c>
      <c r="FE43" s="62">
        <f t="shared" si="186"/>
        <v>3.1917172283554347</v>
      </c>
      <c r="FF43" s="62">
        <f t="shared" si="187"/>
        <v>1.5210055437364645E-14</v>
      </c>
      <c r="FG43" s="62">
        <f t="shared" si="188"/>
        <v>0</v>
      </c>
      <c r="FH43" s="62">
        <f t="shared" si="189"/>
        <v>4.8142195117915234</v>
      </c>
      <c r="FI43" s="62">
        <f t="shared" si="190"/>
        <v>0</v>
      </c>
      <c r="FJ43" s="62">
        <f t="shared" si="191"/>
        <v>0</v>
      </c>
      <c r="FK43" s="62">
        <f t="shared" si="192"/>
        <v>0</v>
      </c>
      <c r="FL43" s="62">
        <f t="shared" si="193"/>
        <v>1.7107885582930322</v>
      </c>
      <c r="FM43" s="62">
        <f t="shared" si="194"/>
        <v>0.28921144170696778</v>
      </c>
      <c r="FN43" s="62">
        <f t="shared" si="195"/>
        <v>2</v>
      </c>
      <c r="FO43" s="62">
        <f t="shared" si="196"/>
        <v>0.34510105102552879</v>
      </c>
      <c r="FP43" s="62">
        <f t="shared" si="197"/>
        <v>0.31579288380079373</v>
      </c>
      <c r="FQ43" s="62">
        <f t="shared" si="198"/>
        <v>0.66089393482632253</v>
      </c>
      <c r="FR43" s="62" t="str">
        <f t="shared" si="199"/>
        <v>Pass</v>
      </c>
      <c r="FS43" s="62" t="str">
        <f t="shared" si="200"/>
        <v>Mg-Hst</v>
      </c>
      <c r="FT43" s="60">
        <f t="shared" si="201"/>
        <v>0.99999999999999523</v>
      </c>
      <c r="FV43" s="60">
        <f t="shared" si="202"/>
        <v>0.98978878133791381</v>
      </c>
      <c r="FW43" s="60">
        <f t="shared" si="244"/>
        <v>6.1974046025480867</v>
      </c>
      <c r="FX43" s="60">
        <f t="shared" si="244"/>
        <v>0.24645003184319506</v>
      </c>
      <c r="FY43" s="60">
        <f t="shared" si="244"/>
        <v>2.2996626476227378</v>
      </c>
      <c r="FZ43" s="60">
        <f t="shared" si="244"/>
        <v>3.0066113382398924E-2</v>
      </c>
      <c r="GA43" s="60">
        <f t="shared" si="244"/>
        <v>0.94922485526108069</v>
      </c>
      <c r="GB43" s="60">
        <f t="shared" si="244"/>
        <v>3.2249880215708879</v>
      </c>
      <c r="GC43" s="60">
        <f t="shared" si="244"/>
        <v>1.7286219966229244</v>
      </c>
      <c r="GD43" s="60">
        <f t="shared" si="244"/>
        <v>0</v>
      </c>
      <c r="GE43" s="60">
        <f t="shared" si="241"/>
        <v>0.64092463230181418</v>
      </c>
      <c r="GF43" s="60">
        <f t="shared" si="241"/>
        <v>0.31908474175190099</v>
      </c>
      <c r="GG43" s="60">
        <f t="shared" si="241"/>
        <v>0</v>
      </c>
      <c r="GH43" s="60">
        <f t="shared" si="241"/>
        <v>0</v>
      </c>
      <c r="GI43" s="60">
        <f t="shared" si="241"/>
        <v>1.9795775626758276</v>
      </c>
      <c r="GJ43" s="60">
        <f t="shared" si="203"/>
        <v>22.765141970772017</v>
      </c>
      <c r="GK43" s="60">
        <f t="shared" si="204"/>
        <v>0.46971605845596542</v>
      </c>
      <c r="GM43" s="88">
        <f t="shared" si="205"/>
        <v>6.1974046025480867</v>
      </c>
      <c r="GN43" s="88">
        <f t="shared" si="206"/>
        <v>1.8025953974519133</v>
      </c>
      <c r="GO43" s="88">
        <f t="shared" si="207"/>
        <v>0</v>
      </c>
      <c r="GP43" s="87">
        <f t="shared" si="208"/>
        <v>8</v>
      </c>
      <c r="GQ43" s="88">
        <f t="shared" si="209"/>
        <v>0.49706725017082443</v>
      </c>
      <c r="GR43" s="88">
        <f t="shared" si="210"/>
        <v>0.24645003184319506</v>
      </c>
      <c r="GS43" s="88">
        <f t="shared" si="211"/>
        <v>3.0066113382398924E-2</v>
      </c>
      <c r="GT43" s="88">
        <f t="shared" si="212"/>
        <v>0.46971605845596542</v>
      </c>
      <c r="GU43" s="88">
        <f t="shared" si="213"/>
        <v>3.2249880215708879</v>
      </c>
      <c r="GV43" s="88">
        <f t="shared" si="214"/>
        <v>0.47950879680511527</v>
      </c>
      <c r="GW43" s="88">
        <f t="shared" si="215"/>
        <v>0</v>
      </c>
      <c r="GX43" s="87">
        <f t="shared" si="216"/>
        <v>4.9477962722283868</v>
      </c>
      <c r="GY43" s="88">
        <f t="shared" si="217"/>
        <v>0</v>
      </c>
      <c r="GZ43" s="88">
        <f t="shared" si="218"/>
        <v>0</v>
      </c>
      <c r="HA43" s="88">
        <f t="shared" si="219"/>
        <v>0</v>
      </c>
      <c r="HB43" s="88">
        <f t="shared" si="220"/>
        <v>1.7286219966229244</v>
      </c>
      <c r="HC43" s="88">
        <f t="shared" si="221"/>
        <v>0.27137800337707563</v>
      </c>
      <c r="HD43" s="87">
        <f t="shared" si="222"/>
        <v>2</v>
      </c>
      <c r="HE43" s="88">
        <f t="shared" si="223"/>
        <v>0.36954662892473855</v>
      </c>
      <c r="HF43" s="88">
        <f t="shared" si="224"/>
        <v>0.31908474175190099</v>
      </c>
      <c r="HG43" s="88">
        <f t="shared" si="225"/>
        <v>0.6886313706766396</v>
      </c>
      <c r="HH43" s="96" t="str">
        <f t="shared" si="226"/>
        <v>Pass</v>
      </c>
      <c r="HI43" s="83">
        <f t="shared" si="227"/>
        <v>0.87056034319518594</v>
      </c>
      <c r="HJ43" s="83">
        <f t="shared" si="228"/>
        <v>0.6886313706766396</v>
      </c>
      <c r="HK43" s="83">
        <f t="shared" si="229"/>
        <v>0.24645003184319506</v>
      </c>
      <c r="HL43" s="83">
        <f t="shared" si="230"/>
        <v>6.1974046025480867</v>
      </c>
      <c r="HM43" s="96" t="str">
        <f t="shared" si="231"/>
        <v>Pargasite</v>
      </c>
      <c r="HP43" s="97">
        <f>parameters!$E$5+parameters!$F$5*calcs_mymases!$Q43 +parameters!$G$5*calcs_mymases!$GM43+parameters!$H$5*LN(calcs_mymases!$GM43)+parameters!$I$5*calcs_mymases!$GQ43+parameters!$J$5*(calcs_mymases!$GU43+calcs_mymases!$GY43) + parameters!$K$5*calcs_mymases!$GT43+parameters!$L$5*(calcs_mymases!$GV43+calcs_mymases!$GZ43)+parameters!$M$5*(calcs_mymases!$GT43+calcs_mymases!$GV43+calcs_mymases!$GZ43)+parameters!$N$5*(calcs_mymases!$GO43+calcs_mymases!$GR43)+parameters!$O$5*calcs_mymases!$HB43+parameters!$P$5*calcs_mymases!$HE43</f>
        <v>54.159127979444882</v>
      </c>
      <c r="HQ43" s="97">
        <f>parameters!$E$6+parameters!$F$6*calcs_mymases!$Q43 +parameters!$G$6*calcs_mymases!$GM43+parameters!$H$6*LN(calcs_mymases!$GM43)+parameters!$I$6*calcs_mymases!$GQ43+parameters!$J$6*(calcs_mymases!$GU43+calcs_mymases!$GY43) + parameters!$K$6*calcs_mymases!$GT43+parameters!$L$6*(calcs_mymases!$GV43+calcs_mymases!$GZ43)+parameters!$M$6*(calcs_mymases!$GT43+calcs_mymases!$GV43+calcs_mymases!$GZ43)+parameters!$N$6*(calcs_mymases!$GO43+calcs_mymases!$GR43)+parameters!$O$6*calcs_mymases!$HB43+parameters!$P$6*calcs_mymases!$HE43</f>
        <v>56.99653948333237</v>
      </c>
      <c r="HR43" s="97">
        <f>parameters!$E$7+parameters!$F$7*calcs_mymases!$Q43 +parameters!$G$7*calcs_mymases!$GM43+parameters!$H$7*LN(calcs_mymases!$GM43)+parameters!$I$7*calcs_mymases!$GQ43+parameters!$J$7*(calcs_mymases!$GU43+calcs_mymases!$GY43) + parameters!$K$7*calcs_mymases!$GT43+parameters!$L$7*(calcs_mymases!$GV43+calcs_mymases!$GZ43)+parameters!$M$7*(calcs_mymases!$GT43+calcs_mymases!$GV43+calcs_mymases!$GZ43)+parameters!$N$7*(calcs_mymases!$GO43+calcs_mymases!$GR43)+parameters!$O$7*calcs_mymases!$HB43+parameters!$P$7*calcs_mymases!$HE43</f>
        <v>60.616609138441682</v>
      </c>
      <c r="HS43" s="97">
        <f>parameters!$E$8+parameters!$F$8*calcs_mymases!$Q43 +parameters!$G$8*calcs_mymases!$GM43+parameters!$H$8*LN(calcs_mymases!$GM43)+parameters!$I$8*calcs_mymases!$GQ43+parameters!$J$8*(calcs_mymases!$GU43+calcs_mymases!$GY43) + parameters!$K$8*calcs_mymases!$GT43+parameters!$L$8*(calcs_mymases!$GV43+calcs_mymases!$GZ43)+parameters!$M$8*(calcs_mymases!$GT43+calcs_mymases!$GV43+calcs_mymases!$GZ43)+parameters!$N$8*(calcs_mymases!$GO43+calcs_mymases!$GR43)+parameters!$O$8*calcs_mymases!$HB43+parameters!$P$8*calcs_mymases!$HE43</f>
        <v>59.880870083653541</v>
      </c>
      <c r="HT43" s="81"/>
      <c r="HU43" s="97">
        <f>EXP(parameters!$E$10+parameters!$F$10*calcs_mymases!$Q43 +parameters!$G$10*calcs_mymases!$GM43+parameters!$H$10*LN(calcs_mymases!$GM43)+parameters!$I$10*calcs_mymases!$GQ43+parameters!$J$10*(calcs_mymases!$GU43+calcs_mymases!$GY43) + parameters!$K$10*calcs_mymases!$GT43+parameters!$L$10*(calcs_mymases!$GV43+calcs_mymases!$GZ43)+parameters!$M$10*(calcs_mymases!$GT43+calcs_mymases!$GV43+calcs_mymases!$GZ43)+parameters!$N$10*(calcs_mymases!$GO43+calcs_mymases!$GR43)+parameters!$O$10*calcs_mymases!$HB43+parameters!$P$10*calcs_mymases!$HE43)</f>
        <v>1.102754562369157</v>
      </c>
      <c r="HV43" s="97">
        <f>EXP(parameters!$E$11+parameters!$F$11*calcs_mymases!$Q43 +parameters!$G$11*calcs_mymases!$GM43+parameters!$H$11*LN(calcs_mymases!$GM43)+parameters!$I$11*calcs_mymases!$GQ43+parameters!$J$11*(calcs_mymases!$GU43+calcs_mymases!$GY43) + parameters!$K$11*calcs_mymases!$GT43+parameters!$L$11*(calcs_mymases!$GV43+calcs_mymases!$GZ43)+parameters!$M$11*(calcs_mymases!$GT43+calcs_mymases!$GV43+calcs_mymases!$GZ43)+parameters!$N$11*(calcs_mymases!$GO43+calcs_mymases!$GR43)+parameters!$O$11*calcs_mymases!$HB43+parameters!$P$11*calcs_mymases!$HE43)</f>
        <v>1.2789585222787128</v>
      </c>
      <c r="HW43" s="73"/>
      <c r="HX43" s="97">
        <f>EXP(parameters!$E$13+parameters!$F$13*calcs_mymases!$Q43 +parameters!$G$13*calcs_mymases!$GM43+parameters!$H$13*LN(calcs_mymases!$GM43)+parameters!$I$13*calcs_mymases!$GQ43+parameters!$J$13*(calcs_mymases!$GU43+calcs_mymases!$GY43) + parameters!$K$13*calcs_mymases!$GT43+parameters!$L$13*(calcs_mymases!$GV43+calcs_mymases!$GZ43)+parameters!$M$13*(calcs_mymases!$GT43+calcs_mymases!$GV43+calcs_mymases!$GZ43)+parameters!$N$13*(calcs_mymases!$GO43+calcs_mymases!$GR43)+parameters!$O$13*calcs_mymases!$HB43+parameters!$P$13*calcs_mymases!$HE43)</f>
        <v>4.944506480151488</v>
      </c>
      <c r="HY43" s="97">
        <f>EXP(parameters!$E$14+parameters!$F$14*calcs_mymases!$Q43 +parameters!$G$14*calcs_mymases!$GM43+parameters!$H$14*LN(calcs_mymases!$GM43)+parameters!$I$14*calcs_mymases!$GQ43+parameters!$J$14*(calcs_mymases!$GU43+calcs_mymases!$GY43) + parameters!$K$14*calcs_mymases!$GT43+parameters!$L$14*(calcs_mymases!$GV43+calcs_mymases!$GZ43)+parameters!$M$14*(calcs_mymases!$GT43+calcs_mymases!$GV43+calcs_mymases!$GZ43)+parameters!$N$14*(calcs_mymases!$GO43+calcs_mymases!$GR43)+parameters!$O$14*calcs_mymases!$HB43+parameters!$P$14*calcs_mymases!$HE43)</f>
        <v>4.7947883380296243</v>
      </c>
      <c r="HZ43" s="81"/>
      <c r="IA43" s="97">
        <f>EXP(parameters!$E$16+parameters!$F$16*calcs_mymases!$Q43 +parameters!$G$16*calcs_mymases!$GM43+parameters!$H$16*LN(calcs_mymases!$GM43)+parameters!$I$16*calcs_mymases!$GQ43+parameters!$J$16*(calcs_mymases!$GU43+calcs_mymases!$GY43) + parameters!$K$16*calcs_mymases!$GT43+parameters!$L$16*(calcs_mymases!$GV43+calcs_mymases!$GZ43)+parameters!$M$16*(calcs_mymases!$GT43+calcs_mymases!$GV43+calcs_mymases!$GZ43)+parameters!$N$16*(calcs_mymases!$GO43+calcs_mymases!$GR43)+parameters!$O$16*calcs_mymases!$HB43+parameters!$P$16*calcs_mymases!$HE43)</f>
        <v>2.5532631631288636</v>
      </c>
      <c r="IB43" s="81"/>
      <c r="IC43" s="97">
        <f>(parameters!$E$18+parameters!$F$18*calcs_mymases!$Q43 +parameters!$G$18*calcs_mymases!$GM43+parameters!$H$18*LN(calcs_mymases!$GM43)+parameters!$I$18*calcs_mymases!$GQ43+parameters!$J$18*(calcs_mymases!$GU43+calcs_mymases!$GY43) + parameters!$K$18*calcs_mymases!$GT43+parameters!$L$18*(calcs_mymases!$GV43+calcs_mymases!$GZ43)+parameters!$M$18*(calcs_mymases!$GT43+calcs_mymases!$GV43+calcs_mymases!$GZ43)+parameters!$N$18*(calcs_mymases!$GO43+calcs_mymases!$GR43)+parameters!$O$18*calcs_mymases!$HB43+parameters!$P$18*calcs_mymases!$HE43)</f>
        <v>6.5639192342014567</v>
      </c>
      <c r="ID43" s="97">
        <f>EXP(parameters!$E$19+parameters!$F$19*calcs_mymases!$Q43 +parameters!$G$19*calcs_mymases!$GM43+parameters!$H$19*LN(calcs_mymases!$GM43)+parameters!$I$19*calcs_mymases!$GQ43+parameters!$J$19*(calcs_mymases!$GU43+calcs_mymases!$GY43) + parameters!$K$19*calcs_mymases!$GT43+parameters!$L$19*(calcs_mymases!$GV43+calcs_mymases!$GZ43)+parameters!$M$19*(calcs_mymases!$GT43+calcs_mymases!$GV43+calcs_mymases!$GZ43)+parameters!$N$19*(calcs_mymases!$GO43+calcs_mymases!$GR43)+parameters!$O$19*calcs_mymases!$HB43+parameters!$P$19*calcs_mymases!$HE43)</f>
        <v>7.2832186054210188</v>
      </c>
      <c r="IE43" s="73"/>
      <c r="IF43" s="97">
        <f>(parameters!$E$21+parameters!$F$21*calcs_mymases!$Q43 +parameters!$G$21*calcs_mymases!$GM43+parameters!$H$21*LN(calcs_mymases!$GM43)+parameters!$I$21*calcs_mymases!$GQ43+parameters!$J$21*(calcs_mymases!$GU43+calcs_mymases!$GY43) + parameters!$K$21*calcs_mymases!$GT43+parameters!$L$21*(calcs_mymases!$GV43+calcs_mymases!$GZ43)+parameters!$M$21*(calcs_mymases!$GT43+calcs_mymases!$GV43+calcs_mymases!$GZ43)+parameters!$N$21*(calcs_mymases!$GO43+calcs_mymases!$GR43)+parameters!$O$21*calcs_mymases!$HB43+parameters!$P$21*calcs_mymases!$HE43)</f>
        <v>2.7741879784349432</v>
      </c>
      <c r="IG43" s="97">
        <f>(parameters!$E$22+parameters!$F$22*calcs_mymases!$Q43 +parameters!$G$22*calcs_mymases!$GM43+parameters!$H$22*LN(calcs_mymases!$GM43)+parameters!$I$22*calcs_mymases!$GQ43+parameters!$J$22*(calcs_mymases!$GU43+calcs_mymases!$GY43) + parameters!$K$22*calcs_mymases!$GT43+parameters!$L$22*(calcs_mymases!$GV43+calcs_mymases!$GZ43)+parameters!$M$22*(calcs_mymases!$GT43+calcs_mymases!$GV43+calcs_mymases!$GZ43)+parameters!$N$22*(calcs_mymases!$GO43+calcs_mymases!$GR43)+parameters!$O$22*calcs_mymases!$HB43+parameters!$P$22*calcs_mymases!$HE43)</f>
        <v>1.4793845314417116</v>
      </c>
      <c r="IH43" s="81"/>
      <c r="II43" s="97">
        <f>(parameters!$E$24+parameters!$F$24*calcs_mymases!$Q43 +parameters!$G$24*calcs_mymases!$GM43+parameters!$H$24*LN(calcs_mymases!$GM43)+parameters!$I$24*calcs_mymases!$GQ43+parameters!$J$24*(calcs_mymases!$GU43+calcs_mymases!$GY43) + parameters!$K$24*calcs_mymases!$GT43+parameters!$L$24*(calcs_mymases!$GV43+calcs_mymases!$GZ43)+parameters!$M$24*(calcs_mymases!$GT43+calcs_mymases!$GV43+calcs_mymases!$GZ43)+parameters!$N$24*(calcs_mymases!$GO43+calcs_mymases!$GR43)+parameters!$O$24*calcs_mymases!$HB43+parameters!$P$24*calcs_mymases!$HE43)</f>
        <v>17.514909859866265</v>
      </c>
      <c r="IJ43" s="98"/>
    </row>
    <row r="44" spans="1:244" s="60" customFormat="1" x14ac:dyDescent="0.3">
      <c r="A44" s="89" t="s">
        <v>115</v>
      </c>
      <c r="B44" s="90" t="str">
        <f t="shared" si="111"/>
        <v>Pargasite</v>
      </c>
      <c r="C44" s="91">
        <v>42.37</v>
      </c>
      <c r="D44" s="91">
        <v>2.2400000000000002</v>
      </c>
      <c r="E44" s="91">
        <v>13.34</v>
      </c>
      <c r="F44" s="91">
        <v>0.26</v>
      </c>
      <c r="G44" s="91">
        <v>7.76</v>
      </c>
      <c r="H44" s="91">
        <v>14.79</v>
      </c>
      <c r="I44" s="91">
        <v>11.03</v>
      </c>
      <c r="J44" s="91">
        <v>0</v>
      </c>
      <c r="K44" s="91">
        <v>2.2599999999999998</v>
      </c>
      <c r="L44" s="91">
        <v>1.71</v>
      </c>
      <c r="M44" s="91">
        <v>0</v>
      </c>
      <c r="N44" s="91">
        <v>0</v>
      </c>
      <c r="O44" s="91">
        <v>0</v>
      </c>
      <c r="P44" s="91">
        <v>95.759999999999991</v>
      </c>
      <c r="Q44" s="60">
        <v>1025</v>
      </c>
      <c r="R44" s="92">
        <f t="shared" si="246"/>
        <v>0.70517589453484519</v>
      </c>
      <c r="S44" s="93">
        <f t="shared" si="246"/>
        <v>2.8042484363811179E-2</v>
      </c>
      <c r="T44" s="93">
        <f t="shared" si="246"/>
        <v>0.13083433861966831</v>
      </c>
      <c r="U44" s="93">
        <f t="shared" si="245"/>
        <v>1.7105465722620401E-3</v>
      </c>
      <c r="V44" s="93">
        <f t="shared" si="245"/>
        <v>0.10800819526100124</v>
      </c>
      <c r="W44" s="93">
        <f t="shared" si="245"/>
        <v>0.36695745377675881</v>
      </c>
      <c r="X44" s="93">
        <f t="shared" si="245"/>
        <v>0.19669242867893305</v>
      </c>
      <c r="Y44" s="93">
        <f t="shared" si="245"/>
        <v>0</v>
      </c>
      <c r="Z44" s="93">
        <f t="shared" si="245"/>
        <v>3.6464022433441053E-2</v>
      </c>
      <c r="AA44" s="93">
        <f t="shared" si="245"/>
        <v>1.8153637097116652E-2</v>
      </c>
      <c r="AB44" s="93">
        <f t="shared" si="245"/>
        <v>0</v>
      </c>
      <c r="AC44" s="94">
        <f t="shared" si="245"/>
        <v>0</v>
      </c>
      <c r="AD44" s="92">
        <f t="shared" si="112"/>
        <v>1.4103517890696904</v>
      </c>
      <c r="AE44" s="93">
        <f t="shared" si="112"/>
        <v>5.6084968727622357E-2</v>
      </c>
      <c r="AF44" s="93">
        <f t="shared" si="113"/>
        <v>0.39250301585900493</v>
      </c>
      <c r="AG44" s="93">
        <f t="shared" si="113"/>
        <v>5.1316397167861204E-3</v>
      </c>
      <c r="AH44" s="93">
        <f t="shared" si="233"/>
        <v>0.10800819526100124</v>
      </c>
      <c r="AI44" s="93">
        <f t="shared" si="233"/>
        <v>0.36695745377675881</v>
      </c>
      <c r="AJ44" s="93">
        <f t="shared" si="233"/>
        <v>0.19669242867893305</v>
      </c>
      <c r="AK44" s="93">
        <f t="shared" si="233"/>
        <v>0</v>
      </c>
      <c r="AL44" s="93">
        <f t="shared" si="233"/>
        <v>3.6464022433441053E-2</v>
      </c>
      <c r="AM44" s="93">
        <f t="shared" si="233"/>
        <v>1.8153637097116652E-2</v>
      </c>
      <c r="AN44" s="94">
        <f t="shared" si="114"/>
        <v>2.5903471506203544</v>
      </c>
      <c r="AO44" s="92">
        <f t="shared" si="234"/>
        <v>12.522681039425306</v>
      </c>
      <c r="AP44" s="93">
        <f t="shared" si="234"/>
        <v>0.4979850984167844</v>
      </c>
      <c r="AQ44" s="93">
        <f t="shared" si="234"/>
        <v>3.4850808945029348</v>
      </c>
      <c r="AR44" s="93">
        <f t="shared" si="234"/>
        <v>4.5564438518526242E-2</v>
      </c>
      <c r="AS44" s="93">
        <f t="shared" si="234"/>
        <v>0.95901759361022243</v>
      </c>
      <c r="AT44" s="93">
        <f t="shared" si="234"/>
        <v>3.2582588147863412</v>
      </c>
      <c r="AU44" s="93">
        <f t="shared" si="234"/>
        <v>1.7464554349528165</v>
      </c>
      <c r="AV44" s="93">
        <f t="shared" si="234"/>
        <v>0</v>
      </c>
      <c r="AW44" s="93">
        <f t="shared" si="234"/>
        <v>0.32376838593556584</v>
      </c>
      <c r="AX44" s="93">
        <f t="shared" si="234"/>
        <v>0.16118829985150412</v>
      </c>
      <c r="AY44" s="94">
        <f t="shared" si="115"/>
        <v>23</v>
      </c>
      <c r="AZ44" s="92">
        <f t="shared" si="116"/>
        <v>6.261340519712653</v>
      </c>
      <c r="BA44" s="93">
        <f t="shared" si="116"/>
        <v>0.2489925492083922</v>
      </c>
      <c r="BB44" s="93">
        <f t="shared" si="117"/>
        <v>2.3233872630019565</v>
      </c>
      <c r="BC44" s="93">
        <f t="shared" si="117"/>
        <v>3.0376292345684161E-2</v>
      </c>
      <c r="BD44" s="93">
        <f t="shared" si="235"/>
        <v>0.95901759361022243</v>
      </c>
      <c r="BE44" s="93">
        <f t="shared" si="235"/>
        <v>3.2582588147863412</v>
      </c>
      <c r="BF44" s="93">
        <f t="shared" si="235"/>
        <v>1.7464554349528165</v>
      </c>
      <c r="BG44" s="93">
        <f t="shared" si="235"/>
        <v>0</v>
      </c>
      <c r="BH44" s="93">
        <f t="shared" si="118"/>
        <v>0.64753677187113168</v>
      </c>
      <c r="BI44" s="93">
        <f t="shared" si="118"/>
        <v>0.32237659970300825</v>
      </c>
      <c r="BJ44" s="93">
        <f t="shared" si="119"/>
        <v>0</v>
      </c>
      <c r="BK44" s="93">
        <f t="shared" si="119"/>
        <v>0</v>
      </c>
      <c r="BL44" s="93">
        <f t="shared" si="120"/>
        <v>2</v>
      </c>
      <c r="BM44" s="94">
        <f t="shared" si="121"/>
        <v>15.797741839192202</v>
      </c>
      <c r="BN44" s="95">
        <f t="shared" si="122"/>
        <v>6.261340519712653</v>
      </c>
      <c r="BO44" s="66">
        <f t="shared" si="123"/>
        <v>1.738659480287347</v>
      </c>
      <c r="BP44" s="66">
        <f t="shared" si="124"/>
        <v>0</v>
      </c>
      <c r="BQ44" s="66">
        <f t="shared" si="125"/>
        <v>8</v>
      </c>
      <c r="BR44" s="66">
        <f t="shared" si="126"/>
        <v>0.58472778271460957</v>
      </c>
      <c r="BS44" s="66">
        <f t="shared" si="127"/>
        <v>0.2489925492083922</v>
      </c>
      <c r="BT44" s="66">
        <f t="shared" si="128"/>
        <v>3.0376292345684161E-2</v>
      </c>
      <c r="BU44" s="66"/>
      <c r="BV44" s="66">
        <f t="shared" si="129"/>
        <v>3.2582588147863412</v>
      </c>
      <c r="BW44" s="66">
        <f t="shared" si="130"/>
        <v>0.87764456094497323</v>
      </c>
      <c r="BX44" s="66">
        <f t="shared" si="131"/>
        <v>0</v>
      </c>
      <c r="BY44" s="66">
        <f t="shared" si="132"/>
        <v>5</v>
      </c>
      <c r="BZ44" s="66">
        <f t="shared" si="133"/>
        <v>0</v>
      </c>
      <c r="CA44" s="66">
        <f t="shared" si="134"/>
        <v>8.1373032665249201E-2</v>
      </c>
      <c r="CB44" s="66">
        <f t="shared" si="135"/>
        <v>0</v>
      </c>
      <c r="CC44" s="66">
        <f t="shared" si="136"/>
        <v>1.7464554349528165</v>
      </c>
      <c r="CD44" s="56">
        <f t="shared" si="137"/>
        <v>0.17217153238193417</v>
      </c>
      <c r="CE44" s="66">
        <f t="shared" si="138"/>
        <v>2</v>
      </c>
      <c r="CF44" s="66">
        <f t="shared" si="139"/>
        <v>0.47536523948919751</v>
      </c>
      <c r="CG44" s="66">
        <f t="shared" si="140"/>
        <v>0.32237659970300825</v>
      </c>
      <c r="CH44" s="67">
        <f t="shared" si="141"/>
        <v>0.79774183919220576</v>
      </c>
      <c r="CJ44" s="60">
        <f t="shared" si="142"/>
        <v>1.2776816681369596</v>
      </c>
      <c r="CK44" s="60">
        <f t="shared" si="143"/>
        <v>1.0128029792401101</v>
      </c>
      <c r="CL44" s="60">
        <f t="shared" si="144"/>
        <v>1.0116113787502961</v>
      </c>
      <c r="CN44" s="60">
        <f t="shared" si="145"/>
        <v>1</v>
      </c>
      <c r="CO44" s="60">
        <f t="shared" si="242"/>
        <v>6.261340519712653</v>
      </c>
      <c r="CP44" s="60">
        <f t="shared" si="242"/>
        <v>0.2489925492083922</v>
      </c>
      <c r="CQ44" s="60">
        <f t="shared" si="242"/>
        <v>2.3233872630019565</v>
      </c>
      <c r="CR44" s="60">
        <f t="shared" si="242"/>
        <v>3.0376292345684161E-2</v>
      </c>
      <c r="CS44" s="60">
        <f t="shared" si="242"/>
        <v>0.95901759361022243</v>
      </c>
      <c r="CT44" s="60">
        <f t="shared" si="242"/>
        <v>3.2582588147863412</v>
      </c>
      <c r="CU44" s="60">
        <f t="shared" si="242"/>
        <v>1.7464554349528165</v>
      </c>
      <c r="CV44" s="60">
        <f t="shared" si="242"/>
        <v>0</v>
      </c>
      <c r="CW44" s="60">
        <f t="shared" si="239"/>
        <v>0.64753677187113168</v>
      </c>
      <c r="CX44" s="60">
        <f t="shared" si="239"/>
        <v>0.32237659970300825</v>
      </c>
      <c r="CY44" s="60">
        <f t="shared" si="239"/>
        <v>0</v>
      </c>
      <c r="CZ44" s="60">
        <f t="shared" si="239"/>
        <v>0</v>
      </c>
      <c r="DA44" s="60">
        <f t="shared" si="239"/>
        <v>2</v>
      </c>
      <c r="DB44" s="60">
        <f t="shared" si="146"/>
        <v>23</v>
      </c>
      <c r="DC44" s="60">
        <f t="shared" si="147"/>
        <v>0</v>
      </c>
      <c r="DD44" s="60" t="str">
        <f t="shared" si="148"/>
        <v/>
      </c>
      <c r="DE44" s="59">
        <f t="shared" si="149"/>
        <v>6.261340519712653</v>
      </c>
      <c r="DF44" s="59">
        <f t="shared" si="150"/>
        <v>1.738659480287347</v>
      </c>
      <c r="DG44" s="59">
        <f t="shared" si="151"/>
        <v>0</v>
      </c>
      <c r="DH44" s="59">
        <f t="shared" si="152"/>
        <v>8</v>
      </c>
      <c r="DI44" s="59">
        <f t="shared" si="153"/>
        <v>0.58472778271460957</v>
      </c>
      <c r="DJ44" s="59">
        <f t="shared" si="154"/>
        <v>0.2489925492083922</v>
      </c>
      <c r="DK44" s="59">
        <f t="shared" si="155"/>
        <v>3.0376292345684161E-2</v>
      </c>
      <c r="DL44" s="59">
        <f t="shared" si="156"/>
        <v>0</v>
      </c>
      <c r="DM44" s="59">
        <f t="shared" si="157"/>
        <v>3.2582588147863412</v>
      </c>
      <c r="DN44" s="59">
        <f t="shared" si="158"/>
        <v>0.87764456094497323</v>
      </c>
      <c r="DO44" s="59">
        <f t="shared" si="159"/>
        <v>0</v>
      </c>
      <c r="DP44" s="59">
        <f t="shared" si="160"/>
        <v>5</v>
      </c>
      <c r="DQ44" s="59">
        <f t="shared" si="161"/>
        <v>0</v>
      </c>
      <c r="DR44" s="59">
        <f t="shared" si="162"/>
        <v>8.1373032665249201E-2</v>
      </c>
      <c r="DS44" s="59">
        <f t="shared" si="163"/>
        <v>0</v>
      </c>
      <c r="DT44" s="59">
        <f t="shared" si="164"/>
        <v>1.7464554349528165</v>
      </c>
      <c r="DU44" s="59">
        <f t="shared" si="165"/>
        <v>0.17217153238193417</v>
      </c>
      <c r="DV44" s="59">
        <f t="shared" si="166"/>
        <v>2</v>
      </c>
      <c r="DW44" s="59">
        <f t="shared" si="167"/>
        <v>0.47536523948919751</v>
      </c>
      <c r="DX44" s="59">
        <f t="shared" si="168"/>
        <v>0</v>
      </c>
      <c r="DY44" s="59">
        <f t="shared" si="169"/>
        <v>0.47536523948919751</v>
      </c>
      <c r="EA44" s="60">
        <f t="shared" si="170"/>
        <v>0.93188744040411386</v>
      </c>
      <c r="EB44" s="60">
        <f t="shared" si="171"/>
        <v>0.96928245426633397</v>
      </c>
      <c r="EC44" s="60">
        <f t="shared" si="172"/>
        <v>0.87672986158359001</v>
      </c>
      <c r="ED44" s="60">
        <f t="shared" si="173"/>
        <v>0.97957756267582752</v>
      </c>
      <c r="EF44" s="60">
        <f t="shared" si="174"/>
        <v>0.97957756267582752</v>
      </c>
      <c r="EG44" s="60">
        <f t="shared" si="243"/>
        <v>6.1334686853835194</v>
      </c>
      <c r="EH44" s="60">
        <f t="shared" si="243"/>
        <v>0.24390751447799788</v>
      </c>
      <c r="EI44" s="60">
        <f t="shared" si="243"/>
        <v>2.2759380322435185</v>
      </c>
      <c r="EJ44" s="60">
        <f t="shared" si="243"/>
        <v>2.9755934419113686E-2</v>
      </c>
      <c r="EK44" s="60">
        <f t="shared" si="243"/>
        <v>0.93943211691193895</v>
      </c>
      <c r="EL44" s="60">
        <f t="shared" si="243"/>
        <v>3.1917172283554347</v>
      </c>
      <c r="EM44" s="60">
        <f t="shared" si="243"/>
        <v>1.7107885582930322</v>
      </c>
      <c r="EN44" s="60">
        <f t="shared" si="243"/>
        <v>0</v>
      </c>
      <c r="EO44" s="60">
        <f t="shared" si="240"/>
        <v>0.63431249273249657</v>
      </c>
      <c r="EP44" s="60">
        <f t="shared" si="240"/>
        <v>0.31579288380079373</v>
      </c>
      <c r="EQ44" s="60">
        <f t="shared" si="240"/>
        <v>0</v>
      </c>
      <c r="ER44" s="60">
        <f t="shared" si="240"/>
        <v>0</v>
      </c>
      <c r="ES44" s="60">
        <f t="shared" si="240"/>
        <v>1.959155125351655</v>
      </c>
      <c r="ET44" s="60">
        <f t="shared" si="175"/>
        <v>22.530283941544038</v>
      </c>
      <c r="EU44" s="60">
        <f t="shared" si="176"/>
        <v>0.93943211691192374</v>
      </c>
      <c r="EV44" s="60" t="str">
        <f t="shared" si="177"/>
        <v/>
      </c>
      <c r="EW44" s="62">
        <f t="shared" si="178"/>
        <v>6.1334686853835194</v>
      </c>
      <c r="EX44" s="62">
        <f t="shared" si="179"/>
        <v>1.8665313146164806</v>
      </c>
      <c r="EY44" s="62">
        <f t="shared" si="180"/>
        <v>0</v>
      </c>
      <c r="EZ44" s="62">
        <f t="shared" si="181"/>
        <v>8</v>
      </c>
      <c r="FA44" s="62">
        <f t="shared" si="182"/>
        <v>0.40940671762703795</v>
      </c>
      <c r="FB44" s="62">
        <f t="shared" si="183"/>
        <v>0.24390751447799788</v>
      </c>
      <c r="FC44" s="62">
        <f t="shared" si="184"/>
        <v>2.9755934419113686E-2</v>
      </c>
      <c r="FD44" s="62">
        <f t="shared" si="185"/>
        <v>0.93943211691192374</v>
      </c>
      <c r="FE44" s="62">
        <f t="shared" si="186"/>
        <v>3.1917172283554347</v>
      </c>
      <c r="FF44" s="62">
        <f t="shared" si="187"/>
        <v>1.5210055437364645E-14</v>
      </c>
      <c r="FG44" s="62">
        <f t="shared" si="188"/>
        <v>0</v>
      </c>
      <c r="FH44" s="62">
        <f t="shared" si="189"/>
        <v>4.8142195117915234</v>
      </c>
      <c r="FI44" s="62">
        <f t="shared" si="190"/>
        <v>0</v>
      </c>
      <c r="FJ44" s="62">
        <f t="shared" si="191"/>
        <v>0</v>
      </c>
      <c r="FK44" s="62">
        <f t="shared" si="192"/>
        <v>0</v>
      </c>
      <c r="FL44" s="62">
        <f t="shared" si="193"/>
        <v>1.7107885582930322</v>
      </c>
      <c r="FM44" s="62">
        <f t="shared" si="194"/>
        <v>0.28921144170696778</v>
      </c>
      <c r="FN44" s="62">
        <f t="shared" si="195"/>
        <v>2</v>
      </c>
      <c r="FO44" s="62">
        <f t="shared" si="196"/>
        <v>0.34510105102552879</v>
      </c>
      <c r="FP44" s="62">
        <f t="shared" si="197"/>
        <v>0.31579288380079373</v>
      </c>
      <c r="FQ44" s="62">
        <f t="shared" si="198"/>
        <v>0.66089393482632253</v>
      </c>
      <c r="FR44" s="62" t="str">
        <f t="shared" si="199"/>
        <v>Pass</v>
      </c>
      <c r="FS44" s="62" t="str">
        <f t="shared" si="200"/>
        <v>Mg-Hst</v>
      </c>
      <c r="FT44" s="60">
        <f t="shared" si="201"/>
        <v>0.99999999999999523</v>
      </c>
      <c r="FV44" s="60">
        <f t="shared" si="202"/>
        <v>0.98978878133791381</v>
      </c>
      <c r="FW44" s="60">
        <f t="shared" si="244"/>
        <v>6.1974046025480867</v>
      </c>
      <c r="FX44" s="60">
        <f t="shared" si="244"/>
        <v>0.24645003184319506</v>
      </c>
      <c r="FY44" s="60">
        <f t="shared" si="244"/>
        <v>2.2996626476227378</v>
      </c>
      <c r="FZ44" s="60">
        <f t="shared" si="244"/>
        <v>3.0066113382398924E-2</v>
      </c>
      <c r="GA44" s="60">
        <f t="shared" si="244"/>
        <v>0.94922485526108069</v>
      </c>
      <c r="GB44" s="60">
        <f t="shared" si="244"/>
        <v>3.2249880215708879</v>
      </c>
      <c r="GC44" s="60">
        <f t="shared" si="244"/>
        <v>1.7286219966229244</v>
      </c>
      <c r="GD44" s="60">
        <f t="shared" si="244"/>
        <v>0</v>
      </c>
      <c r="GE44" s="60">
        <f t="shared" si="241"/>
        <v>0.64092463230181418</v>
      </c>
      <c r="GF44" s="60">
        <f t="shared" si="241"/>
        <v>0.31908474175190099</v>
      </c>
      <c r="GG44" s="60">
        <f t="shared" si="241"/>
        <v>0</v>
      </c>
      <c r="GH44" s="60">
        <f t="shared" si="241"/>
        <v>0</v>
      </c>
      <c r="GI44" s="60">
        <f t="shared" si="241"/>
        <v>1.9795775626758276</v>
      </c>
      <c r="GJ44" s="60">
        <f t="shared" si="203"/>
        <v>22.765141970772017</v>
      </c>
      <c r="GK44" s="60">
        <f t="shared" si="204"/>
        <v>0.46971605845596542</v>
      </c>
      <c r="GM44" s="88">
        <f t="shared" si="205"/>
        <v>6.1974046025480867</v>
      </c>
      <c r="GN44" s="88">
        <f t="shared" si="206"/>
        <v>1.8025953974519133</v>
      </c>
      <c r="GO44" s="88">
        <f t="shared" si="207"/>
        <v>0</v>
      </c>
      <c r="GP44" s="87">
        <f t="shared" si="208"/>
        <v>8</v>
      </c>
      <c r="GQ44" s="88">
        <f t="shared" si="209"/>
        <v>0.49706725017082443</v>
      </c>
      <c r="GR44" s="88">
        <f t="shared" si="210"/>
        <v>0.24645003184319506</v>
      </c>
      <c r="GS44" s="88">
        <f t="shared" si="211"/>
        <v>3.0066113382398924E-2</v>
      </c>
      <c r="GT44" s="88">
        <f t="shared" si="212"/>
        <v>0.46971605845596542</v>
      </c>
      <c r="GU44" s="88">
        <f t="shared" si="213"/>
        <v>3.2249880215708879</v>
      </c>
      <c r="GV44" s="88">
        <f t="shared" si="214"/>
        <v>0.47950879680511527</v>
      </c>
      <c r="GW44" s="88">
        <f t="shared" si="215"/>
        <v>0</v>
      </c>
      <c r="GX44" s="87">
        <f t="shared" si="216"/>
        <v>4.9477962722283868</v>
      </c>
      <c r="GY44" s="88">
        <f t="shared" si="217"/>
        <v>0</v>
      </c>
      <c r="GZ44" s="88">
        <f t="shared" si="218"/>
        <v>0</v>
      </c>
      <c r="HA44" s="88">
        <f t="shared" si="219"/>
        <v>0</v>
      </c>
      <c r="HB44" s="88">
        <f t="shared" si="220"/>
        <v>1.7286219966229244</v>
      </c>
      <c r="HC44" s="88">
        <f t="shared" si="221"/>
        <v>0.27137800337707563</v>
      </c>
      <c r="HD44" s="87">
        <f t="shared" si="222"/>
        <v>2</v>
      </c>
      <c r="HE44" s="88">
        <f t="shared" si="223"/>
        <v>0.36954662892473855</v>
      </c>
      <c r="HF44" s="88">
        <f t="shared" si="224"/>
        <v>0.31908474175190099</v>
      </c>
      <c r="HG44" s="88">
        <f t="shared" si="225"/>
        <v>0.6886313706766396</v>
      </c>
      <c r="HH44" s="96" t="str">
        <f t="shared" si="226"/>
        <v>Pass</v>
      </c>
      <c r="HI44" s="83">
        <f t="shared" si="227"/>
        <v>0.87056034319518594</v>
      </c>
      <c r="HJ44" s="83">
        <f t="shared" si="228"/>
        <v>0.6886313706766396</v>
      </c>
      <c r="HK44" s="83">
        <f t="shared" si="229"/>
        <v>0.24645003184319506</v>
      </c>
      <c r="HL44" s="83">
        <f t="shared" si="230"/>
        <v>6.1974046025480867</v>
      </c>
      <c r="HM44" s="96" t="str">
        <f t="shared" si="231"/>
        <v>Pargasite</v>
      </c>
      <c r="HP44" s="97">
        <f>parameters!$E$5+parameters!$F$5*calcs_mymases!$Q44 +parameters!$G$5*calcs_mymases!$GM44+parameters!$H$5*LN(calcs_mymases!$GM44)+parameters!$I$5*calcs_mymases!$GQ44+parameters!$J$5*(calcs_mymases!$GU44+calcs_mymases!$GY44) + parameters!$K$5*calcs_mymases!$GT44+parameters!$L$5*(calcs_mymases!$GV44+calcs_mymases!$GZ44)+parameters!$M$5*(calcs_mymases!$GT44+calcs_mymases!$GV44+calcs_mymases!$GZ44)+parameters!$N$5*(calcs_mymases!$GO44+calcs_mymases!$GR44)+parameters!$O$5*calcs_mymases!$HB44+parameters!$P$5*calcs_mymases!$HE44</f>
        <v>54.159127979444882</v>
      </c>
      <c r="HQ44" s="97">
        <f>parameters!$E$6+parameters!$F$6*calcs_mymases!$Q44 +parameters!$G$6*calcs_mymases!$GM44+parameters!$H$6*LN(calcs_mymases!$GM44)+parameters!$I$6*calcs_mymases!$GQ44+parameters!$J$6*(calcs_mymases!$GU44+calcs_mymases!$GY44) + parameters!$K$6*calcs_mymases!$GT44+parameters!$L$6*(calcs_mymases!$GV44+calcs_mymases!$GZ44)+parameters!$M$6*(calcs_mymases!$GT44+calcs_mymases!$GV44+calcs_mymases!$GZ44)+parameters!$N$6*(calcs_mymases!$GO44+calcs_mymases!$GR44)+parameters!$O$6*calcs_mymases!$HB44+parameters!$P$6*calcs_mymases!$HE44</f>
        <v>56.99653948333237</v>
      </c>
      <c r="HR44" s="97">
        <f>parameters!$E$7+parameters!$F$7*calcs_mymases!$Q44 +parameters!$G$7*calcs_mymases!$GM44+parameters!$H$7*LN(calcs_mymases!$GM44)+parameters!$I$7*calcs_mymases!$GQ44+parameters!$J$7*(calcs_mymases!$GU44+calcs_mymases!$GY44) + parameters!$K$7*calcs_mymases!$GT44+parameters!$L$7*(calcs_mymases!$GV44+calcs_mymases!$GZ44)+parameters!$M$7*(calcs_mymases!$GT44+calcs_mymases!$GV44+calcs_mymases!$GZ44)+parameters!$N$7*(calcs_mymases!$GO44+calcs_mymases!$GR44)+parameters!$O$7*calcs_mymases!$HB44+parameters!$P$7*calcs_mymases!$HE44</f>
        <v>60.616609138441682</v>
      </c>
      <c r="HS44" s="97">
        <f>parameters!$E$8+parameters!$F$8*calcs_mymases!$Q44 +parameters!$G$8*calcs_mymases!$GM44+parameters!$H$8*LN(calcs_mymases!$GM44)+parameters!$I$8*calcs_mymases!$GQ44+parameters!$J$8*(calcs_mymases!$GU44+calcs_mymases!$GY44) + parameters!$K$8*calcs_mymases!$GT44+parameters!$L$8*(calcs_mymases!$GV44+calcs_mymases!$GZ44)+parameters!$M$8*(calcs_mymases!$GT44+calcs_mymases!$GV44+calcs_mymases!$GZ44)+parameters!$N$8*(calcs_mymases!$GO44+calcs_mymases!$GR44)+parameters!$O$8*calcs_mymases!$HB44+parameters!$P$8*calcs_mymases!$HE44</f>
        <v>59.880870083653541</v>
      </c>
      <c r="HT44" s="81"/>
      <c r="HU44" s="97">
        <f>EXP(parameters!$E$10+parameters!$F$10*calcs_mymases!$Q44 +parameters!$G$10*calcs_mymases!$GM44+parameters!$H$10*LN(calcs_mymases!$GM44)+parameters!$I$10*calcs_mymases!$GQ44+parameters!$J$10*(calcs_mymases!$GU44+calcs_mymases!$GY44) + parameters!$K$10*calcs_mymases!$GT44+parameters!$L$10*(calcs_mymases!$GV44+calcs_mymases!$GZ44)+parameters!$M$10*(calcs_mymases!$GT44+calcs_mymases!$GV44+calcs_mymases!$GZ44)+parameters!$N$10*(calcs_mymases!$GO44+calcs_mymases!$GR44)+parameters!$O$10*calcs_mymases!$HB44+parameters!$P$10*calcs_mymases!$HE44)</f>
        <v>1.102754562369157</v>
      </c>
      <c r="HV44" s="97">
        <f>EXP(parameters!$E$11+parameters!$F$11*calcs_mymases!$Q44 +parameters!$G$11*calcs_mymases!$GM44+parameters!$H$11*LN(calcs_mymases!$GM44)+parameters!$I$11*calcs_mymases!$GQ44+parameters!$J$11*(calcs_mymases!$GU44+calcs_mymases!$GY44) + parameters!$K$11*calcs_mymases!$GT44+parameters!$L$11*(calcs_mymases!$GV44+calcs_mymases!$GZ44)+parameters!$M$11*(calcs_mymases!$GT44+calcs_mymases!$GV44+calcs_mymases!$GZ44)+parameters!$N$11*(calcs_mymases!$GO44+calcs_mymases!$GR44)+parameters!$O$11*calcs_mymases!$HB44+parameters!$P$11*calcs_mymases!$HE44)</f>
        <v>1.2789585222787128</v>
      </c>
      <c r="HW44" s="73"/>
      <c r="HX44" s="97">
        <f>EXP(parameters!$E$13+parameters!$F$13*calcs_mymases!$Q44 +parameters!$G$13*calcs_mymases!$GM44+parameters!$H$13*LN(calcs_mymases!$GM44)+parameters!$I$13*calcs_mymases!$GQ44+parameters!$J$13*(calcs_mymases!$GU44+calcs_mymases!$GY44) + parameters!$K$13*calcs_mymases!$GT44+parameters!$L$13*(calcs_mymases!$GV44+calcs_mymases!$GZ44)+parameters!$M$13*(calcs_mymases!$GT44+calcs_mymases!$GV44+calcs_mymases!$GZ44)+parameters!$N$13*(calcs_mymases!$GO44+calcs_mymases!$GR44)+parameters!$O$13*calcs_mymases!$HB44+parameters!$P$13*calcs_mymases!$HE44)</f>
        <v>4.944506480151488</v>
      </c>
      <c r="HY44" s="97">
        <f>EXP(parameters!$E$14+parameters!$F$14*calcs_mymases!$Q44 +parameters!$G$14*calcs_mymases!$GM44+parameters!$H$14*LN(calcs_mymases!$GM44)+parameters!$I$14*calcs_mymases!$GQ44+parameters!$J$14*(calcs_mymases!$GU44+calcs_mymases!$GY44) + parameters!$K$14*calcs_mymases!$GT44+parameters!$L$14*(calcs_mymases!$GV44+calcs_mymases!$GZ44)+parameters!$M$14*(calcs_mymases!$GT44+calcs_mymases!$GV44+calcs_mymases!$GZ44)+parameters!$N$14*(calcs_mymases!$GO44+calcs_mymases!$GR44)+parameters!$O$14*calcs_mymases!$HB44+parameters!$P$14*calcs_mymases!$HE44)</f>
        <v>4.7947883380296243</v>
      </c>
      <c r="HZ44" s="81"/>
      <c r="IA44" s="97">
        <f>EXP(parameters!$E$16+parameters!$F$16*calcs_mymases!$Q44 +parameters!$G$16*calcs_mymases!$GM44+parameters!$H$16*LN(calcs_mymases!$GM44)+parameters!$I$16*calcs_mymases!$GQ44+parameters!$J$16*(calcs_mymases!$GU44+calcs_mymases!$GY44) + parameters!$K$16*calcs_mymases!$GT44+parameters!$L$16*(calcs_mymases!$GV44+calcs_mymases!$GZ44)+parameters!$M$16*(calcs_mymases!$GT44+calcs_mymases!$GV44+calcs_mymases!$GZ44)+parameters!$N$16*(calcs_mymases!$GO44+calcs_mymases!$GR44)+parameters!$O$16*calcs_mymases!$HB44+parameters!$P$16*calcs_mymases!$HE44)</f>
        <v>2.5532631631288636</v>
      </c>
      <c r="IB44" s="81"/>
      <c r="IC44" s="97">
        <f>(parameters!$E$18+parameters!$F$18*calcs_mymases!$Q44 +parameters!$G$18*calcs_mymases!$GM44+parameters!$H$18*LN(calcs_mymases!$GM44)+parameters!$I$18*calcs_mymases!$GQ44+parameters!$J$18*(calcs_mymases!$GU44+calcs_mymases!$GY44) + parameters!$K$18*calcs_mymases!$GT44+parameters!$L$18*(calcs_mymases!$GV44+calcs_mymases!$GZ44)+parameters!$M$18*(calcs_mymases!$GT44+calcs_mymases!$GV44+calcs_mymases!$GZ44)+parameters!$N$18*(calcs_mymases!$GO44+calcs_mymases!$GR44)+parameters!$O$18*calcs_mymases!$HB44+parameters!$P$18*calcs_mymases!$HE44)</f>
        <v>6.5639192342014567</v>
      </c>
      <c r="ID44" s="97">
        <f>EXP(parameters!$E$19+parameters!$F$19*calcs_mymases!$Q44 +parameters!$G$19*calcs_mymases!$GM44+parameters!$H$19*LN(calcs_mymases!$GM44)+parameters!$I$19*calcs_mymases!$GQ44+parameters!$J$19*(calcs_mymases!$GU44+calcs_mymases!$GY44) + parameters!$K$19*calcs_mymases!$GT44+parameters!$L$19*(calcs_mymases!$GV44+calcs_mymases!$GZ44)+parameters!$M$19*(calcs_mymases!$GT44+calcs_mymases!$GV44+calcs_mymases!$GZ44)+parameters!$N$19*(calcs_mymases!$GO44+calcs_mymases!$GR44)+parameters!$O$19*calcs_mymases!$HB44+parameters!$P$19*calcs_mymases!$HE44)</f>
        <v>7.2832186054210188</v>
      </c>
      <c r="IE44" s="73"/>
      <c r="IF44" s="97">
        <f>(parameters!$E$21+parameters!$F$21*calcs_mymases!$Q44 +parameters!$G$21*calcs_mymases!$GM44+parameters!$H$21*LN(calcs_mymases!$GM44)+parameters!$I$21*calcs_mymases!$GQ44+parameters!$J$21*(calcs_mymases!$GU44+calcs_mymases!$GY44) + parameters!$K$21*calcs_mymases!$GT44+parameters!$L$21*(calcs_mymases!$GV44+calcs_mymases!$GZ44)+parameters!$M$21*(calcs_mymases!$GT44+calcs_mymases!$GV44+calcs_mymases!$GZ44)+parameters!$N$21*(calcs_mymases!$GO44+calcs_mymases!$GR44)+parameters!$O$21*calcs_mymases!$HB44+parameters!$P$21*calcs_mymases!$HE44)</f>
        <v>2.7741879784349432</v>
      </c>
      <c r="IG44" s="97">
        <f>(parameters!$E$22+parameters!$F$22*calcs_mymases!$Q44 +parameters!$G$22*calcs_mymases!$GM44+parameters!$H$22*LN(calcs_mymases!$GM44)+parameters!$I$22*calcs_mymases!$GQ44+parameters!$J$22*(calcs_mymases!$GU44+calcs_mymases!$GY44) + parameters!$K$22*calcs_mymases!$GT44+parameters!$L$22*(calcs_mymases!$GV44+calcs_mymases!$GZ44)+parameters!$M$22*(calcs_mymases!$GT44+calcs_mymases!$GV44+calcs_mymases!$GZ44)+parameters!$N$22*(calcs_mymases!$GO44+calcs_mymases!$GR44)+parameters!$O$22*calcs_mymases!$HB44+parameters!$P$22*calcs_mymases!$HE44)</f>
        <v>1.4793845314417116</v>
      </c>
      <c r="IH44" s="81"/>
      <c r="II44" s="97">
        <f>(parameters!$E$24+parameters!$F$24*calcs_mymases!$Q44 +parameters!$G$24*calcs_mymases!$GM44+parameters!$H$24*LN(calcs_mymases!$GM44)+parameters!$I$24*calcs_mymases!$GQ44+parameters!$J$24*(calcs_mymases!$GU44+calcs_mymases!$GY44) + parameters!$K$24*calcs_mymases!$GT44+parameters!$L$24*(calcs_mymases!$GV44+calcs_mymases!$GZ44)+parameters!$M$24*(calcs_mymases!$GT44+calcs_mymases!$GV44+calcs_mymases!$GZ44)+parameters!$N$24*(calcs_mymases!$GO44+calcs_mymases!$GR44)+parameters!$O$24*calcs_mymases!$HB44+parameters!$P$24*calcs_mymases!$HE44)</f>
        <v>17.514909859866265</v>
      </c>
      <c r="IJ44" s="98"/>
    </row>
    <row r="45" spans="1:244" s="60" customFormat="1" x14ac:dyDescent="0.3">
      <c r="A45" s="89" t="s">
        <v>115</v>
      </c>
      <c r="B45" s="90" t="str">
        <f t="shared" si="111"/>
        <v>Pargasite</v>
      </c>
      <c r="C45" s="91">
        <v>42.37</v>
      </c>
      <c r="D45" s="91">
        <v>2.2400000000000002</v>
      </c>
      <c r="E45" s="91">
        <v>13.34</v>
      </c>
      <c r="F45" s="91">
        <v>0.26</v>
      </c>
      <c r="G45" s="91">
        <v>7.76</v>
      </c>
      <c r="H45" s="91">
        <v>14.79</v>
      </c>
      <c r="I45" s="91">
        <v>11.03</v>
      </c>
      <c r="J45" s="91">
        <v>0</v>
      </c>
      <c r="K45" s="91">
        <v>2.2599999999999998</v>
      </c>
      <c r="L45" s="91">
        <v>1.71</v>
      </c>
      <c r="M45" s="91">
        <v>0</v>
      </c>
      <c r="N45" s="91">
        <v>0</v>
      </c>
      <c r="O45" s="91">
        <v>0</v>
      </c>
      <c r="P45" s="91">
        <v>95.759999999999991</v>
      </c>
      <c r="Q45" s="60">
        <v>1025</v>
      </c>
      <c r="R45" s="92">
        <f t="shared" si="246"/>
        <v>0.70517589453484519</v>
      </c>
      <c r="S45" s="93">
        <f t="shared" si="246"/>
        <v>2.8042484363811179E-2</v>
      </c>
      <c r="T45" s="93">
        <f t="shared" si="246"/>
        <v>0.13083433861966831</v>
      </c>
      <c r="U45" s="93">
        <f t="shared" si="245"/>
        <v>1.7105465722620401E-3</v>
      </c>
      <c r="V45" s="93">
        <f t="shared" si="245"/>
        <v>0.10800819526100124</v>
      </c>
      <c r="W45" s="93">
        <f t="shared" si="245"/>
        <v>0.36695745377675881</v>
      </c>
      <c r="X45" s="93">
        <f t="shared" si="245"/>
        <v>0.19669242867893305</v>
      </c>
      <c r="Y45" s="93">
        <f t="shared" si="245"/>
        <v>0</v>
      </c>
      <c r="Z45" s="93">
        <f t="shared" si="245"/>
        <v>3.6464022433441053E-2</v>
      </c>
      <c r="AA45" s="93">
        <f t="shared" si="245"/>
        <v>1.8153637097116652E-2</v>
      </c>
      <c r="AB45" s="93">
        <f t="shared" si="245"/>
        <v>0</v>
      </c>
      <c r="AC45" s="94">
        <f t="shared" si="245"/>
        <v>0</v>
      </c>
      <c r="AD45" s="92">
        <f t="shared" si="112"/>
        <v>1.4103517890696904</v>
      </c>
      <c r="AE45" s="93">
        <f t="shared" si="112"/>
        <v>5.6084968727622357E-2</v>
      </c>
      <c r="AF45" s="93">
        <f t="shared" si="113"/>
        <v>0.39250301585900493</v>
      </c>
      <c r="AG45" s="93">
        <f t="shared" si="113"/>
        <v>5.1316397167861204E-3</v>
      </c>
      <c r="AH45" s="93">
        <f t="shared" si="233"/>
        <v>0.10800819526100124</v>
      </c>
      <c r="AI45" s="93">
        <f t="shared" si="233"/>
        <v>0.36695745377675881</v>
      </c>
      <c r="AJ45" s="93">
        <f t="shared" si="233"/>
        <v>0.19669242867893305</v>
      </c>
      <c r="AK45" s="93">
        <f t="shared" si="233"/>
        <v>0</v>
      </c>
      <c r="AL45" s="93">
        <f t="shared" si="233"/>
        <v>3.6464022433441053E-2</v>
      </c>
      <c r="AM45" s="93">
        <f t="shared" si="233"/>
        <v>1.8153637097116652E-2</v>
      </c>
      <c r="AN45" s="94">
        <f t="shared" si="114"/>
        <v>2.5903471506203544</v>
      </c>
      <c r="AO45" s="92">
        <f t="shared" si="234"/>
        <v>12.522681039425306</v>
      </c>
      <c r="AP45" s="93">
        <f t="shared" si="234"/>
        <v>0.4979850984167844</v>
      </c>
      <c r="AQ45" s="93">
        <f t="shared" si="234"/>
        <v>3.4850808945029348</v>
      </c>
      <c r="AR45" s="93">
        <f t="shared" si="234"/>
        <v>4.5564438518526242E-2</v>
      </c>
      <c r="AS45" s="93">
        <f t="shared" si="234"/>
        <v>0.95901759361022243</v>
      </c>
      <c r="AT45" s="93">
        <f t="shared" si="234"/>
        <v>3.2582588147863412</v>
      </c>
      <c r="AU45" s="93">
        <f t="shared" si="234"/>
        <v>1.7464554349528165</v>
      </c>
      <c r="AV45" s="93">
        <f t="shared" si="234"/>
        <v>0</v>
      </c>
      <c r="AW45" s="93">
        <f t="shared" si="234"/>
        <v>0.32376838593556584</v>
      </c>
      <c r="AX45" s="93">
        <f t="shared" si="234"/>
        <v>0.16118829985150412</v>
      </c>
      <c r="AY45" s="94">
        <f t="shared" si="115"/>
        <v>23</v>
      </c>
      <c r="AZ45" s="92">
        <f t="shared" si="116"/>
        <v>6.261340519712653</v>
      </c>
      <c r="BA45" s="93">
        <f t="shared" si="116"/>
        <v>0.2489925492083922</v>
      </c>
      <c r="BB45" s="93">
        <f t="shared" si="117"/>
        <v>2.3233872630019565</v>
      </c>
      <c r="BC45" s="93">
        <f t="shared" si="117"/>
        <v>3.0376292345684161E-2</v>
      </c>
      <c r="BD45" s="93">
        <f t="shared" si="235"/>
        <v>0.95901759361022243</v>
      </c>
      <c r="BE45" s="93">
        <f t="shared" si="235"/>
        <v>3.2582588147863412</v>
      </c>
      <c r="BF45" s="93">
        <f t="shared" si="235"/>
        <v>1.7464554349528165</v>
      </c>
      <c r="BG45" s="93">
        <f t="shared" si="235"/>
        <v>0</v>
      </c>
      <c r="BH45" s="93">
        <f t="shared" si="118"/>
        <v>0.64753677187113168</v>
      </c>
      <c r="BI45" s="93">
        <f t="shared" si="118"/>
        <v>0.32237659970300825</v>
      </c>
      <c r="BJ45" s="93">
        <f t="shared" si="119"/>
        <v>0</v>
      </c>
      <c r="BK45" s="93">
        <f t="shared" si="119"/>
        <v>0</v>
      </c>
      <c r="BL45" s="93">
        <f t="shared" si="120"/>
        <v>2</v>
      </c>
      <c r="BM45" s="94">
        <f t="shared" si="121"/>
        <v>15.797741839192202</v>
      </c>
      <c r="BN45" s="95">
        <f t="shared" si="122"/>
        <v>6.261340519712653</v>
      </c>
      <c r="BO45" s="66">
        <f t="shared" si="123"/>
        <v>1.738659480287347</v>
      </c>
      <c r="BP45" s="66">
        <f t="shared" si="124"/>
        <v>0</v>
      </c>
      <c r="BQ45" s="66">
        <f t="shared" si="125"/>
        <v>8</v>
      </c>
      <c r="BR45" s="66">
        <f t="shared" si="126"/>
        <v>0.58472778271460957</v>
      </c>
      <c r="BS45" s="66">
        <f t="shared" si="127"/>
        <v>0.2489925492083922</v>
      </c>
      <c r="BT45" s="66">
        <f t="shared" si="128"/>
        <v>3.0376292345684161E-2</v>
      </c>
      <c r="BU45" s="66"/>
      <c r="BV45" s="66">
        <f t="shared" si="129"/>
        <v>3.2582588147863412</v>
      </c>
      <c r="BW45" s="66">
        <f t="shared" si="130"/>
        <v>0.87764456094497323</v>
      </c>
      <c r="BX45" s="66">
        <f t="shared" si="131"/>
        <v>0</v>
      </c>
      <c r="BY45" s="66">
        <f t="shared" si="132"/>
        <v>5</v>
      </c>
      <c r="BZ45" s="66">
        <f t="shared" si="133"/>
        <v>0</v>
      </c>
      <c r="CA45" s="66">
        <f t="shared" si="134"/>
        <v>8.1373032665249201E-2</v>
      </c>
      <c r="CB45" s="66">
        <f t="shared" si="135"/>
        <v>0</v>
      </c>
      <c r="CC45" s="66">
        <f t="shared" si="136"/>
        <v>1.7464554349528165</v>
      </c>
      <c r="CD45" s="56">
        <f t="shared" si="137"/>
        <v>0.17217153238193417</v>
      </c>
      <c r="CE45" s="66">
        <f t="shared" si="138"/>
        <v>2</v>
      </c>
      <c r="CF45" s="66">
        <f t="shared" si="139"/>
        <v>0.47536523948919751</v>
      </c>
      <c r="CG45" s="66">
        <f t="shared" si="140"/>
        <v>0.32237659970300825</v>
      </c>
      <c r="CH45" s="67">
        <f t="shared" si="141"/>
        <v>0.79774183919220576</v>
      </c>
      <c r="CJ45" s="60">
        <f t="shared" si="142"/>
        <v>1.2776816681369596</v>
      </c>
      <c r="CK45" s="60">
        <f t="shared" si="143"/>
        <v>1.0128029792401101</v>
      </c>
      <c r="CL45" s="60">
        <f t="shared" si="144"/>
        <v>1.0116113787502961</v>
      </c>
      <c r="CN45" s="60">
        <f t="shared" si="145"/>
        <v>1</v>
      </c>
      <c r="CO45" s="60">
        <f t="shared" si="242"/>
        <v>6.261340519712653</v>
      </c>
      <c r="CP45" s="60">
        <f t="shared" si="242"/>
        <v>0.2489925492083922</v>
      </c>
      <c r="CQ45" s="60">
        <f t="shared" si="242"/>
        <v>2.3233872630019565</v>
      </c>
      <c r="CR45" s="60">
        <f t="shared" si="242"/>
        <v>3.0376292345684161E-2</v>
      </c>
      <c r="CS45" s="60">
        <f t="shared" si="242"/>
        <v>0.95901759361022243</v>
      </c>
      <c r="CT45" s="60">
        <f t="shared" si="242"/>
        <v>3.2582588147863412</v>
      </c>
      <c r="CU45" s="60">
        <f t="shared" si="242"/>
        <v>1.7464554349528165</v>
      </c>
      <c r="CV45" s="60">
        <f t="shared" si="242"/>
        <v>0</v>
      </c>
      <c r="CW45" s="60">
        <f t="shared" si="239"/>
        <v>0.64753677187113168</v>
      </c>
      <c r="CX45" s="60">
        <f t="shared" si="239"/>
        <v>0.32237659970300825</v>
      </c>
      <c r="CY45" s="60">
        <f t="shared" si="239"/>
        <v>0</v>
      </c>
      <c r="CZ45" s="60">
        <f t="shared" si="239"/>
        <v>0</v>
      </c>
      <c r="DA45" s="60">
        <f t="shared" si="239"/>
        <v>2</v>
      </c>
      <c r="DB45" s="60">
        <f t="shared" si="146"/>
        <v>23</v>
      </c>
      <c r="DC45" s="60">
        <f t="shared" si="147"/>
        <v>0</v>
      </c>
      <c r="DD45" s="60" t="str">
        <f t="shared" si="148"/>
        <v/>
      </c>
      <c r="DE45" s="59">
        <f t="shared" si="149"/>
        <v>6.261340519712653</v>
      </c>
      <c r="DF45" s="59">
        <f t="shared" si="150"/>
        <v>1.738659480287347</v>
      </c>
      <c r="DG45" s="59">
        <f t="shared" si="151"/>
        <v>0</v>
      </c>
      <c r="DH45" s="59">
        <f t="shared" si="152"/>
        <v>8</v>
      </c>
      <c r="DI45" s="59">
        <f t="shared" si="153"/>
        <v>0.58472778271460957</v>
      </c>
      <c r="DJ45" s="59">
        <f t="shared" si="154"/>
        <v>0.2489925492083922</v>
      </c>
      <c r="DK45" s="59">
        <f t="shared" si="155"/>
        <v>3.0376292345684161E-2</v>
      </c>
      <c r="DL45" s="59">
        <f t="shared" si="156"/>
        <v>0</v>
      </c>
      <c r="DM45" s="59">
        <f t="shared" si="157"/>
        <v>3.2582588147863412</v>
      </c>
      <c r="DN45" s="59">
        <f t="shared" si="158"/>
        <v>0.87764456094497323</v>
      </c>
      <c r="DO45" s="59">
        <f t="shared" si="159"/>
        <v>0</v>
      </c>
      <c r="DP45" s="59">
        <f t="shared" si="160"/>
        <v>5</v>
      </c>
      <c r="DQ45" s="59">
        <f t="shared" si="161"/>
        <v>0</v>
      </c>
      <c r="DR45" s="59">
        <f t="shared" si="162"/>
        <v>8.1373032665249201E-2</v>
      </c>
      <c r="DS45" s="59">
        <f t="shared" si="163"/>
        <v>0</v>
      </c>
      <c r="DT45" s="59">
        <f t="shared" si="164"/>
        <v>1.7464554349528165</v>
      </c>
      <c r="DU45" s="59">
        <f t="shared" si="165"/>
        <v>0.17217153238193417</v>
      </c>
      <c r="DV45" s="59">
        <f t="shared" si="166"/>
        <v>2</v>
      </c>
      <c r="DW45" s="59">
        <f t="shared" si="167"/>
        <v>0.47536523948919751</v>
      </c>
      <c r="DX45" s="59">
        <f t="shared" si="168"/>
        <v>0</v>
      </c>
      <c r="DY45" s="59">
        <f t="shared" si="169"/>
        <v>0.47536523948919751</v>
      </c>
      <c r="EA45" s="60">
        <f t="shared" si="170"/>
        <v>0.93188744040411386</v>
      </c>
      <c r="EB45" s="60">
        <f t="shared" si="171"/>
        <v>0.96928245426633397</v>
      </c>
      <c r="EC45" s="60">
        <f t="shared" si="172"/>
        <v>0.87672986158359001</v>
      </c>
      <c r="ED45" s="60">
        <f t="shared" si="173"/>
        <v>0.97957756267582752</v>
      </c>
      <c r="EF45" s="60">
        <f t="shared" si="174"/>
        <v>0.97957756267582752</v>
      </c>
      <c r="EG45" s="60">
        <f t="shared" si="243"/>
        <v>6.1334686853835194</v>
      </c>
      <c r="EH45" s="60">
        <f t="shared" si="243"/>
        <v>0.24390751447799788</v>
      </c>
      <c r="EI45" s="60">
        <f t="shared" si="243"/>
        <v>2.2759380322435185</v>
      </c>
      <c r="EJ45" s="60">
        <f t="shared" si="243"/>
        <v>2.9755934419113686E-2</v>
      </c>
      <c r="EK45" s="60">
        <f t="shared" si="243"/>
        <v>0.93943211691193895</v>
      </c>
      <c r="EL45" s="60">
        <f t="shared" si="243"/>
        <v>3.1917172283554347</v>
      </c>
      <c r="EM45" s="60">
        <f t="shared" si="243"/>
        <v>1.7107885582930322</v>
      </c>
      <c r="EN45" s="60">
        <f t="shared" si="243"/>
        <v>0</v>
      </c>
      <c r="EO45" s="60">
        <f t="shared" si="240"/>
        <v>0.63431249273249657</v>
      </c>
      <c r="EP45" s="60">
        <f t="shared" si="240"/>
        <v>0.31579288380079373</v>
      </c>
      <c r="EQ45" s="60">
        <f t="shared" si="240"/>
        <v>0</v>
      </c>
      <c r="ER45" s="60">
        <f t="shared" si="240"/>
        <v>0</v>
      </c>
      <c r="ES45" s="60">
        <f t="shared" si="240"/>
        <v>1.959155125351655</v>
      </c>
      <c r="ET45" s="60">
        <f t="shared" si="175"/>
        <v>22.530283941544038</v>
      </c>
      <c r="EU45" s="60">
        <f t="shared" si="176"/>
        <v>0.93943211691192374</v>
      </c>
      <c r="EV45" s="60" t="str">
        <f t="shared" si="177"/>
        <v/>
      </c>
      <c r="EW45" s="62">
        <f t="shared" si="178"/>
        <v>6.1334686853835194</v>
      </c>
      <c r="EX45" s="62">
        <f t="shared" si="179"/>
        <v>1.8665313146164806</v>
      </c>
      <c r="EY45" s="62">
        <f t="shared" si="180"/>
        <v>0</v>
      </c>
      <c r="EZ45" s="62">
        <f t="shared" si="181"/>
        <v>8</v>
      </c>
      <c r="FA45" s="62">
        <f t="shared" si="182"/>
        <v>0.40940671762703795</v>
      </c>
      <c r="FB45" s="62">
        <f t="shared" si="183"/>
        <v>0.24390751447799788</v>
      </c>
      <c r="FC45" s="62">
        <f t="shared" si="184"/>
        <v>2.9755934419113686E-2</v>
      </c>
      <c r="FD45" s="62">
        <f t="shared" si="185"/>
        <v>0.93943211691192374</v>
      </c>
      <c r="FE45" s="62">
        <f t="shared" si="186"/>
        <v>3.1917172283554347</v>
      </c>
      <c r="FF45" s="62">
        <f t="shared" si="187"/>
        <v>1.5210055437364645E-14</v>
      </c>
      <c r="FG45" s="62">
        <f t="shared" si="188"/>
        <v>0</v>
      </c>
      <c r="FH45" s="62">
        <f t="shared" si="189"/>
        <v>4.8142195117915234</v>
      </c>
      <c r="FI45" s="62">
        <f t="shared" si="190"/>
        <v>0</v>
      </c>
      <c r="FJ45" s="62">
        <f t="shared" si="191"/>
        <v>0</v>
      </c>
      <c r="FK45" s="62">
        <f t="shared" si="192"/>
        <v>0</v>
      </c>
      <c r="FL45" s="62">
        <f t="shared" si="193"/>
        <v>1.7107885582930322</v>
      </c>
      <c r="FM45" s="62">
        <f t="shared" si="194"/>
        <v>0.28921144170696778</v>
      </c>
      <c r="FN45" s="62">
        <f t="shared" si="195"/>
        <v>2</v>
      </c>
      <c r="FO45" s="62">
        <f t="shared" si="196"/>
        <v>0.34510105102552879</v>
      </c>
      <c r="FP45" s="62">
        <f t="shared" si="197"/>
        <v>0.31579288380079373</v>
      </c>
      <c r="FQ45" s="62">
        <f t="shared" si="198"/>
        <v>0.66089393482632253</v>
      </c>
      <c r="FR45" s="62" t="str">
        <f t="shared" si="199"/>
        <v>Pass</v>
      </c>
      <c r="FS45" s="62" t="str">
        <f t="shared" si="200"/>
        <v>Mg-Hst</v>
      </c>
      <c r="FT45" s="60">
        <f t="shared" si="201"/>
        <v>0.99999999999999523</v>
      </c>
      <c r="FV45" s="60">
        <f t="shared" si="202"/>
        <v>0.98978878133791381</v>
      </c>
      <c r="FW45" s="60">
        <f t="shared" si="244"/>
        <v>6.1974046025480867</v>
      </c>
      <c r="FX45" s="60">
        <f t="shared" si="244"/>
        <v>0.24645003184319506</v>
      </c>
      <c r="FY45" s="60">
        <f t="shared" si="244"/>
        <v>2.2996626476227378</v>
      </c>
      <c r="FZ45" s="60">
        <f t="shared" si="244"/>
        <v>3.0066113382398924E-2</v>
      </c>
      <c r="GA45" s="60">
        <f t="shared" si="244"/>
        <v>0.94922485526108069</v>
      </c>
      <c r="GB45" s="60">
        <f t="shared" si="244"/>
        <v>3.2249880215708879</v>
      </c>
      <c r="GC45" s="60">
        <f t="shared" si="244"/>
        <v>1.7286219966229244</v>
      </c>
      <c r="GD45" s="60">
        <f t="shared" si="244"/>
        <v>0</v>
      </c>
      <c r="GE45" s="60">
        <f t="shared" si="241"/>
        <v>0.64092463230181418</v>
      </c>
      <c r="GF45" s="60">
        <f t="shared" si="241"/>
        <v>0.31908474175190099</v>
      </c>
      <c r="GG45" s="60">
        <f t="shared" si="241"/>
        <v>0</v>
      </c>
      <c r="GH45" s="60">
        <f t="shared" si="241"/>
        <v>0</v>
      </c>
      <c r="GI45" s="60">
        <f t="shared" si="241"/>
        <v>1.9795775626758276</v>
      </c>
      <c r="GJ45" s="60">
        <f t="shared" si="203"/>
        <v>22.765141970772017</v>
      </c>
      <c r="GK45" s="60">
        <f t="shared" si="204"/>
        <v>0.46971605845596542</v>
      </c>
      <c r="GM45" s="88">
        <f t="shared" si="205"/>
        <v>6.1974046025480867</v>
      </c>
      <c r="GN45" s="88">
        <f t="shared" si="206"/>
        <v>1.8025953974519133</v>
      </c>
      <c r="GO45" s="88">
        <f t="shared" si="207"/>
        <v>0</v>
      </c>
      <c r="GP45" s="87">
        <f t="shared" si="208"/>
        <v>8</v>
      </c>
      <c r="GQ45" s="88">
        <f t="shared" si="209"/>
        <v>0.49706725017082443</v>
      </c>
      <c r="GR45" s="88">
        <f t="shared" si="210"/>
        <v>0.24645003184319506</v>
      </c>
      <c r="GS45" s="88">
        <f t="shared" si="211"/>
        <v>3.0066113382398924E-2</v>
      </c>
      <c r="GT45" s="88">
        <f t="shared" si="212"/>
        <v>0.46971605845596542</v>
      </c>
      <c r="GU45" s="88">
        <f t="shared" si="213"/>
        <v>3.2249880215708879</v>
      </c>
      <c r="GV45" s="88">
        <f t="shared" si="214"/>
        <v>0.47950879680511527</v>
      </c>
      <c r="GW45" s="88">
        <f t="shared" si="215"/>
        <v>0</v>
      </c>
      <c r="GX45" s="87">
        <f t="shared" si="216"/>
        <v>4.9477962722283868</v>
      </c>
      <c r="GY45" s="88">
        <f t="shared" si="217"/>
        <v>0</v>
      </c>
      <c r="GZ45" s="88">
        <f t="shared" si="218"/>
        <v>0</v>
      </c>
      <c r="HA45" s="88">
        <f t="shared" si="219"/>
        <v>0</v>
      </c>
      <c r="HB45" s="88">
        <f t="shared" si="220"/>
        <v>1.7286219966229244</v>
      </c>
      <c r="HC45" s="88">
        <f t="shared" si="221"/>
        <v>0.27137800337707563</v>
      </c>
      <c r="HD45" s="87">
        <f t="shared" si="222"/>
        <v>2</v>
      </c>
      <c r="HE45" s="88">
        <f t="shared" si="223"/>
        <v>0.36954662892473855</v>
      </c>
      <c r="HF45" s="88">
        <f t="shared" si="224"/>
        <v>0.31908474175190099</v>
      </c>
      <c r="HG45" s="88">
        <f t="shared" si="225"/>
        <v>0.6886313706766396</v>
      </c>
      <c r="HH45" s="96" t="str">
        <f t="shared" si="226"/>
        <v>Pass</v>
      </c>
      <c r="HI45" s="83">
        <f t="shared" si="227"/>
        <v>0.87056034319518594</v>
      </c>
      <c r="HJ45" s="83">
        <f t="shared" si="228"/>
        <v>0.6886313706766396</v>
      </c>
      <c r="HK45" s="83">
        <f t="shared" si="229"/>
        <v>0.24645003184319506</v>
      </c>
      <c r="HL45" s="83">
        <f t="shared" si="230"/>
        <v>6.1974046025480867</v>
      </c>
      <c r="HM45" s="96" t="str">
        <f t="shared" si="231"/>
        <v>Pargasite</v>
      </c>
      <c r="HP45" s="97">
        <f>parameters!$E$5+parameters!$F$5*calcs_mymases!$Q45 +parameters!$G$5*calcs_mymases!$GM45+parameters!$H$5*LN(calcs_mymases!$GM45)+parameters!$I$5*calcs_mymases!$GQ45+parameters!$J$5*(calcs_mymases!$GU45+calcs_mymases!$GY45) + parameters!$K$5*calcs_mymases!$GT45+parameters!$L$5*(calcs_mymases!$GV45+calcs_mymases!$GZ45)+parameters!$M$5*(calcs_mymases!$GT45+calcs_mymases!$GV45+calcs_mymases!$GZ45)+parameters!$N$5*(calcs_mymases!$GO45+calcs_mymases!$GR45)+parameters!$O$5*calcs_mymases!$HB45+parameters!$P$5*calcs_mymases!$HE45</f>
        <v>54.159127979444882</v>
      </c>
      <c r="HQ45" s="97">
        <f>parameters!$E$6+parameters!$F$6*calcs_mymases!$Q45 +parameters!$G$6*calcs_mymases!$GM45+parameters!$H$6*LN(calcs_mymases!$GM45)+parameters!$I$6*calcs_mymases!$GQ45+parameters!$J$6*(calcs_mymases!$GU45+calcs_mymases!$GY45) + parameters!$K$6*calcs_mymases!$GT45+parameters!$L$6*(calcs_mymases!$GV45+calcs_mymases!$GZ45)+parameters!$M$6*(calcs_mymases!$GT45+calcs_mymases!$GV45+calcs_mymases!$GZ45)+parameters!$N$6*(calcs_mymases!$GO45+calcs_mymases!$GR45)+parameters!$O$6*calcs_mymases!$HB45+parameters!$P$6*calcs_mymases!$HE45</f>
        <v>56.99653948333237</v>
      </c>
      <c r="HR45" s="97">
        <f>parameters!$E$7+parameters!$F$7*calcs_mymases!$Q45 +parameters!$G$7*calcs_mymases!$GM45+parameters!$H$7*LN(calcs_mymases!$GM45)+parameters!$I$7*calcs_mymases!$GQ45+parameters!$J$7*(calcs_mymases!$GU45+calcs_mymases!$GY45) + parameters!$K$7*calcs_mymases!$GT45+parameters!$L$7*(calcs_mymases!$GV45+calcs_mymases!$GZ45)+parameters!$M$7*(calcs_mymases!$GT45+calcs_mymases!$GV45+calcs_mymases!$GZ45)+parameters!$N$7*(calcs_mymases!$GO45+calcs_mymases!$GR45)+parameters!$O$7*calcs_mymases!$HB45+parameters!$P$7*calcs_mymases!$HE45</f>
        <v>60.616609138441682</v>
      </c>
      <c r="HS45" s="97">
        <f>parameters!$E$8+parameters!$F$8*calcs_mymases!$Q45 +parameters!$G$8*calcs_mymases!$GM45+parameters!$H$8*LN(calcs_mymases!$GM45)+parameters!$I$8*calcs_mymases!$GQ45+parameters!$J$8*(calcs_mymases!$GU45+calcs_mymases!$GY45) + parameters!$K$8*calcs_mymases!$GT45+parameters!$L$8*(calcs_mymases!$GV45+calcs_mymases!$GZ45)+parameters!$M$8*(calcs_mymases!$GT45+calcs_mymases!$GV45+calcs_mymases!$GZ45)+parameters!$N$8*(calcs_mymases!$GO45+calcs_mymases!$GR45)+parameters!$O$8*calcs_mymases!$HB45+parameters!$P$8*calcs_mymases!$HE45</f>
        <v>59.880870083653541</v>
      </c>
      <c r="HT45" s="81"/>
      <c r="HU45" s="97">
        <f>EXP(parameters!$E$10+parameters!$F$10*calcs_mymases!$Q45 +parameters!$G$10*calcs_mymases!$GM45+parameters!$H$10*LN(calcs_mymases!$GM45)+parameters!$I$10*calcs_mymases!$GQ45+parameters!$J$10*(calcs_mymases!$GU45+calcs_mymases!$GY45) + parameters!$K$10*calcs_mymases!$GT45+parameters!$L$10*(calcs_mymases!$GV45+calcs_mymases!$GZ45)+parameters!$M$10*(calcs_mymases!$GT45+calcs_mymases!$GV45+calcs_mymases!$GZ45)+parameters!$N$10*(calcs_mymases!$GO45+calcs_mymases!$GR45)+parameters!$O$10*calcs_mymases!$HB45+parameters!$P$10*calcs_mymases!$HE45)</f>
        <v>1.102754562369157</v>
      </c>
      <c r="HV45" s="97">
        <f>EXP(parameters!$E$11+parameters!$F$11*calcs_mymases!$Q45 +parameters!$G$11*calcs_mymases!$GM45+parameters!$H$11*LN(calcs_mymases!$GM45)+parameters!$I$11*calcs_mymases!$GQ45+parameters!$J$11*(calcs_mymases!$GU45+calcs_mymases!$GY45) + parameters!$K$11*calcs_mymases!$GT45+parameters!$L$11*(calcs_mymases!$GV45+calcs_mymases!$GZ45)+parameters!$M$11*(calcs_mymases!$GT45+calcs_mymases!$GV45+calcs_mymases!$GZ45)+parameters!$N$11*(calcs_mymases!$GO45+calcs_mymases!$GR45)+parameters!$O$11*calcs_mymases!$HB45+parameters!$P$11*calcs_mymases!$HE45)</f>
        <v>1.2789585222787128</v>
      </c>
      <c r="HW45" s="73"/>
      <c r="HX45" s="97">
        <f>EXP(parameters!$E$13+parameters!$F$13*calcs_mymases!$Q45 +parameters!$G$13*calcs_mymases!$GM45+parameters!$H$13*LN(calcs_mymases!$GM45)+parameters!$I$13*calcs_mymases!$GQ45+parameters!$J$13*(calcs_mymases!$GU45+calcs_mymases!$GY45) + parameters!$K$13*calcs_mymases!$GT45+parameters!$L$13*(calcs_mymases!$GV45+calcs_mymases!$GZ45)+parameters!$M$13*(calcs_mymases!$GT45+calcs_mymases!$GV45+calcs_mymases!$GZ45)+parameters!$N$13*(calcs_mymases!$GO45+calcs_mymases!$GR45)+parameters!$O$13*calcs_mymases!$HB45+parameters!$P$13*calcs_mymases!$HE45)</f>
        <v>4.944506480151488</v>
      </c>
      <c r="HY45" s="97">
        <f>EXP(parameters!$E$14+parameters!$F$14*calcs_mymases!$Q45 +parameters!$G$14*calcs_mymases!$GM45+parameters!$H$14*LN(calcs_mymases!$GM45)+parameters!$I$14*calcs_mymases!$GQ45+parameters!$J$14*(calcs_mymases!$GU45+calcs_mymases!$GY45) + parameters!$K$14*calcs_mymases!$GT45+parameters!$L$14*(calcs_mymases!$GV45+calcs_mymases!$GZ45)+parameters!$M$14*(calcs_mymases!$GT45+calcs_mymases!$GV45+calcs_mymases!$GZ45)+parameters!$N$14*(calcs_mymases!$GO45+calcs_mymases!$GR45)+parameters!$O$14*calcs_mymases!$HB45+parameters!$P$14*calcs_mymases!$HE45)</f>
        <v>4.7947883380296243</v>
      </c>
      <c r="HZ45" s="81"/>
      <c r="IA45" s="97">
        <f>EXP(parameters!$E$16+parameters!$F$16*calcs_mymases!$Q45 +parameters!$G$16*calcs_mymases!$GM45+parameters!$H$16*LN(calcs_mymases!$GM45)+parameters!$I$16*calcs_mymases!$GQ45+parameters!$J$16*(calcs_mymases!$GU45+calcs_mymases!$GY45) + parameters!$K$16*calcs_mymases!$GT45+parameters!$L$16*(calcs_mymases!$GV45+calcs_mymases!$GZ45)+parameters!$M$16*(calcs_mymases!$GT45+calcs_mymases!$GV45+calcs_mymases!$GZ45)+parameters!$N$16*(calcs_mymases!$GO45+calcs_mymases!$GR45)+parameters!$O$16*calcs_mymases!$HB45+parameters!$P$16*calcs_mymases!$HE45)</f>
        <v>2.5532631631288636</v>
      </c>
      <c r="IB45" s="81"/>
      <c r="IC45" s="97">
        <f>(parameters!$E$18+parameters!$F$18*calcs_mymases!$Q45 +parameters!$G$18*calcs_mymases!$GM45+parameters!$H$18*LN(calcs_mymases!$GM45)+parameters!$I$18*calcs_mymases!$GQ45+parameters!$J$18*(calcs_mymases!$GU45+calcs_mymases!$GY45) + parameters!$K$18*calcs_mymases!$GT45+parameters!$L$18*(calcs_mymases!$GV45+calcs_mymases!$GZ45)+parameters!$M$18*(calcs_mymases!$GT45+calcs_mymases!$GV45+calcs_mymases!$GZ45)+parameters!$N$18*(calcs_mymases!$GO45+calcs_mymases!$GR45)+parameters!$O$18*calcs_mymases!$HB45+parameters!$P$18*calcs_mymases!$HE45)</f>
        <v>6.5639192342014567</v>
      </c>
      <c r="ID45" s="97">
        <f>EXP(parameters!$E$19+parameters!$F$19*calcs_mymases!$Q45 +parameters!$G$19*calcs_mymases!$GM45+parameters!$H$19*LN(calcs_mymases!$GM45)+parameters!$I$19*calcs_mymases!$GQ45+parameters!$J$19*(calcs_mymases!$GU45+calcs_mymases!$GY45) + parameters!$K$19*calcs_mymases!$GT45+parameters!$L$19*(calcs_mymases!$GV45+calcs_mymases!$GZ45)+parameters!$M$19*(calcs_mymases!$GT45+calcs_mymases!$GV45+calcs_mymases!$GZ45)+parameters!$N$19*(calcs_mymases!$GO45+calcs_mymases!$GR45)+parameters!$O$19*calcs_mymases!$HB45+parameters!$P$19*calcs_mymases!$HE45)</f>
        <v>7.2832186054210188</v>
      </c>
      <c r="IE45" s="73"/>
      <c r="IF45" s="97">
        <f>(parameters!$E$21+parameters!$F$21*calcs_mymases!$Q45 +parameters!$G$21*calcs_mymases!$GM45+parameters!$H$21*LN(calcs_mymases!$GM45)+parameters!$I$21*calcs_mymases!$GQ45+parameters!$J$21*(calcs_mymases!$GU45+calcs_mymases!$GY45) + parameters!$K$21*calcs_mymases!$GT45+parameters!$L$21*(calcs_mymases!$GV45+calcs_mymases!$GZ45)+parameters!$M$21*(calcs_mymases!$GT45+calcs_mymases!$GV45+calcs_mymases!$GZ45)+parameters!$N$21*(calcs_mymases!$GO45+calcs_mymases!$GR45)+parameters!$O$21*calcs_mymases!$HB45+parameters!$P$21*calcs_mymases!$HE45)</f>
        <v>2.7741879784349432</v>
      </c>
      <c r="IG45" s="97">
        <f>(parameters!$E$22+parameters!$F$22*calcs_mymases!$Q45 +parameters!$G$22*calcs_mymases!$GM45+parameters!$H$22*LN(calcs_mymases!$GM45)+parameters!$I$22*calcs_mymases!$GQ45+parameters!$J$22*(calcs_mymases!$GU45+calcs_mymases!$GY45) + parameters!$K$22*calcs_mymases!$GT45+parameters!$L$22*(calcs_mymases!$GV45+calcs_mymases!$GZ45)+parameters!$M$22*(calcs_mymases!$GT45+calcs_mymases!$GV45+calcs_mymases!$GZ45)+parameters!$N$22*(calcs_mymases!$GO45+calcs_mymases!$GR45)+parameters!$O$22*calcs_mymases!$HB45+parameters!$P$22*calcs_mymases!$HE45)</f>
        <v>1.4793845314417116</v>
      </c>
      <c r="IH45" s="81"/>
      <c r="II45" s="97">
        <f>(parameters!$E$24+parameters!$F$24*calcs_mymases!$Q45 +parameters!$G$24*calcs_mymases!$GM45+parameters!$H$24*LN(calcs_mymases!$GM45)+parameters!$I$24*calcs_mymases!$GQ45+parameters!$J$24*(calcs_mymases!$GU45+calcs_mymases!$GY45) + parameters!$K$24*calcs_mymases!$GT45+parameters!$L$24*(calcs_mymases!$GV45+calcs_mymases!$GZ45)+parameters!$M$24*(calcs_mymases!$GT45+calcs_mymases!$GV45+calcs_mymases!$GZ45)+parameters!$N$24*(calcs_mymases!$GO45+calcs_mymases!$GR45)+parameters!$O$24*calcs_mymases!$HB45+parameters!$P$24*calcs_mymases!$HE45)</f>
        <v>17.514909859866265</v>
      </c>
      <c r="IJ45" s="98"/>
    </row>
    <row r="46" spans="1:244" s="60" customFormat="1" x14ac:dyDescent="0.3">
      <c r="A46" s="89" t="s">
        <v>115</v>
      </c>
      <c r="B46" s="90" t="str">
        <f t="shared" si="111"/>
        <v>Pargasite</v>
      </c>
      <c r="C46" s="91">
        <v>42.37</v>
      </c>
      <c r="D46" s="91">
        <v>2.2400000000000002</v>
      </c>
      <c r="E46" s="91">
        <v>13.34</v>
      </c>
      <c r="F46" s="91">
        <v>0.26</v>
      </c>
      <c r="G46" s="91">
        <v>7.76</v>
      </c>
      <c r="H46" s="91">
        <v>14.79</v>
      </c>
      <c r="I46" s="91">
        <v>11.03</v>
      </c>
      <c r="J46" s="91">
        <v>0</v>
      </c>
      <c r="K46" s="91">
        <v>2.2599999999999998</v>
      </c>
      <c r="L46" s="91">
        <v>1.71</v>
      </c>
      <c r="M46" s="91">
        <v>0</v>
      </c>
      <c r="N46" s="91">
        <v>0</v>
      </c>
      <c r="O46" s="91">
        <v>0</v>
      </c>
      <c r="P46" s="91">
        <v>95.759999999999991</v>
      </c>
      <c r="Q46" s="60">
        <v>1025</v>
      </c>
      <c r="R46" s="92">
        <f t="shared" si="246"/>
        <v>0.70517589453484519</v>
      </c>
      <c r="S46" s="93">
        <f t="shared" si="246"/>
        <v>2.8042484363811179E-2</v>
      </c>
      <c r="T46" s="93">
        <f t="shared" si="246"/>
        <v>0.13083433861966831</v>
      </c>
      <c r="U46" s="93">
        <f t="shared" si="245"/>
        <v>1.7105465722620401E-3</v>
      </c>
      <c r="V46" s="93">
        <f t="shared" si="245"/>
        <v>0.10800819526100124</v>
      </c>
      <c r="W46" s="93">
        <f t="shared" si="245"/>
        <v>0.36695745377675881</v>
      </c>
      <c r="X46" s="93">
        <f t="shared" si="245"/>
        <v>0.19669242867893305</v>
      </c>
      <c r="Y46" s="93">
        <f t="shared" si="245"/>
        <v>0</v>
      </c>
      <c r="Z46" s="93">
        <f t="shared" si="245"/>
        <v>3.6464022433441053E-2</v>
      </c>
      <c r="AA46" s="93">
        <f t="shared" si="245"/>
        <v>1.8153637097116652E-2</v>
      </c>
      <c r="AB46" s="93">
        <f t="shared" si="245"/>
        <v>0</v>
      </c>
      <c r="AC46" s="94">
        <f t="shared" si="245"/>
        <v>0</v>
      </c>
      <c r="AD46" s="92">
        <f t="shared" si="112"/>
        <v>1.4103517890696904</v>
      </c>
      <c r="AE46" s="93">
        <f t="shared" si="112"/>
        <v>5.6084968727622357E-2</v>
      </c>
      <c r="AF46" s="93">
        <f t="shared" si="113"/>
        <v>0.39250301585900493</v>
      </c>
      <c r="AG46" s="93">
        <f t="shared" si="113"/>
        <v>5.1316397167861204E-3</v>
      </c>
      <c r="AH46" s="93">
        <f t="shared" si="233"/>
        <v>0.10800819526100124</v>
      </c>
      <c r="AI46" s="93">
        <f t="shared" si="233"/>
        <v>0.36695745377675881</v>
      </c>
      <c r="AJ46" s="93">
        <f t="shared" si="233"/>
        <v>0.19669242867893305</v>
      </c>
      <c r="AK46" s="93">
        <f t="shared" si="233"/>
        <v>0</v>
      </c>
      <c r="AL46" s="93">
        <f t="shared" si="233"/>
        <v>3.6464022433441053E-2</v>
      </c>
      <c r="AM46" s="93">
        <f t="shared" si="233"/>
        <v>1.8153637097116652E-2</v>
      </c>
      <c r="AN46" s="94">
        <f t="shared" si="114"/>
        <v>2.5903471506203544</v>
      </c>
      <c r="AO46" s="92">
        <f t="shared" si="234"/>
        <v>12.522681039425306</v>
      </c>
      <c r="AP46" s="93">
        <f t="shared" si="234"/>
        <v>0.4979850984167844</v>
      </c>
      <c r="AQ46" s="93">
        <f t="shared" si="234"/>
        <v>3.4850808945029348</v>
      </c>
      <c r="AR46" s="93">
        <f t="shared" si="234"/>
        <v>4.5564438518526242E-2</v>
      </c>
      <c r="AS46" s="93">
        <f t="shared" si="234"/>
        <v>0.95901759361022243</v>
      </c>
      <c r="AT46" s="93">
        <f t="shared" ref="AT46:AX82" si="247">AI46*23/$AN46</f>
        <v>3.2582588147863412</v>
      </c>
      <c r="AU46" s="93">
        <f t="shared" si="247"/>
        <v>1.7464554349528165</v>
      </c>
      <c r="AV46" s="93">
        <f t="shared" si="247"/>
        <v>0</v>
      </c>
      <c r="AW46" s="93">
        <f t="shared" si="247"/>
        <v>0.32376838593556584</v>
      </c>
      <c r="AX46" s="93">
        <f t="shared" si="247"/>
        <v>0.16118829985150412</v>
      </c>
      <c r="AY46" s="94">
        <f t="shared" si="115"/>
        <v>23</v>
      </c>
      <c r="AZ46" s="92">
        <f t="shared" si="116"/>
        <v>6.261340519712653</v>
      </c>
      <c r="BA46" s="93">
        <f t="shared" si="116"/>
        <v>0.2489925492083922</v>
      </c>
      <c r="BB46" s="93">
        <f t="shared" si="117"/>
        <v>2.3233872630019565</v>
      </c>
      <c r="BC46" s="93">
        <f t="shared" si="117"/>
        <v>3.0376292345684161E-2</v>
      </c>
      <c r="BD46" s="93">
        <f t="shared" si="235"/>
        <v>0.95901759361022243</v>
      </c>
      <c r="BE46" s="93">
        <f t="shared" si="235"/>
        <v>3.2582588147863412</v>
      </c>
      <c r="BF46" s="93">
        <f t="shared" si="235"/>
        <v>1.7464554349528165</v>
      </c>
      <c r="BG46" s="93">
        <f t="shared" si="235"/>
        <v>0</v>
      </c>
      <c r="BH46" s="93">
        <f t="shared" si="118"/>
        <v>0.64753677187113168</v>
      </c>
      <c r="BI46" s="93">
        <f t="shared" si="118"/>
        <v>0.32237659970300825</v>
      </c>
      <c r="BJ46" s="93">
        <f t="shared" si="119"/>
        <v>0</v>
      </c>
      <c r="BK46" s="93">
        <f t="shared" si="119"/>
        <v>0</v>
      </c>
      <c r="BL46" s="93">
        <f t="shared" si="120"/>
        <v>2</v>
      </c>
      <c r="BM46" s="94">
        <f t="shared" si="121"/>
        <v>15.797741839192202</v>
      </c>
      <c r="BN46" s="95">
        <f t="shared" si="122"/>
        <v>6.261340519712653</v>
      </c>
      <c r="BO46" s="66">
        <f t="shared" si="123"/>
        <v>1.738659480287347</v>
      </c>
      <c r="BP46" s="66">
        <f t="shared" si="124"/>
        <v>0</v>
      </c>
      <c r="BQ46" s="66">
        <f t="shared" si="125"/>
        <v>8</v>
      </c>
      <c r="BR46" s="66">
        <f t="shared" si="126"/>
        <v>0.58472778271460957</v>
      </c>
      <c r="BS46" s="66">
        <f t="shared" si="127"/>
        <v>0.2489925492083922</v>
      </c>
      <c r="BT46" s="66">
        <f t="shared" si="128"/>
        <v>3.0376292345684161E-2</v>
      </c>
      <c r="BU46" s="66"/>
      <c r="BV46" s="66">
        <f t="shared" si="129"/>
        <v>3.2582588147863412</v>
      </c>
      <c r="BW46" s="66">
        <f t="shared" si="130"/>
        <v>0.87764456094497323</v>
      </c>
      <c r="BX46" s="66">
        <f t="shared" si="131"/>
        <v>0</v>
      </c>
      <c r="BY46" s="66">
        <f t="shared" si="132"/>
        <v>5</v>
      </c>
      <c r="BZ46" s="66">
        <f t="shared" si="133"/>
        <v>0</v>
      </c>
      <c r="CA46" s="66">
        <f t="shared" si="134"/>
        <v>8.1373032665249201E-2</v>
      </c>
      <c r="CB46" s="66">
        <f t="shared" si="135"/>
        <v>0</v>
      </c>
      <c r="CC46" s="66">
        <f t="shared" si="136"/>
        <v>1.7464554349528165</v>
      </c>
      <c r="CD46" s="56">
        <f t="shared" si="137"/>
        <v>0.17217153238193417</v>
      </c>
      <c r="CE46" s="66">
        <f t="shared" si="138"/>
        <v>2</v>
      </c>
      <c r="CF46" s="66">
        <f t="shared" si="139"/>
        <v>0.47536523948919751</v>
      </c>
      <c r="CG46" s="66">
        <f t="shared" si="140"/>
        <v>0.32237659970300825</v>
      </c>
      <c r="CH46" s="67">
        <f t="shared" si="141"/>
        <v>0.79774183919220576</v>
      </c>
      <c r="CJ46" s="60">
        <f t="shared" si="142"/>
        <v>1.2776816681369596</v>
      </c>
      <c r="CK46" s="60">
        <f t="shared" si="143"/>
        <v>1.0128029792401101</v>
      </c>
      <c r="CL46" s="60">
        <f t="shared" si="144"/>
        <v>1.0116113787502961</v>
      </c>
      <c r="CN46" s="60">
        <f t="shared" si="145"/>
        <v>1</v>
      </c>
      <c r="CO46" s="60">
        <f t="shared" si="242"/>
        <v>6.261340519712653</v>
      </c>
      <c r="CP46" s="60">
        <f t="shared" si="242"/>
        <v>0.2489925492083922</v>
      </c>
      <c r="CQ46" s="60">
        <f t="shared" si="242"/>
        <v>2.3233872630019565</v>
      </c>
      <c r="CR46" s="60">
        <f t="shared" si="242"/>
        <v>3.0376292345684161E-2</v>
      </c>
      <c r="CS46" s="60">
        <f t="shared" si="242"/>
        <v>0.95901759361022243</v>
      </c>
      <c r="CT46" s="60">
        <f t="shared" si="242"/>
        <v>3.2582588147863412</v>
      </c>
      <c r="CU46" s="60">
        <f t="shared" si="242"/>
        <v>1.7464554349528165</v>
      </c>
      <c r="CV46" s="60">
        <f t="shared" si="242"/>
        <v>0</v>
      </c>
      <c r="CW46" s="60">
        <f t="shared" si="239"/>
        <v>0.64753677187113168</v>
      </c>
      <c r="CX46" s="60">
        <f t="shared" si="239"/>
        <v>0.32237659970300825</v>
      </c>
      <c r="CY46" s="60">
        <f t="shared" si="239"/>
        <v>0</v>
      </c>
      <c r="CZ46" s="60">
        <f t="shared" si="239"/>
        <v>0</v>
      </c>
      <c r="DA46" s="60">
        <f t="shared" si="239"/>
        <v>2</v>
      </c>
      <c r="DB46" s="60">
        <f t="shared" si="146"/>
        <v>23</v>
      </c>
      <c r="DC46" s="60">
        <f t="shared" si="147"/>
        <v>0</v>
      </c>
      <c r="DD46" s="60" t="str">
        <f t="shared" si="148"/>
        <v/>
      </c>
      <c r="DE46" s="59">
        <f t="shared" si="149"/>
        <v>6.261340519712653</v>
      </c>
      <c r="DF46" s="59">
        <f t="shared" si="150"/>
        <v>1.738659480287347</v>
      </c>
      <c r="DG46" s="59">
        <f t="shared" si="151"/>
        <v>0</v>
      </c>
      <c r="DH46" s="59">
        <f t="shared" si="152"/>
        <v>8</v>
      </c>
      <c r="DI46" s="59">
        <f t="shared" si="153"/>
        <v>0.58472778271460957</v>
      </c>
      <c r="DJ46" s="59">
        <f t="shared" si="154"/>
        <v>0.2489925492083922</v>
      </c>
      <c r="DK46" s="59">
        <f t="shared" si="155"/>
        <v>3.0376292345684161E-2</v>
      </c>
      <c r="DL46" s="59">
        <f t="shared" si="156"/>
        <v>0</v>
      </c>
      <c r="DM46" s="59">
        <f t="shared" si="157"/>
        <v>3.2582588147863412</v>
      </c>
      <c r="DN46" s="59">
        <f t="shared" si="158"/>
        <v>0.87764456094497323</v>
      </c>
      <c r="DO46" s="59">
        <f t="shared" si="159"/>
        <v>0</v>
      </c>
      <c r="DP46" s="59">
        <f t="shared" si="160"/>
        <v>5</v>
      </c>
      <c r="DQ46" s="59">
        <f t="shared" si="161"/>
        <v>0</v>
      </c>
      <c r="DR46" s="59">
        <f t="shared" si="162"/>
        <v>8.1373032665249201E-2</v>
      </c>
      <c r="DS46" s="59">
        <f t="shared" si="163"/>
        <v>0</v>
      </c>
      <c r="DT46" s="59">
        <f t="shared" si="164"/>
        <v>1.7464554349528165</v>
      </c>
      <c r="DU46" s="59">
        <f t="shared" si="165"/>
        <v>0.17217153238193417</v>
      </c>
      <c r="DV46" s="59">
        <f t="shared" si="166"/>
        <v>2</v>
      </c>
      <c r="DW46" s="59">
        <f t="shared" si="167"/>
        <v>0.47536523948919751</v>
      </c>
      <c r="DX46" s="59">
        <f t="shared" si="168"/>
        <v>0</v>
      </c>
      <c r="DY46" s="59">
        <f t="shared" si="169"/>
        <v>0.47536523948919751</v>
      </c>
      <c r="EA46" s="60">
        <f t="shared" si="170"/>
        <v>0.93188744040411386</v>
      </c>
      <c r="EB46" s="60">
        <f t="shared" si="171"/>
        <v>0.96928245426633397</v>
      </c>
      <c r="EC46" s="60">
        <f t="shared" si="172"/>
        <v>0.87672986158359001</v>
      </c>
      <c r="ED46" s="60">
        <f t="shared" si="173"/>
        <v>0.97957756267582752</v>
      </c>
      <c r="EF46" s="60">
        <f t="shared" si="174"/>
        <v>0.97957756267582752</v>
      </c>
      <c r="EG46" s="60">
        <f t="shared" si="243"/>
        <v>6.1334686853835194</v>
      </c>
      <c r="EH46" s="60">
        <f t="shared" si="243"/>
        <v>0.24390751447799788</v>
      </c>
      <c r="EI46" s="60">
        <f t="shared" si="243"/>
        <v>2.2759380322435185</v>
      </c>
      <c r="EJ46" s="60">
        <f t="shared" si="243"/>
        <v>2.9755934419113686E-2</v>
      </c>
      <c r="EK46" s="60">
        <f t="shared" si="243"/>
        <v>0.93943211691193895</v>
      </c>
      <c r="EL46" s="60">
        <f t="shared" si="243"/>
        <v>3.1917172283554347</v>
      </c>
      <c r="EM46" s="60">
        <f t="shared" si="243"/>
        <v>1.7107885582930322</v>
      </c>
      <c r="EN46" s="60">
        <f t="shared" si="243"/>
        <v>0</v>
      </c>
      <c r="EO46" s="60">
        <f t="shared" si="240"/>
        <v>0.63431249273249657</v>
      </c>
      <c r="EP46" s="60">
        <f t="shared" si="240"/>
        <v>0.31579288380079373</v>
      </c>
      <c r="EQ46" s="60">
        <f t="shared" si="240"/>
        <v>0</v>
      </c>
      <c r="ER46" s="60">
        <f t="shared" si="240"/>
        <v>0</v>
      </c>
      <c r="ES46" s="60">
        <f t="shared" si="240"/>
        <v>1.959155125351655</v>
      </c>
      <c r="ET46" s="60">
        <f t="shared" si="175"/>
        <v>22.530283941544038</v>
      </c>
      <c r="EU46" s="60">
        <f t="shared" si="176"/>
        <v>0.93943211691192374</v>
      </c>
      <c r="EV46" s="60" t="str">
        <f t="shared" si="177"/>
        <v/>
      </c>
      <c r="EW46" s="62">
        <f t="shared" si="178"/>
        <v>6.1334686853835194</v>
      </c>
      <c r="EX46" s="62">
        <f t="shared" si="179"/>
        <v>1.8665313146164806</v>
      </c>
      <c r="EY46" s="62">
        <f t="shared" si="180"/>
        <v>0</v>
      </c>
      <c r="EZ46" s="62">
        <f t="shared" si="181"/>
        <v>8</v>
      </c>
      <c r="FA46" s="62">
        <f t="shared" si="182"/>
        <v>0.40940671762703795</v>
      </c>
      <c r="FB46" s="62">
        <f t="shared" si="183"/>
        <v>0.24390751447799788</v>
      </c>
      <c r="FC46" s="62">
        <f t="shared" si="184"/>
        <v>2.9755934419113686E-2</v>
      </c>
      <c r="FD46" s="62">
        <f t="shared" si="185"/>
        <v>0.93943211691192374</v>
      </c>
      <c r="FE46" s="62">
        <f t="shared" si="186"/>
        <v>3.1917172283554347</v>
      </c>
      <c r="FF46" s="62">
        <f t="shared" si="187"/>
        <v>1.5210055437364645E-14</v>
      </c>
      <c r="FG46" s="62">
        <f t="shared" si="188"/>
        <v>0</v>
      </c>
      <c r="FH46" s="62">
        <f t="shared" si="189"/>
        <v>4.8142195117915234</v>
      </c>
      <c r="FI46" s="62">
        <f t="shared" si="190"/>
        <v>0</v>
      </c>
      <c r="FJ46" s="62">
        <f t="shared" si="191"/>
        <v>0</v>
      </c>
      <c r="FK46" s="62">
        <f t="shared" si="192"/>
        <v>0</v>
      </c>
      <c r="FL46" s="62">
        <f t="shared" si="193"/>
        <v>1.7107885582930322</v>
      </c>
      <c r="FM46" s="62">
        <f t="shared" si="194"/>
        <v>0.28921144170696778</v>
      </c>
      <c r="FN46" s="62">
        <f t="shared" si="195"/>
        <v>2</v>
      </c>
      <c r="FO46" s="62">
        <f t="shared" si="196"/>
        <v>0.34510105102552879</v>
      </c>
      <c r="FP46" s="62">
        <f t="shared" si="197"/>
        <v>0.31579288380079373</v>
      </c>
      <c r="FQ46" s="62">
        <f t="shared" si="198"/>
        <v>0.66089393482632253</v>
      </c>
      <c r="FR46" s="62" t="str">
        <f t="shared" si="199"/>
        <v>Pass</v>
      </c>
      <c r="FS46" s="62" t="str">
        <f t="shared" si="200"/>
        <v>Mg-Hst</v>
      </c>
      <c r="FT46" s="60">
        <f t="shared" si="201"/>
        <v>0.99999999999999523</v>
      </c>
      <c r="FV46" s="60">
        <f t="shared" si="202"/>
        <v>0.98978878133791381</v>
      </c>
      <c r="FW46" s="60">
        <f t="shared" si="244"/>
        <v>6.1974046025480867</v>
      </c>
      <c r="FX46" s="60">
        <f t="shared" si="244"/>
        <v>0.24645003184319506</v>
      </c>
      <c r="FY46" s="60">
        <f t="shared" si="244"/>
        <v>2.2996626476227378</v>
      </c>
      <c r="FZ46" s="60">
        <f t="shared" si="244"/>
        <v>3.0066113382398924E-2</v>
      </c>
      <c r="GA46" s="60">
        <f t="shared" si="244"/>
        <v>0.94922485526108069</v>
      </c>
      <c r="GB46" s="60">
        <f t="shared" si="244"/>
        <v>3.2249880215708879</v>
      </c>
      <c r="GC46" s="60">
        <f t="shared" si="244"/>
        <v>1.7286219966229244</v>
      </c>
      <c r="GD46" s="60">
        <f t="shared" si="244"/>
        <v>0</v>
      </c>
      <c r="GE46" s="60">
        <f t="shared" si="241"/>
        <v>0.64092463230181418</v>
      </c>
      <c r="GF46" s="60">
        <f t="shared" si="241"/>
        <v>0.31908474175190099</v>
      </c>
      <c r="GG46" s="60">
        <f t="shared" si="241"/>
        <v>0</v>
      </c>
      <c r="GH46" s="60">
        <f t="shared" si="241"/>
        <v>0</v>
      </c>
      <c r="GI46" s="60">
        <f t="shared" si="241"/>
        <v>1.9795775626758276</v>
      </c>
      <c r="GJ46" s="60">
        <f t="shared" si="203"/>
        <v>22.765141970772017</v>
      </c>
      <c r="GK46" s="60">
        <f t="shared" si="204"/>
        <v>0.46971605845596542</v>
      </c>
      <c r="GM46" s="88">
        <f t="shared" si="205"/>
        <v>6.1974046025480867</v>
      </c>
      <c r="GN46" s="88">
        <f t="shared" si="206"/>
        <v>1.8025953974519133</v>
      </c>
      <c r="GO46" s="88">
        <f t="shared" si="207"/>
        <v>0</v>
      </c>
      <c r="GP46" s="87">
        <f t="shared" si="208"/>
        <v>8</v>
      </c>
      <c r="GQ46" s="88">
        <f t="shared" si="209"/>
        <v>0.49706725017082443</v>
      </c>
      <c r="GR46" s="88">
        <f t="shared" si="210"/>
        <v>0.24645003184319506</v>
      </c>
      <c r="GS46" s="88">
        <f t="shared" si="211"/>
        <v>3.0066113382398924E-2</v>
      </c>
      <c r="GT46" s="88">
        <f t="shared" si="212"/>
        <v>0.46971605845596542</v>
      </c>
      <c r="GU46" s="88">
        <f t="shared" si="213"/>
        <v>3.2249880215708879</v>
      </c>
      <c r="GV46" s="88">
        <f t="shared" si="214"/>
        <v>0.47950879680511527</v>
      </c>
      <c r="GW46" s="88">
        <f t="shared" si="215"/>
        <v>0</v>
      </c>
      <c r="GX46" s="87">
        <f t="shared" si="216"/>
        <v>4.9477962722283868</v>
      </c>
      <c r="GY46" s="88">
        <f t="shared" si="217"/>
        <v>0</v>
      </c>
      <c r="GZ46" s="88">
        <f t="shared" si="218"/>
        <v>0</v>
      </c>
      <c r="HA46" s="88">
        <f t="shared" si="219"/>
        <v>0</v>
      </c>
      <c r="HB46" s="88">
        <f t="shared" si="220"/>
        <v>1.7286219966229244</v>
      </c>
      <c r="HC46" s="88">
        <f t="shared" si="221"/>
        <v>0.27137800337707563</v>
      </c>
      <c r="HD46" s="87">
        <f t="shared" si="222"/>
        <v>2</v>
      </c>
      <c r="HE46" s="88">
        <f t="shared" si="223"/>
        <v>0.36954662892473855</v>
      </c>
      <c r="HF46" s="88">
        <f t="shared" si="224"/>
        <v>0.31908474175190099</v>
      </c>
      <c r="HG46" s="88">
        <f t="shared" si="225"/>
        <v>0.6886313706766396</v>
      </c>
      <c r="HH46" s="96" t="str">
        <f t="shared" si="226"/>
        <v>Pass</v>
      </c>
      <c r="HI46" s="83">
        <f t="shared" si="227"/>
        <v>0.87056034319518594</v>
      </c>
      <c r="HJ46" s="83">
        <f t="shared" si="228"/>
        <v>0.6886313706766396</v>
      </c>
      <c r="HK46" s="83">
        <f t="shared" si="229"/>
        <v>0.24645003184319506</v>
      </c>
      <c r="HL46" s="83">
        <f t="shared" si="230"/>
        <v>6.1974046025480867</v>
      </c>
      <c r="HM46" s="96" t="str">
        <f t="shared" si="231"/>
        <v>Pargasite</v>
      </c>
      <c r="HP46" s="97">
        <f>parameters!$E$5+parameters!$F$5*calcs_mymases!$Q46 +parameters!$G$5*calcs_mymases!$GM46+parameters!$H$5*LN(calcs_mymases!$GM46)+parameters!$I$5*calcs_mymases!$GQ46+parameters!$J$5*(calcs_mymases!$GU46+calcs_mymases!$GY46) + parameters!$K$5*calcs_mymases!$GT46+parameters!$L$5*(calcs_mymases!$GV46+calcs_mymases!$GZ46)+parameters!$M$5*(calcs_mymases!$GT46+calcs_mymases!$GV46+calcs_mymases!$GZ46)+parameters!$N$5*(calcs_mymases!$GO46+calcs_mymases!$GR46)+parameters!$O$5*calcs_mymases!$HB46+parameters!$P$5*calcs_mymases!$HE46</f>
        <v>54.159127979444882</v>
      </c>
      <c r="HQ46" s="97">
        <f>parameters!$E$6+parameters!$F$6*calcs_mymases!$Q46 +parameters!$G$6*calcs_mymases!$GM46+parameters!$H$6*LN(calcs_mymases!$GM46)+parameters!$I$6*calcs_mymases!$GQ46+parameters!$J$6*(calcs_mymases!$GU46+calcs_mymases!$GY46) + parameters!$K$6*calcs_mymases!$GT46+parameters!$L$6*(calcs_mymases!$GV46+calcs_mymases!$GZ46)+parameters!$M$6*(calcs_mymases!$GT46+calcs_mymases!$GV46+calcs_mymases!$GZ46)+parameters!$N$6*(calcs_mymases!$GO46+calcs_mymases!$GR46)+parameters!$O$6*calcs_mymases!$HB46+parameters!$P$6*calcs_mymases!$HE46</f>
        <v>56.99653948333237</v>
      </c>
      <c r="HR46" s="97">
        <f>parameters!$E$7+parameters!$F$7*calcs_mymases!$Q46 +parameters!$G$7*calcs_mymases!$GM46+parameters!$H$7*LN(calcs_mymases!$GM46)+parameters!$I$7*calcs_mymases!$GQ46+parameters!$J$7*(calcs_mymases!$GU46+calcs_mymases!$GY46) + parameters!$K$7*calcs_mymases!$GT46+parameters!$L$7*(calcs_mymases!$GV46+calcs_mymases!$GZ46)+parameters!$M$7*(calcs_mymases!$GT46+calcs_mymases!$GV46+calcs_mymases!$GZ46)+parameters!$N$7*(calcs_mymases!$GO46+calcs_mymases!$GR46)+parameters!$O$7*calcs_mymases!$HB46+parameters!$P$7*calcs_mymases!$HE46</f>
        <v>60.616609138441682</v>
      </c>
      <c r="HS46" s="97">
        <f>parameters!$E$8+parameters!$F$8*calcs_mymases!$Q46 +parameters!$G$8*calcs_mymases!$GM46+parameters!$H$8*LN(calcs_mymases!$GM46)+parameters!$I$8*calcs_mymases!$GQ46+parameters!$J$8*(calcs_mymases!$GU46+calcs_mymases!$GY46) + parameters!$K$8*calcs_mymases!$GT46+parameters!$L$8*(calcs_mymases!$GV46+calcs_mymases!$GZ46)+parameters!$M$8*(calcs_mymases!$GT46+calcs_mymases!$GV46+calcs_mymases!$GZ46)+parameters!$N$8*(calcs_mymases!$GO46+calcs_mymases!$GR46)+parameters!$O$8*calcs_mymases!$HB46+parameters!$P$8*calcs_mymases!$HE46</f>
        <v>59.880870083653541</v>
      </c>
      <c r="HT46" s="81"/>
      <c r="HU46" s="97">
        <f>EXP(parameters!$E$10+parameters!$F$10*calcs_mymases!$Q46 +parameters!$G$10*calcs_mymases!$GM46+parameters!$H$10*LN(calcs_mymases!$GM46)+parameters!$I$10*calcs_mymases!$GQ46+parameters!$J$10*(calcs_mymases!$GU46+calcs_mymases!$GY46) + parameters!$K$10*calcs_mymases!$GT46+parameters!$L$10*(calcs_mymases!$GV46+calcs_mymases!$GZ46)+parameters!$M$10*(calcs_mymases!$GT46+calcs_mymases!$GV46+calcs_mymases!$GZ46)+parameters!$N$10*(calcs_mymases!$GO46+calcs_mymases!$GR46)+parameters!$O$10*calcs_mymases!$HB46+parameters!$P$10*calcs_mymases!$HE46)</f>
        <v>1.102754562369157</v>
      </c>
      <c r="HV46" s="97">
        <f>EXP(parameters!$E$11+parameters!$F$11*calcs_mymases!$Q46 +parameters!$G$11*calcs_mymases!$GM46+parameters!$H$11*LN(calcs_mymases!$GM46)+parameters!$I$11*calcs_mymases!$GQ46+parameters!$J$11*(calcs_mymases!$GU46+calcs_mymases!$GY46) + parameters!$K$11*calcs_mymases!$GT46+parameters!$L$11*(calcs_mymases!$GV46+calcs_mymases!$GZ46)+parameters!$M$11*(calcs_mymases!$GT46+calcs_mymases!$GV46+calcs_mymases!$GZ46)+parameters!$N$11*(calcs_mymases!$GO46+calcs_mymases!$GR46)+parameters!$O$11*calcs_mymases!$HB46+parameters!$P$11*calcs_mymases!$HE46)</f>
        <v>1.2789585222787128</v>
      </c>
      <c r="HW46" s="73"/>
      <c r="HX46" s="97">
        <f>EXP(parameters!$E$13+parameters!$F$13*calcs_mymases!$Q46 +parameters!$G$13*calcs_mymases!$GM46+parameters!$H$13*LN(calcs_mymases!$GM46)+parameters!$I$13*calcs_mymases!$GQ46+parameters!$J$13*(calcs_mymases!$GU46+calcs_mymases!$GY46) + parameters!$K$13*calcs_mymases!$GT46+parameters!$L$13*(calcs_mymases!$GV46+calcs_mymases!$GZ46)+parameters!$M$13*(calcs_mymases!$GT46+calcs_mymases!$GV46+calcs_mymases!$GZ46)+parameters!$N$13*(calcs_mymases!$GO46+calcs_mymases!$GR46)+parameters!$O$13*calcs_mymases!$HB46+parameters!$P$13*calcs_mymases!$HE46)</f>
        <v>4.944506480151488</v>
      </c>
      <c r="HY46" s="97">
        <f>EXP(parameters!$E$14+parameters!$F$14*calcs_mymases!$Q46 +parameters!$G$14*calcs_mymases!$GM46+parameters!$H$14*LN(calcs_mymases!$GM46)+parameters!$I$14*calcs_mymases!$GQ46+parameters!$J$14*(calcs_mymases!$GU46+calcs_mymases!$GY46) + parameters!$K$14*calcs_mymases!$GT46+parameters!$L$14*(calcs_mymases!$GV46+calcs_mymases!$GZ46)+parameters!$M$14*(calcs_mymases!$GT46+calcs_mymases!$GV46+calcs_mymases!$GZ46)+parameters!$N$14*(calcs_mymases!$GO46+calcs_mymases!$GR46)+parameters!$O$14*calcs_mymases!$HB46+parameters!$P$14*calcs_mymases!$HE46)</f>
        <v>4.7947883380296243</v>
      </c>
      <c r="HZ46" s="81"/>
      <c r="IA46" s="97">
        <f>EXP(parameters!$E$16+parameters!$F$16*calcs_mymases!$Q46 +parameters!$G$16*calcs_mymases!$GM46+parameters!$H$16*LN(calcs_mymases!$GM46)+parameters!$I$16*calcs_mymases!$GQ46+parameters!$J$16*(calcs_mymases!$GU46+calcs_mymases!$GY46) + parameters!$K$16*calcs_mymases!$GT46+parameters!$L$16*(calcs_mymases!$GV46+calcs_mymases!$GZ46)+parameters!$M$16*(calcs_mymases!$GT46+calcs_mymases!$GV46+calcs_mymases!$GZ46)+parameters!$N$16*(calcs_mymases!$GO46+calcs_mymases!$GR46)+parameters!$O$16*calcs_mymases!$HB46+parameters!$P$16*calcs_mymases!$HE46)</f>
        <v>2.5532631631288636</v>
      </c>
      <c r="IB46" s="81"/>
      <c r="IC46" s="97">
        <f>(parameters!$E$18+parameters!$F$18*calcs_mymases!$Q46 +parameters!$G$18*calcs_mymases!$GM46+parameters!$H$18*LN(calcs_mymases!$GM46)+parameters!$I$18*calcs_mymases!$GQ46+parameters!$J$18*(calcs_mymases!$GU46+calcs_mymases!$GY46) + parameters!$K$18*calcs_mymases!$GT46+parameters!$L$18*(calcs_mymases!$GV46+calcs_mymases!$GZ46)+parameters!$M$18*(calcs_mymases!$GT46+calcs_mymases!$GV46+calcs_mymases!$GZ46)+parameters!$N$18*(calcs_mymases!$GO46+calcs_mymases!$GR46)+parameters!$O$18*calcs_mymases!$HB46+parameters!$P$18*calcs_mymases!$HE46)</f>
        <v>6.5639192342014567</v>
      </c>
      <c r="ID46" s="97">
        <f>EXP(parameters!$E$19+parameters!$F$19*calcs_mymases!$Q46 +parameters!$G$19*calcs_mymases!$GM46+parameters!$H$19*LN(calcs_mymases!$GM46)+parameters!$I$19*calcs_mymases!$GQ46+parameters!$J$19*(calcs_mymases!$GU46+calcs_mymases!$GY46) + parameters!$K$19*calcs_mymases!$GT46+parameters!$L$19*(calcs_mymases!$GV46+calcs_mymases!$GZ46)+parameters!$M$19*(calcs_mymases!$GT46+calcs_mymases!$GV46+calcs_mymases!$GZ46)+parameters!$N$19*(calcs_mymases!$GO46+calcs_mymases!$GR46)+parameters!$O$19*calcs_mymases!$HB46+parameters!$P$19*calcs_mymases!$HE46)</f>
        <v>7.2832186054210188</v>
      </c>
      <c r="IE46" s="73"/>
      <c r="IF46" s="97">
        <f>(parameters!$E$21+parameters!$F$21*calcs_mymases!$Q46 +parameters!$G$21*calcs_mymases!$GM46+parameters!$H$21*LN(calcs_mymases!$GM46)+parameters!$I$21*calcs_mymases!$GQ46+parameters!$J$21*(calcs_mymases!$GU46+calcs_mymases!$GY46) + parameters!$K$21*calcs_mymases!$GT46+parameters!$L$21*(calcs_mymases!$GV46+calcs_mymases!$GZ46)+parameters!$M$21*(calcs_mymases!$GT46+calcs_mymases!$GV46+calcs_mymases!$GZ46)+parameters!$N$21*(calcs_mymases!$GO46+calcs_mymases!$GR46)+parameters!$O$21*calcs_mymases!$HB46+parameters!$P$21*calcs_mymases!$HE46)</f>
        <v>2.7741879784349432</v>
      </c>
      <c r="IG46" s="97">
        <f>(parameters!$E$22+parameters!$F$22*calcs_mymases!$Q46 +parameters!$G$22*calcs_mymases!$GM46+parameters!$H$22*LN(calcs_mymases!$GM46)+parameters!$I$22*calcs_mymases!$GQ46+parameters!$J$22*(calcs_mymases!$GU46+calcs_mymases!$GY46) + parameters!$K$22*calcs_mymases!$GT46+parameters!$L$22*(calcs_mymases!$GV46+calcs_mymases!$GZ46)+parameters!$M$22*(calcs_mymases!$GT46+calcs_mymases!$GV46+calcs_mymases!$GZ46)+parameters!$N$22*(calcs_mymases!$GO46+calcs_mymases!$GR46)+parameters!$O$22*calcs_mymases!$HB46+parameters!$P$22*calcs_mymases!$HE46)</f>
        <v>1.4793845314417116</v>
      </c>
      <c r="IH46" s="81"/>
      <c r="II46" s="97">
        <f>(parameters!$E$24+parameters!$F$24*calcs_mymases!$Q46 +parameters!$G$24*calcs_mymases!$GM46+parameters!$H$24*LN(calcs_mymases!$GM46)+parameters!$I$24*calcs_mymases!$GQ46+parameters!$J$24*(calcs_mymases!$GU46+calcs_mymases!$GY46) + parameters!$K$24*calcs_mymases!$GT46+parameters!$L$24*(calcs_mymases!$GV46+calcs_mymases!$GZ46)+parameters!$M$24*(calcs_mymases!$GT46+calcs_mymases!$GV46+calcs_mymases!$GZ46)+parameters!$N$24*(calcs_mymases!$GO46+calcs_mymases!$GR46)+parameters!$O$24*calcs_mymases!$HB46+parameters!$P$24*calcs_mymases!$HE46)</f>
        <v>17.514909859866265</v>
      </c>
      <c r="IJ46" s="9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6D546-4F63-4EAC-957A-E83A05EFD6EC}">
  <dimension ref="A1:BF131"/>
  <sheetViews>
    <sheetView tabSelected="1" topLeftCell="AN1" workbookViewId="0">
      <selection activeCell="AQ2" sqref="AQ2"/>
    </sheetView>
  </sheetViews>
  <sheetFormatPr defaultRowHeight="15.6" x14ac:dyDescent="0.3"/>
  <cols>
    <col min="1" max="1" width="8.796875" customWidth="1"/>
  </cols>
  <sheetData>
    <row r="1" spans="1:58" x14ac:dyDescent="0.3">
      <c r="B1" s="41" t="s">
        <v>123</v>
      </c>
      <c r="C1" s="41" t="s">
        <v>124</v>
      </c>
      <c r="D1" s="41" t="s">
        <v>125</v>
      </c>
      <c r="E1" s="41" t="s">
        <v>126</v>
      </c>
      <c r="F1" s="41" t="s">
        <v>127</v>
      </c>
      <c r="G1" s="41" t="s">
        <v>128</v>
      </c>
      <c r="H1" s="41" t="s">
        <v>129</v>
      </c>
      <c r="I1" s="41" t="s">
        <v>130</v>
      </c>
      <c r="J1" s="41" t="s">
        <v>131</v>
      </c>
      <c r="K1" s="41" t="s">
        <v>132</v>
      </c>
      <c r="L1" s="41" t="s">
        <v>133</v>
      </c>
      <c r="M1" s="41" t="s">
        <v>134</v>
      </c>
      <c r="N1" s="41" t="s">
        <v>99</v>
      </c>
      <c r="O1" s="41" t="s">
        <v>67</v>
      </c>
      <c r="P1" t="s">
        <v>141</v>
      </c>
      <c r="Q1" t="s">
        <v>142</v>
      </c>
      <c r="R1" t="s">
        <v>143</v>
      </c>
      <c r="S1" t="s">
        <v>67</v>
      </c>
      <c r="T1" t="s">
        <v>144</v>
      </c>
      <c r="U1" t="s">
        <v>145</v>
      </c>
      <c r="V1" t="s">
        <v>146</v>
      </c>
      <c r="W1" t="s">
        <v>147</v>
      </c>
      <c r="X1" t="s">
        <v>148</v>
      </c>
      <c r="Y1" t="s">
        <v>149</v>
      </c>
      <c r="Z1" t="s">
        <v>150</v>
      </c>
      <c r="AA1" t="s">
        <v>67</v>
      </c>
      <c r="AB1" t="s">
        <v>151</v>
      </c>
      <c r="AC1" t="s">
        <v>152</v>
      </c>
      <c r="AD1" t="s">
        <v>153</v>
      </c>
      <c r="AE1" t="s">
        <v>154</v>
      </c>
      <c r="AF1" t="s">
        <v>155</v>
      </c>
      <c r="AG1" t="s">
        <v>67</v>
      </c>
      <c r="AH1" t="s">
        <v>156</v>
      </c>
      <c r="AI1" t="s">
        <v>157</v>
      </c>
      <c r="AJ1" t="s">
        <v>67</v>
      </c>
      <c r="AK1" t="s">
        <v>91</v>
      </c>
      <c r="AL1" t="s">
        <v>158</v>
      </c>
      <c r="AM1" t="s">
        <v>159</v>
      </c>
      <c r="AN1" t="s">
        <v>160</v>
      </c>
      <c r="AO1" t="s">
        <v>161</v>
      </c>
      <c r="AQ1" t="s">
        <v>196</v>
      </c>
      <c r="AR1" t="s">
        <v>162</v>
      </c>
      <c r="AT1" t="s">
        <v>163</v>
      </c>
      <c r="AU1" t="s">
        <v>164</v>
      </c>
      <c r="AW1" t="s">
        <v>189</v>
      </c>
      <c r="AY1" t="s">
        <v>190</v>
      </c>
      <c r="AZ1" t="s">
        <v>191</v>
      </c>
      <c r="BB1" t="s">
        <v>192</v>
      </c>
      <c r="BC1" t="s">
        <v>193</v>
      </c>
      <c r="BE1" t="s">
        <v>194</v>
      </c>
      <c r="BF1" t="s">
        <v>195</v>
      </c>
    </row>
    <row r="2" spans="1:58" x14ac:dyDescent="0.3">
      <c r="A2" s="89" t="s">
        <v>114</v>
      </c>
      <c r="B2" s="91">
        <v>39.86</v>
      </c>
      <c r="C2" s="91">
        <v>2.06</v>
      </c>
      <c r="D2" s="91">
        <v>15.29</v>
      </c>
      <c r="E2" s="91"/>
      <c r="F2" s="91">
        <v>8.85</v>
      </c>
      <c r="G2" s="91">
        <v>4.8499999999999996</v>
      </c>
      <c r="H2" s="91">
        <v>7.5</v>
      </c>
      <c r="I2" s="91">
        <v>0.17</v>
      </c>
      <c r="J2" s="91">
        <v>3.12</v>
      </c>
      <c r="K2" s="91">
        <v>1.85</v>
      </c>
      <c r="L2" s="91">
        <v>0</v>
      </c>
      <c r="M2" s="91">
        <v>0</v>
      </c>
      <c r="N2" s="91">
        <v>0</v>
      </c>
      <c r="O2" s="91">
        <v>96.500000000000014</v>
      </c>
      <c r="P2">
        <v>6.1784854666204057</v>
      </c>
      <c r="Q2">
        <v>1.8215145333795943</v>
      </c>
      <c r="R2">
        <v>0</v>
      </c>
      <c r="S2">
        <v>8</v>
      </c>
      <c r="T2">
        <v>0.13418366899594814</v>
      </c>
      <c r="U2">
        <v>0.37647500357614949</v>
      </c>
      <c r="V2">
        <v>4.396350422999621E-2</v>
      </c>
      <c r="W2">
        <v>0.45736286325941222</v>
      </c>
      <c r="X2">
        <v>3.4614483292523981</v>
      </c>
      <c r="Y2">
        <v>0.46664220300213199</v>
      </c>
      <c r="Z2">
        <v>1.1154370088743291E-2</v>
      </c>
      <c r="AA2">
        <v>4.9512299424047788</v>
      </c>
      <c r="AB2">
        <v>0</v>
      </c>
      <c r="AC2">
        <v>0</v>
      </c>
      <c r="AD2">
        <v>0</v>
      </c>
      <c r="AE2">
        <v>1.7731616281145051</v>
      </c>
      <c r="AF2">
        <v>0.22683837188549494</v>
      </c>
      <c r="AG2">
        <v>2</v>
      </c>
      <c r="AH2">
        <v>0.52783806780246201</v>
      </c>
      <c r="AI2">
        <v>0.22959490901540996</v>
      </c>
      <c r="AJ2">
        <v>0.75743297681787203</v>
      </c>
      <c r="AK2" t="s">
        <v>140</v>
      </c>
      <c r="AL2">
        <v>71.714749261421829</v>
      </c>
      <c r="AM2">
        <v>71.097706413471599</v>
      </c>
      <c r="AN2">
        <v>88.8168858354707</v>
      </c>
      <c r="AO2">
        <v>88.164477728211295</v>
      </c>
      <c r="AQ2">
        <v>0.15466422204608962</v>
      </c>
      <c r="AR2">
        <v>0.25726360565676615</v>
      </c>
      <c r="AT2">
        <v>1.1660706028998413</v>
      </c>
      <c r="AU2">
        <v>1.224865846926825</v>
      </c>
      <c r="AW2">
        <v>0.19080146935815567</v>
      </c>
      <c r="AY2">
        <v>-4.6546894975911233</v>
      </c>
      <c r="AZ2">
        <v>5.4224600283797413</v>
      </c>
      <c r="BB2">
        <v>2.1096039792095649</v>
      </c>
      <c r="BC2">
        <v>1.7358115930318951</v>
      </c>
      <c r="BE2">
        <v>21.287402004469435</v>
      </c>
      <c r="BF2" s="60">
        <v>1025</v>
      </c>
    </row>
    <row r="3" spans="1:58" x14ac:dyDescent="0.3">
      <c r="A3" s="89" t="s">
        <v>115</v>
      </c>
      <c r="B3" s="91">
        <v>44.33</v>
      </c>
      <c r="C3" s="91">
        <v>2.08</v>
      </c>
      <c r="D3" s="91">
        <v>14.56</v>
      </c>
      <c r="E3" s="91"/>
      <c r="F3" s="91">
        <v>9.57</v>
      </c>
      <c r="G3" s="91">
        <v>5.47</v>
      </c>
      <c r="H3" s="91">
        <v>7.96</v>
      </c>
      <c r="I3" s="91">
        <v>0.2</v>
      </c>
      <c r="J3" s="91">
        <v>3.76</v>
      </c>
      <c r="K3" s="91">
        <v>1.92</v>
      </c>
      <c r="L3" s="91">
        <v>0</v>
      </c>
      <c r="M3" s="91">
        <v>0</v>
      </c>
      <c r="N3" s="91">
        <v>0</v>
      </c>
      <c r="O3" s="91">
        <v>95.97</v>
      </c>
      <c r="P3">
        <v>6.2066695193616894</v>
      </c>
      <c r="Q3">
        <v>1.7933304806383106</v>
      </c>
      <c r="R3">
        <v>0</v>
      </c>
      <c r="S3">
        <v>8</v>
      </c>
      <c r="T3">
        <v>0.45862235445526567</v>
      </c>
      <c r="U3">
        <v>0.17939763529949562</v>
      </c>
      <c r="V3">
        <v>4.3330253245715863E-2</v>
      </c>
      <c r="W3">
        <v>0.52047317672705162</v>
      </c>
      <c r="X3">
        <v>3.3602870391031971</v>
      </c>
      <c r="Y3">
        <v>0.43788954116927403</v>
      </c>
      <c r="Z3">
        <v>0</v>
      </c>
      <c r="AA3">
        <v>5</v>
      </c>
      <c r="AB3">
        <v>0</v>
      </c>
      <c r="AC3">
        <v>9.4634259657754738E-2</v>
      </c>
      <c r="AD3">
        <v>1.2545366070330377E-2</v>
      </c>
      <c r="AE3">
        <v>1.5806141154656206</v>
      </c>
      <c r="AF3">
        <v>0.31220625880629438</v>
      </c>
      <c r="AG3">
        <v>2</v>
      </c>
      <c r="AH3">
        <v>0.42011245754103421</v>
      </c>
      <c r="AI3">
        <v>0.30420322687653983</v>
      </c>
      <c r="AJ3">
        <v>0.72431568441757399</v>
      </c>
      <c r="AK3" t="s">
        <v>140</v>
      </c>
      <c r="AL3">
        <v>75.72488834870444</v>
      </c>
      <c r="AM3">
        <v>76.338258588860654</v>
      </c>
      <c r="AN3">
        <v>93.951308035299093</v>
      </c>
      <c r="AO3">
        <v>93.116873718035436</v>
      </c>
      <c r="AQ3">
        <v>8.6165749387926011E-2</v>
      </c>
      <c r="AR3">
        <v>0.14117854411190034</v>
      </c>
      <c r="AT3">
        <v>0.77169791848385083</v>
      </c>
      <c r="AU3">
        <v>0.81119397337064458</v>
      </c>
      <c r="AW3">
        <v>0.10013444065987816</v>
      </c>
      <c r="AY3">
        <v>-6.5348072709906155</v>
      </c>
      <c r="AZ3">
        <v>3.6538721259123133</v>
      </c>
      <c r="BB3">
        <v>2.4314042684427033</v>
      </c>
      <c r="BC3">
        <v>1.9702613871798622</v>
      </c>
      <c r="BE3">
        <v>21.277069027995061</v>
      </c>
      <c r="BF3" s="60">
        <v>1050</v>
      </c>
    </row>
    <row r="4" spans="1:58" x14ac:dyDescent="0.3">
      <c r="A4" s="99" t="s">
        <v>113</v>
      </c>
      <c r="B4" s="91">
        <v>46</v>
      </c>
      <c r="C4" s="91">
        <v>1.84</v>
      </c>
      <c r="D4" s="91">
        <v>14.6</v>
      </c>
      <c r="E4" s="91"/>
      <c r="F4" s="91">
        <v>8.33</v>
      </c>
      <c r="G4" s="91">
        <v>4.8600000000000003</v>
      </c>
      <c r="H4" s="91">
        <v>7.71</v>
      </c>
      <c r="I4" s="91">
        <v>0.18</v>
      </c>
      <c r="J4" s="91">
        <v>3.71</v>
      </c>
      <c r="K4" s="91">
        <v>2.25</v>
      </c>
      <c r="L4" s="91">
        <v>0</v>
      </c>
      <c r="M4" s="91">
        <v>0</v>
      </c>
      <c r="N4" s="91">
        <v>0</v>
      </c>
      <c r="O4" s="91">
        <v>98.610001429915442</v>
      </c>
      <c r="P4">
        <v>6.0635888872888239</v>
      </c>
      <c r="Q4">
        <v>1.9364111127111761</v>
      </c>
      <c r="R4">
        <v>0</v>
      </c>
      <c r="S4">
        <v>8</v>
      </c>
      <c r="T4">
        <v>0.50696911144930557</v>
      </c>
      <c r="U4">
        <v>0.27881058614374749</v>
      </c>
      <c r="V4">
        <v>0</v>
      </c>
      <c r="W4">
        <v>0.90787149652383192</v>
      </c>
      <c r="X4">
        <v>2.1859973965494581</v>
      </c>
      <c r="Y4">
        <v>1.04279139160975</v>
      </c>
      <c r="Z4">
        <v>2.942883270453173E-2</v>
      </c>
      <c r="AA4">
        <v>4.9518688149806245</v>
      </c>
      <c r="AB4">
        <v>0</v>
      </c>
      <c r="AC4">
        <v>0</v>
      </c>
      <c r="AD4">
        <v>0</v>
      </c>
      <c r="AE4">
        <v>1.6798613455547535</v>
      </c>
      <c r="AF4">
        <v>0.32013865444524647</v>
      </c>
      <c r="AG4">
        <v>2</v>
      </c>
      <c r="AH4">
        <v>0.35634214906737871</v>
      </c>
      <c r="AI4">
        <v>2.4008207867154293E-2</v>
      </c>
      <c r="AJ4">
        <v>0.38035035693453301</v>
      </c>
      <c r="AK4" t="s">
        <v>140</v>
      </c>
      <c r="AL4">
        <v>78.237344387015355</v>
      </c>
      <c r="AM4">
        <v>79.020744180351357</v>
      </c>
      <c r="AN4">
        <v>99.628662186424762</v>
      </c>
      <c r="AO4">
        <v>100.47818947437629</v>
      </c>
      <c r="AQ4">
        <v>7.0707542397336967E-2</v>
      </c>
      <c r="AR4">
        <v>0.10830243888761924</v>
      </c>
      <c r="AT4">
        <v>0.44303806569086795</v>
      </c>
      <c r="AU4">
        <v>0.46317272906572837</v>
      </c>
      <c r="AW4">
        <v>5.5340351014234991E-2</v>
      </c>
      <c r="AY4">
        <v>-8.7056800582826117</v>
      </c>
      <c r="AZ4">
        <v>3.4977905285639621</v>
      </c>
      <c r="BB4">
        <v>2.7033804796525533</v>
      </c>
      <c r="BC4">
        <v>1.9608224107179735</v>
      </c>
      <c r="BE4">
        <v>20.914287346432758</v>
      </c>
      <c r="BF4" s="60">
        <v>900</v>
      </c>
    </row>
    <row r="5" spans="1:58" x14ac:dyDescent="0.3">
      <c r="A5" s="89" t="s">
        <v>115</v>
      </c>
      <c r="B5" s="91">
        <v>45.8</v>
      </c>
      <c r="C5" s="91">
        <v>1.74</v>
      </c>
      <c r="D5" s="91">
        <v>14.65</v>
      </c>
      <c r="E5" s="91"/>
      <c r="F5" s="91">
        <v>9.31</v>
      </c>
      <c r="G5" s="91">
        <v>4.24</v>
      </c>
      <c r="H5" s="91">
        <v>7.75</v>
      </c>
      <c r="I5" s="91">
        <v>0.19</v>
      </c>
      <c r="J5" s="91">
        <v>3.83</v>
      </c>
      <c r="K5" s="91">
        <v>2.1</v>
      </c>
      <c r="L5" s="91">
        <v>0</v>
      </c>
      <c r="M5" s="91">
        <v>0</v>
      </c>
      <c r="N5" s="91">
        <v>0</v>
      </c>
      <c r="O5" s="91">
        <v>95.759999999999991</v>
      </c>
      <c r="P5">
        <v>6.1977131052569465</v>
      </c>
      <c r="Q5">
        <v>1.8022868947430535</v>
      </c>
      <c r="R5">
        <v>0</v>
      </c>
      <c r="S5">
        <v>8</v>
      </c>
      <c r="T5">
        <v>0.4973211316907169</v>
      </c>
      <c r="U5">
        <v>0.24647181464989046</v>
      </c>
      <c r="V5">
        <v>3.0067080290659128E-2</v>
      </c>
      <c r="W5">
        <v>0.46974733834940707</v>
      </c>
      <c r="X5">
        <v>3.2244697316303448</v>
      </c>
      <c r="Y5">
        <v>0.47954139459901735</v>
      </c>
      <c r="Z5">
        <v>0</v>
      </c>
      <c r="AA5">
        <v>4.9476184912100365</v>
      </c>
      <c r="AB5">
        <v>0</v>
      </c>
      <c r="AC5">
        <v>0</v>
      </c>
      <c r="AD5">
        <v>0</v>
      </c>
      <c r="AE5">
        <v>1.7285041881498755</v>
      </c>
      <c r="AF5">
        <v>0.2714958118501245</v>
      </c>
      <c r="AG5">
        <v>2</v>
      </c>
      <c r="AH5">
        <v>0.36941382040947801</v>
      </c>
      <c r="AI5">
        <v>0.31905272413306451</v>
      </c>
      <c r="AJ5">
        <v>0.68846654454254252</v>
      </c>
      <c r="AK5" t="s">
        <v>140</v>
      </c>
      <c r="AL5">
        <v>80.013971801439283</v>
      </c>
      <c r="AM5">
        <v>80.439448325259008</v>
      </c>
      <c r="AN5">
        <v>101.58041457395883</v>
      </c>
      <c r="AO5">
        <v>101.08335447082455</v>
      </c>
      <c r="AQ5">
        <v>4.7793271250463266E-2</v>
      </c>
      <c r="AR5">
        <v>8.3522009087303339E-2</v>
      </c>
      <c r="AT5">
        <v>0.42732528432354655</v>
      </c>
      <c r="AU5">
        <v>0.45107055637123494</v>
      </c>
      <c r="AW5">
        <v>4.8256816333566079E-2</v>
      </c>
      <c r="AY5">
        <v>-9.3384372793062411</v>
      </c>
      <c r="AZ5">
        <v>3.2261382483625796</v>
      </c>
      <c r="BB5">
        <v>2.5546388711497188</v>
      </c>
      <c r="BC5">
        <v>2.0616154920936318</v>
      </c>
      <c r="BE5">
        <v>21.332977015971906</v>
      </c>
      <c r="BF5" s="60">
        <v>1025</v>
      </c>
    </row>
    <row r="6" spans="1:58" x14ac:dyDescent="0.3">
      <c r="A6" s="89" t="s">
        <v>115</v>
      </c>
      <c r="B6" s="91">
        <v>41.6</v>
      </c>
      <c r="C6" s="91">
        <v>2.0499999999999998</v>
      </c>
      <c r="D6" s="91">
        <v>15.18</v>
      </c>
      <c r="E6" s="91"/>
      <c r="F6" s="91">
        <v>8.27</v>
      </c>
      <c r="G6" s="91">
        <v>6.18</v>
      </c>
      <c r="H6" s="91">
        <v>7.93</v>
      </c>
      <c r="I6" s="91">
        <v>0.15</v>
      </c>
      <c r="J6" s="91">
        <v>3.04</v>
      </c>
      <c r="K6" s="91">
        <v>1.73</v>
      </c>
      <c r="L6" s="91">
        <v>0</v>
      </c>
      <c r="M6" s="91">
        <v>0</v>
      </c>
      <c r="N6" s="91">
        <v>0</v>
      </c>
      <c r="O6" s="91">
        <v>95.759999999999991</v>
      </c>
      <c r="P6">
        <v>6.1977131052569465</v>
      </c>
      <c r="Q6">
        <v>1.8022868947430535</v>
      </c>
      <c r="R6">
        <v>0</v>
      </c>
      <c r="S6">
        <v>8</v>
      </c>
      <c r="T6">
        <v>0.4973211316907169</v>
      </c>
      <c r="U6">
        <v>0.24647181464989046</v>
      </c>
      <c r="V6">
        <v>3.0067080290659128E-2</v>
      </c>
      <c r="W6">
        <v>0.46974733834940707</v>
      </c>
      <c r="X6">
        <v>3.2244697316303448</v>
      </c>
      <c r="Y6">
        <v>0.47954139459901735</v>
      </c>
      <c r="Z6">
        <v>0</v>
      </c>
      <c r="AA6">
        <v>4.9476184912100365</v>
      </c>
      <c r="AB6">
        <v>0</v>
      </c>
      <c r="AC6">
        <v>0</v>
      </c>
      <c r="AD6">
        <v>0</v>
      </c>
      <c r="AE6">
        <v>1.7285041881498755</v>
      </c>
      <c r="AF6">
        <v>0.2714958118501245</v>
      </c>
      <c r="AG6">
        <v>2</v>
      </c>
      <c r="AH6">
        <v>0.36941382040947801</v>
      </c>
      <c r="AI6">
        <v>0.31905272413306451</v>
      </c>
      <c r="AJ6">
        <v>0.68846654454254252</v>
      </c>
      <c r="AK6" t="s">
        <v>140</v>
      </c>
      <c r="AL6">
        <v>71.975142522815617</v>
      </c>
      <c r="AM6">
        <v>71.278058926383309</v>
      </c>
      <c r="AN6">
        <v>87.755047226924418</v>
      </c>
      <c r="AO6">
        <v>87.134648789814293</v>
      </c>
      <c r="AQ6">
        <v>0.17637650549762951</v>
      </c>
      <c r="AR6">
        <v>0.28499743260820959</v>
      </c>
      <c r="AT6">
        <v>1.116575509201994</v>
      </c>
      <c r="AU6">
        <v>1.2076805532455455</v>
      </c>
      <c r="AW6">
        <v>0.22197105217014723</v>
      </c>
      <c r="AY6">
        <v>-3.7353386894326999</v>
      </c>
      <c r="AZ6">
        <v>5.5349546227581294</v>
      </c>
      <c r="BB6">
        <v>1.9215833107369917</v>
      </c>
      <c r="BC6">
        <v>1.6699927768578622</v>
      </c>
      <c r="BE6">
        <v>20.742811919480552</v>
      </c>
      <c r="BF6" s="60">
        <v>1025</v>
      </c>
    </row>
    <row r="7" spans="1:58" x14ac:dyDescent="0.3">
      <c r="A7" s="89" t="s">
        <v>115</v>
      </c>
      <c r="B7" s="91">
        <v>55.299999237060597</v>
      </c>
      <c r="C7" s="91">
        <v>0.68000000715255704</v>
      </c>
      <c r="D7" s="91">
        <v>15.3999996185303</v>
      </c>
      <c r="E7" s="91"/>
      <c r="F7" s="91">
        <v>5.9099998474121103</v>
      </c>
      <c r="G7" s="91">
        <v>1.6000000238418599</v>
      </c>
      <c r="H7" s="91">
        <v>6.03999996185303</v>
      </c>
      <c r="I7" s="91">
        <v>0.21999999880790699</v>
      </c>
      <c r="J7" s="91">
        <v>2.8800001144409202</v>
      </c>
      <c r="K7" s="91">
        <v>1.45000004768372</v>
      </c>
      <c r="L7" s="91">
        <v>0</v>
      </c>
      <c r="M7" s="91">
        <v>0</v>
      </c>
      <c r="N7" s="91">
        <v>0</v>
      </c>
      <c r="O7" s="91">
        <v>95.759999999999991</v>
      </c>
      <c r="P7">
        <v>6.1977131052569465</v>
      </c>
      <c r="Q7">
        <v>1.8022868947430535</v>
      </c>
      <c r="R7">
        <v>0</v>
      </c>
      <c r="S7">
        <v>8</v>
      </c>
      <c r="T7">
        <v>0.4973211316907169</v>
      </c>
      <c r="U7">
        <v>0.24647181464989046</v>
      </c>
      <c r="V7">
        <v>3.0067080290659128E-2</v>
      </c>
      <c r="W7">
        <v>0.46974733834940707</v>
      </c>
      <c r="X7">
        <v>3.2244697316303448</v>
      </c>
      <c r="Y7">
        <v>0.47954139459901735</v>
      </c>
      <c r="Z7">
        <v>0</v>
      </c>
      <c r="AA7">
        <v>4.9476184912100365</v>
      </c>
      <c r="AB7">
        <v>0</v>
      </c>
      <c r="AC7">
        <v>0</v>
      </c>
      <c r="AD7">
        <v>0</v>
      </c>
      <c r="AE7">
        <v>1.7285041881498755</v>
      </c>
      <c r="AF7">
        <v>0.2714958118501245</v>
      </c>
      <c r="AG7">
        <v>2</v>
      </c>
      <c r="AH7">
        <v>0.36941382040947801</v>
      </c>
      <c r="AI7">
        <v>0.31905272413306451</v>
      </c>
      <c r="AJ7">
        <v>0.68846654454254252</v>
      </c>
      <c r="AK7" t="s">
        <v>140</v>
      </c>
      <c r="AL7">
        <v>72.932824347674142</v>
      </c>
      <c r="AM7">
        <v>88.490242274171649</v>
      </c>
      <c r="AN7">
        <v>132.12494334539815</v>
      </c>
      <c r="AO7">
        <v>131.984681929392</v>
      </c>
      <c r="AQ7">
        <v>1.6417949364355169E-2</v>
      </c>
      <c r="AR7">
        <v>3.8031269159617485E-2</v>
      </c>
      <c r="AT7">
        <v>5.3386006084477904E-2</v>
      </c>
      <c r="AU7">
        <v>4.165164393658858E-2</v>
      </c>
      <c r="AW7">
        <v>2.0867643543436517E-3</v>
      </c>
      <c r="AY7">
        <v>-18.087614957741735</v>
      </c>
      <c r="AZ7">
        <v>1.5204942816616975</v>
      </c>
      <c r="BB7">
        <v>8.7094454317827434</v>
      </c>
      <c r="BC7">
        <v>1.9618042689884048</v>
      </c>
      <c r="BE7">
        <v>16.646152064472236</v>
      </c>
      <c r="BF7" s="60">
        <v>1025</v>
      </c>
    </row>
    <row r="8" spans="1:58" x14ac:dyDescent="0.3">
      <c r="A8" s="89" t="s">
        <v>115</v>
      </c>
      <c r="B8" s="91">
        <v>54.799999237060597</v>
      </c>
      <c r="C8" s="91">
        <v>0.56999999284744296</v>
      </c>
      <c r="D8" s="91">
        <v>16.399999618530298</v>
      </c>
      <c r="E8" s="91"/>
      <c r="F8" s="91">
        <v>3.2300000190734899</v>
      </c>
      <c r="G8" s="91">
        <v>0.769999980926514</v>
      </c>
      <c r="H8" s="91">
        <v>5.5500001907348597</v>
      </c>
      <c r="I8" s="91">
        <v>0.140000000596046</v>
      </c>
      <c r="J8" s="91">
        <v>2.2000000476837198</v>
      </c>
      <c r="K8" s="91">
        <v>1.4299999475479099</v>
      </c>
      <c r="L8" s="91">
        <v>0</v>
      </c>
      <c r="M8" s="91">
        <v>0</v>
      </c>
      <c r="N8" s="91">
        <v>0</v>
      </c>
      <c r="O8" s="91">
        <v>95.759999999999991</v>
      </c>
      <c r="P8">
        <v>6.1977131052569465</v>
      </c>
      <c r="Q8">
        <v>1.8022868947430535</v>
      </c>
      <c r="R8">
        <v>0</v>
      </c>
      <c r="S8">
        <v>8</v>
      </c>
      <c r="T8">
        <v>0.4973211316907169</v>
      </c>
      <c r="U8">
        <v>0.24647181464989046</v>
      </c>
      <c r="V8">
        <v>3.0067080290659128E-2</v>
      </c>
      <c r="W8">
        <v>0.46974733834940707</v>
      </c>
      <c r="X8">
        <v>3.2244697316303448</v>
      </c>
      <c r="Y8">
        <v>0.47954139459901735</v>
      </c>
      <c r="Z8">
        <v>0</v>
      </c>
      <c r="AA8">
        <v>4.9476184912100365</v>
      </c>
      <c r="AB8">
        <v>0</v>
      </c>
      <c r="AC8">
        <v>0</v>
      </c>
      <c r="AD8">
        <v>0</v>
      </c>
      <c r="AE8">
        <v>1.7285041881498755</v>
      </c>
      <c r="AF8">
        <v>0.2714958118501245</v>
      </c>
      <c r="AG8">
        <v>2</v>
      </c>
      <c r="AH8">
        <v>0.36941382040947801</v>
      </c>
      <c r="AI8">
        <v>0.31905272413306451</v>
      </c>
      <c r="AJ8">
        <v>0.68846654454254252</v>
      </c>
      <c r="AK8" t="s">
        <v>140</v>
      </c>
      <c r="AL8">
        <v>68.515288588043276</v>
      </c>
      <c r="AM8">
        <v>88.597574854506007</v>
      </c>
      <c r="AN8">
        <v>137.26093754217021</v>
      </c>
      <c r="AO8">
        <v>137.16735020076698</v>
      </c>
      <c r="AQ8">
        <v>1.3905714126450017E-2</v>
      </c>
      <c r="AR8">
        <v>3.5025032248996814E-2</v>
      </c>
      <c r="AT8">
        <v>3.586455178326358E-2</v>
      </c>
      <c r="AU8">
        <v>2.7551681192007869E-2</v>
      </c>
      <c r="AW8">
        <v>1.3175584319411835E-3</v>
      </c>
      <c r="AY8">
        <v>-20.173463094692412</v>
      </c>
      <c r="AZ8">
        <v>1.5343301378489567</v>
      </c>
      <c r="BB8">
        <v>9.9752789397659587</v>
      </c>
      <c r="BC8">
        <v>1.6866689881306405</v>
      </c>
      <c r="BE8">
        <v>17.141913527932815</v>
      </c>
      <c r="BF8" s="60">
        <v>1025</v>
      </c>
    </row>
    <row r="9" spans="1:58" x14ac:dyDescent="0.3">
      <c r="A9" s="89" t="s">
        <v>115</v>
      </c>
      <c r="B9" s="91">
        <v>65.800003051757798</v>
      </c>
      <c r="C9" s="91">
        <v>0.230000004172325</v>
      </c>
      <c r="D9" s="91">
        <v>13.699999809265099</v>
      </c>
      <c r="E9" s="91"/>
      <c r="F9" s="91">
        <v>1.9400000572204601</v>
      </c>
      <c r="G9" s="91">
        <v>0.259999990463257</v>
      </c>
      <c r="H9" s="91">
        <v>3.2999999523162802</v>
      </c>
      <c r="I9" s="91">
        <v>9.00000035762787E-2</v>
      </c>
      <c r="J9" s="91">
        <v>1.0099999904632599</v>
      </c>
      <c r="K9" s="91">
        <v>1.9800000190734901</v>
      </c>
      <c r="L9" s="91">
        <v>0</v>
      </c>
      <c r="M9" s="91">
        <v>0</v>
      </c>
      <c r="N9" s="91">
        <v>0</v>
      </c>
      <c r="O9" s="91">
        <v>95.759999999999991</v>
      </c>
      <c r="P9">
        <v>6.1977131052569465</v>
      </c>
      <c r="Q9">
        <v>1.8022868947430535</v>
      </c>
      <c r="R9">
        <v>0</v>
      </c>
      <c r="S9">
        <v>8</v>
      </c>
      <c r="T9">
        <v>0.4973211316907169</v>
      </c>
      <c r="U9">
        <v>0.24647181464989046</v>
      </c>
      <c r="V9">
        <v>3.0067080290659128E-2</v>
      </c>
      <c r="W9">
        <v>0.46974733834940707</v>
      </c>
      <c r="X9">
        <v>3.2244697316303448</v>
      </c>
      <c r="Y9">
        <v>0.47954139459901735</v>
      </c>
      <c r="Z9">
        <v>0</v>
      </c>
      <c r="AA9">
        <v>4.9476184912100365</v>
      </c>
      <c r="AB9">
        <v>0</v>
      </c>
      <c r="AC9">
        <v>0</v>
      </c>
      <c r="AD9">
        <v>0</v>
      </c>
      <c r="AE9">
        <v>1.7285041881498755</v>
      </c>
      <c r="AF9">
        <v>0.2714958118501245</v>
      </c>
      <c r="AG9">
        <v>2</v>
      </c>
      <c r="AH9">
        <v>0.36941382040947801</v>
      </c>
      <c r="AI9">
        <v>0.31905272413306451</v>
      </c>
      <c r="AJ9">
        <v>0.68846654454254252</v>
      </c>
      <c r="AK9" t="s">
        <v>140</v>
      </c>
      <c r="AL9">
        <v>41.298659543431995</v>
      </c>
      <c r="AM9">
        <v>98.595828666474119</v>
      </c>
      <c r="AN9">
        <v>154.0066624935715</v>
      </c>
      <c r="AO9">
        <v>154.14691583350643</v>
      </c>
      <c r="AQ9">
        <v>5.9633909212803912E-3</v>
      </c>
      <c r="AR9">
        <v>1.0946407113180486E-2</v>
      </c>
      <c r="AT9">
        <v>1.4552738822009534E-2</v>
      </c>
      <c r="AU9">
        <v>7.4911739768212648E-3</v>
      </c>
      <c r="AW9">
        <v>5.3947011804567235E-5</v>
      </c>
      <c r="AY9">
        <v>-26.888032993634074</v>
      </c>
      <c r="AZ9">
        <v>0.19821590383585733</v>
      </c>
      <c r="BB9">
        <v>21.013064551673978</v>
      </c>
      <c r="BC9">
        <v>1.4389067533587727</v>
      </c>
      <c r="BE9">
        <v>14.722851918080567</v>
      </c>
      <c r="BF9" s="60">
        <v>1025</v>
      </c>
    </row>
    <row r="10" spans="1:58" x14ac:dyDescent="0.3">
      <c r="A10" s="89" t="s">
        <v>115</v>
      </c>
      <c r="B10" s="91">
        <v>54</v>
      </c>
      <c r="C10" s="91">
        <v>0.83999997377395597</v>
      </c>
      <c r="D10" s="91">
        <v>16.100000381469702</v>
      </c>
      <c r="E10" s="91"/>
      <c r="F10" s="91">
        <v>6.1999998092651403</v>
      </c>
      <c r="G10" s="91">
        <v>2.0299999713897701</v>
      </c>
      <c r="H10" s="91">
        <v>6.2600002288818404</v>
      </c>
      <c r="I10" s="91">
        <v>0.259999990463257</v>
      </c>
      <c r="J10" s="91">
        <v>2.9200000762939502</v>
      </c>
      <c r="K10" s="91">
        <v>1.4700000286102299</v>
      </c>
      <c r="L10" s="91">
        <v>0</v>
      </c>
      <c r="M10" s="91">
        <v>0</v>
      </c>
      <c r="N10" s="91">
        <v>0</v>
      </c>
      <c r="O10" s="91">
        <v>95.759999999999991</v>
      </c>
      <c r="P10">
        <v>6.1977131052569465</v>
      </c>
      <c r="Q10">
        <v>1.8022868947430535</v>
      </c>
      <c r="R10">
        <v>0</v>
      </c>
      <c r="S10">
        <v>8</v>
      </c>
      <c r="T10">
        <v>0.4973211316907169</v>
      </c>
      <c r="U10">
        <v>0.24647181464989046</v>
      </c>
      <c r="V10">
        <v>3.0067080290659128E-2</v>
      </c>
      <c r="W10">
        <v>0.46974733834940707</v>
      </c>
      <c r="X10">
        <v>3.2244697316303448</v>
      </c>
      <c r="Y10">
        <v>0.47954139459901735</v>
      </c>
      <c r="Z10">
        <v>0</v>
      </c>
      <c r="AA10">
        <v>4.9476184912100365</v>
      </c>
      <c r="AB10">
        <v>0</v>
      </c>
      <c r="AC10">
        <v>0</v>
      </c>
      <c r="AD10">
        <v>0</v>
      </c>
      <c r="AE10">
        <v>1.7285041881498755</v>
      </c>
      <c r="AF10">
        <v>0.2714958118501245</v>
      </c>
      <c r="AG10">
        <v>2</v>
      </c>
      <c r="AH10">
        <v>0.36941382040947801</v>
      </c>
      <c r="AI10">
        <v>0.31905272413306451</v>
      </c>
      <c r="AJ10">
        <v>0.68846654454254252</v>
      </c>
      <c r="AK10" t="s">
        <v>140</v>
      </c>
      <c r="AL10">
        <v>77.774949934061169</v>
      </c>
      <c r="AM10">
        <v>84.893274103112944</v>
      </c>
      <c r="AN10">
        <v>127.85928958252207</v>
      </c>
      <c r="AO10">
        <v>127.67106105520804</v>
      </c>
      <c r="AQ10">
        <v>2.2161884888342222E-2</v>
      </c>
      <c r="AR10">
        <v>5.4398685432524893E-2</v>
      </c>
      <c r="AT10">
        <v>7.2767086751893043E-2</v>
      </c>
      <c r="AU10">
        <v>5.9804321296258636E-2</v>
      </c>
      <c r="AW10">
        <v>4.3576724169726326E-3</v>
      </c>
      <c r="AY10">
        <v>-16.435183961352983</v>
      </c>
      <c r="AZ10">
        <v>2.3905113032046517</v>
      </c>
      <c r="BB10">
        <v>6.0953107745270065</v>
      </c>
      <c r="BC10">
        <v>1.9137647059960874</v>
      </c>
      <c r="BE10">
        <v>17.169490373038013</v>
      </c>
      <c r="BF10" s="60">
        <v>1025</v>
      </c>
    </row>
    <row r="11" spans="1:58" x14ac:dyDescent="0.3">
      <c r="B11" s="91">
        <v>59.700000762939403</v>
      </c>
      <c r="C11" s="91">
        <v>0.40000000596046498</v>
      </c>
      <c r="D11" s="91">
        <v>16</v>
      </c>
      <c r="E11" s="91"/>
      <c r="F11" s="91">
        <v>4.3699998855590803</v>
      </c>
      <c r="G11" s="91">
        <v>0.75</v>
      </c>
      <c r="H11" s="91">
        <v>5.2300000190734899</v>
      </c>
      <c r="I11" s="91">
        <v>0.21999999880790699</v>
      </c>
      <c r="J11" s="91">
        <v>2.3599998950958199</v>
      </c>
      <c r="K11" s="91">
        <v>1.8400000333786</v>
      </c>
      <c r="L11" s="91">
        <v>0</v>
      </c>
      <c r="M11" s="91">
        <v>0</v>
      </c>
      <c r="N11" s="91">
        <v>0</v>
      </c>
      <c r="O11" s="91">
        <v>95.759999999999991</v>
      </c>
      <c r="P11">
        <v>6.1977131052569465</v>
      </c>
      <c r="Q11">
        <v>1.8022868947430535</v>
      </c>
      <c r="R11">
        <v>0</v>
      </c>
      <c r="S11">
        <v>8</v>
      </c>
      <c r="T11">
        <v>0.4973211316907169</v>
      </c>
      <c r="U11">
        <v>0.24647181464989046</v>
      </c>
      <c r="V11">
        <v>3.0067080290659128E-2</v>
      </c>
      <c r="W11">
        <v>0.46974733834940707</v>
      </c>
      <c r="X11">
        <v>3.2244697316303448</v>
      </c>
      <c r="Y11">
        <v>0.47954139459901735</v>
      </c>
      <c r="Z11">
        <v>0</v>
      </c>
      <c r="AA11">
        <v>4.9476184912100365</v>
      </c>
      <c r="AB11">
        <v>0</v>
      </c>
      <c r="AC11">
        <v>0</v>
      </c>
      <c r="AD11">
        <v>0</v>
      </c>
      <c r="AE11">
        <v>1.7285041881498755</v>
      </c>
      <c r="AF11">
        <v>0.2714958118501245</v>
      </c>
      <c r="AG11">
        <v>2</v>
      </c>
      <c r="AH11">
        <v>0.36941382040947801</v>
      </c>
      <c r="AI11">
        <v>0.31905272413306451</v>
      </c>
      <c r="AJ11">
        <v>0.68846654454254252</v>
      </c>
      <c r="AK11" t="s">
        <v>140</v>
      </c>
      <c r="AL11">
        <v>63.709999777574978</v>
      </c>
      <c r="AM11">
        <v>91.999152830987441</v>
      </c>
      <c r="AN11">
        <v>139.88191200963885</v>
      </c>
      <c r="AO11">
        <v>139.8254189223068</v>
      </c>
      <c r="AQ11">
        <v>1.1154447091805905E-2</v>
      </c>
      <c r="AR11">
        <v>2.4817102611205163E-2</v>
      </c>
      <c r="AT11">
        <v>3.4383075834021261E-2</v>
      </c>
      <c r="AU11">
        <v>2.417915236043593E-2</v>
      </c>
      <c r="AW11">
        <v>6.8225448940616379E-4</v>
      </c>
      <c r="AY11">
        <v>-21.182639390052838</v>
      </c>
      <c r="AZ11">
        <v>0.90241017694336689</v>
      </c>
      <c r="BB11">
        <v>12.230484477429707</v>
      </c>
      <c r="BC11">
        <v>1.5896610228875925</v>
      </c>
      <c r="BE11">
        <v>16.705884755176612</v>
      </c>
      <c r="BF11" s="60">
        <v>1025</v>
      </c>
    </row>
    <row r="12" spans="1:58" x14ac:dyDescent="0.3">
      <c r="B12" s="91">
        <v>67.599998474121094</v>
      </c>
      <c r="C12" s="91">
        <v>0.140000000596046</v>
      </c>
      <c r="D12" s="91">
        <v>13.6000003814697</v>
      </c>
      <c r="E12" s="91"/>
      <c r="F12" s="91">
        <v>2.1800000667571999</v>
      </c>
      <c r="G12" s="91">
        <v>0.37000000476837203</v>
      </c>
      <c r="H12" s="91">
        <v>2.6600000858306898</v>
      </c>
      <c r="I12" s="91">
        <v>0.10000000149011599</v>
      </c>
      <c r="J12" s="91">
        <v>2.6400001049041801</v>
      </c>
      <c r="K12" s="91">
        <v>2.3699998855590798</v>
      </c>
      <c r="L12" s="91">
        <v>0</v>
      </c>
      <c r="M12" s="91">
        <v>0</v>
      </c>
      <c r="N12" s="91">
        <v>0</v>
      </c>
      <c r="O12" s="91">
        <v>95.759999999999991</v>
      </c>
      <c r="P12">
        <v>6.1977131052569465</v>
      </c>
      <c r="Q12">
        <v>1.8022868947430535</v>
      </c>
      <c r="R12">
        <v>0</v>
      </c>
      <c r="S12">
        <v>8</v>
      </c>
      <c r="T12">
        <v>0.4973211316907169</v>
      </c>
      <c r="U12">
        <v>0.24647181464989046</v>
      </c>
      <c r="V12">
        <v>3.0067080290659128E-2</v>
      </c>
      <c r="W12">
        <v>0.46974733834940707</v>
      </c>
      <c r="X12">
        <v>3.2244697316303448</v>
      </c>
      <c r="Y12">
        <v>0.47954139459901735</v>
      </c>
      <c r="Z12">
        <v>0</v>
      </c>
      <c r="AA12">
        <v>4.9476184912100365</v>
      </c>
      <c r="AB12">
        <v>0</v>
      </c>
      <c r="AC12">
        <v>0</v>
      </c>
      <c r="AD12">
        <v>0</v>
      </c>
      <c r="AE12">
        <v>1.7285041881498755</v>
      </c>
      <c r="AF12">
        <v>0.2714958118501245</v>
      </c>
      <c r="AG12">
        <v>2</v>
      </c>
      <c r="AH12">
        <v>0.36941382040947801</v>
      </c>
      <c r="AI12">
        <v>0.31905272413306451</v>
      </c>
      <c r="AJ12">
        <v>0.68846654454254252</v>
      </c>
      <c r="AK12" t="s">
        <v>140</v>
      </c>
      <c r="AL12">
        <v>40.795885433588417</v>
      </c>
      <c r="AM12">
        <v>100.07202574390134</v>
      </c>
      <c r="AN12">
        <v>151.80755239193539</v>
      </c>
      <c r="AO12">
        <v>151.91782516013268</v>
      </c>
      <c r="AQ12">
        <v>6.8319770365120637E-3</v>
      </c>
      <c r="AR12">
        <v>1.1385160438215964E-2</v>
      </c>
      <c r="AT12">
        <v>2.0589506621610208E-2</v>
      </c>
      <c r="AU12">
        <v>1.1248629301336943E-2</v>
      </c>
      <c r="AW12">
        <v>6.7425271942334007E-5</v>
      </c>
      <c r="AY12">
        <v>-25.968670234647078</v>
      </c>
      <c r="AZ12">
        <v>0.2004429356384812</v>
      </c>
      <c r="BB12">
        <v>20.561156041651994</v>
      </c>
      <c r="BC12">
        <v>0.87051671765886174</v>
      </c>
      <c r="BE12">
        <v>16.2016255265114</v>
      </c>
      <c r="BF12" s="60">
        <v>1025</v>
      </c>
    </row>
    <row r="13" spans="1:58" x14ac:dyDescent="0.3">
      <c r="B13" s="91">
        <v>57.900001525878899</v>
      </c>
      <c r="C13" s="91">
        <v>0.43000000715255698</v>
      </c>
      <c r="D13" s="91">
        <v>15.8999996185303</v>
      </c>
      <c r="E13" s="91"/>
      <c r="F13" s="91">
        <v>4.9099998474121103</v>
      </c>
      <c r="G13" s="91">
        <v>0.79000002145767201</v>
      </c>
      <c r="H13" s="91">
        <v>4.71000003814697</v>
      </c>
      <c r="I13" s="91">
        <v>0.20999999344348899</v>
      </c>
      <c r="J13" s="91">
        <v>2.46000003814697</v>
      </c>
      <c r="K13" s="91">
        <v>1.79999995231628</v>
      </c>
      <c r="L13" s="91">
        <v>0</v>
      </c>
      <c r="M13" s="91">
        <v>0</v>
      </c>
      <c r="N13" s="91">
        <v>0</v>
      </c>
      <c r="O13" s="91">
        <v>95.759999999999991</v>
      </c>
      <c r="P13">
        <v>6.1977131052569465</v>
      </c>
      <c r="Q13">
        <v>1.8022868947430535</v>
      </c>
      <c r="R13">
        <v>0</v>
      </c>
      <c r="S13">
        <v>8</v>
      </c>
      <c r="T13">
        <v>0.4973211316907169</v>
      </c>
      <c r="U13">
        <v>0.24647181464989046</v>
      </c>
      <c r="V13">
        <v>3.0067080290659128E-2</v>
      </c>
      <c r="W13">
        <v>0.46974733834940707</v>
      </c>
      <c r="X13">
        <v>3.2244697316303448</v>
      </c>
      <c r="Y13">
        <v>0.47954139459901735</v>
      </c>
      <c r="Z13">
        <v>0</v>
      </c>
      <c r="AA13">
        <v>4.9476184912100365</v>
      </c>
      <c r="AB13">
        <v>0</v>
      </c>
      <c r="AC13">
        <v>0</v>
      </c>
      <c r="AD13">
        <v>0</v>
      </c>
      <c r="AE13">
        <v>1.7285041881498755</v>
      </c>
      <c r="AF13">
        <v>0.2714958118501245</v>
      </c>
      <c r="AG13">
        <v>2</v>
      </c>
      <c r="AH13">
        <v>0.36941382040947801</v>
      </c>
      <c r="AI13">
        <v>0.31905272413306451</v>
      </c>
      <c r="AJ13">
        <v>0.68846654454254252</v>
      </c>
      <c r="AK13" t="s">
        <v>140</v>
      </c>
      <c r="AL13">
        <v>64.000705316312832</v>
      </c>
      <c r="AM13">
        <v>89.475273223629799</v>
      </c>
      <c r="AN13">
        <v>138.73633909384711</v>
      </c>
      <c r="AO13">
        <v>138.66462011063717</v>
      </c>
      <c r="AQ13">
        <v>1.3283338842779649E-2</v>
      </c>
      <c r="AR13">
        <v>3.0052785723636448E-2</v>
      </c>
      <c r="AT13">
        <v>4.5020508809236075E-2</v>
      </c>
      <c r="AU13">
        <v>2.9714967469241741E-2</v>
      </c>
      <c r="AW13">
        <v>8.4643473319008001E-4</v>
      </c>
      <c r="AY13">
        <v>-20.734647653801318</v>
      </c>
      <c r="AZ13">
        <v>1.0384328450150651</v>
      </c>
      <c r="BB13">
        <v>11.406070283626706</v>
      </c>
      <c r="BC13">
        <v>1.4294940790811705</v>
      </c>
      <c r="BE13">
        <v>16.858174955420569</v>
      </c>
      <c r="BF13" s="60">
        <v>1025</v>
      </c>
    </row>
    <row r="14" spans="1:58" x14ac:dyDescent="0.3">
      <c r="B14" s="91">
        <v>62.599998474121101</v>
      </c>
      <c r="C14" s="91">
        <v>0.259999990463257</v>
      </c>
      <c r="D14" s="91">
        <v>16.299999237060501</v>
      </c>
      <c r="E14" s="91"/>
      <c r="F14" s="91">
        <v>3.6199998855590798</v>
      </c>
      <c r="G14" s="91">
        <v>0.50999999046325695</v>
      </c>
      <c r="H14" s="91">
        <v>4.1999998092651403</v>
      </c>
      <c r="I14" s="91">
        <v>0.15000000596046401</v>
      </c>
      <c r="J14" s="91">
        <v>2.7200000286102299</v>
      </c>
      <c r="K14" s="91">
        <v>2.6300001144409202</v>
      </c>
      <c r="L14" s="91">
        <v>0</v>
      </c>
      <c r="M14" s="91">
        <v>0</v>
      </c>
      <c r="N14" s="91">
        <v>0</v>
      </c>
      <c r="O14" s="91">
        <v>95.759999999999991</v>
      </c>
      <c r="P14">
        <v>6.1977131052569465</v>
      </c>
      <c r="Q14">
        <v>1.8022868947430535</v>
      </c>
      <c r="R14">
        <v>0</v>
      </c>
      <c r="S14">
        <v>8</v>
      </c>
      <c r="T14">
        <v>0.4973211316907169</v>
      </c>
      <c r="U14">
        <v>0.24647181464989046</v>
      </c>
      <c r="V14">
        <v>3.0067080290659128E-2</v>
      </c>
      <c r="W14">
        <v>0.46974733834940707</v>
      </c>
      <c r="X14">
        <v>3.2244697316303448</v>
      </c>
      <c r="Y14">
        <v>0.47954139459901735</v>
      </c>
      <c r="Z14">
        <v>0</v>
      </c>
      <c r="AA14">
        <v>4.9476184912100365</v>
      </c>
      <c r="AB14">
        <v>0</v>
      </c>
      <c r="AC14">
        <v>0</v>
      </c>
      <c r="AD14">
        <v>0</v>
      </c>
      <c r="AE14">
        <v>1.7285041881498755</v>
      </c>
      <c r="AF14">
        <v>0.2714958118501245</v>
      </c>
      <c r="AG14">
        <v>2</v>
      </c>
      <c r="AH14">
        <v>0.36941382040947801</v>
      </c>
      <c r="AI14">
        <v>0.31905272413306451</v>
      </c>
      <c r="AJ14">
        <v>0.68846654454254252</v>
      </c>
      <c r="AK14" t="s">
        <v>140</v>
      </c>
      <c r="AL14">
        <v>54.392585794289225</v>
      </c>
      <c r="AM14">
        <v>91.023268784584729</v>
      </c>
      <c r="AN14">
        <v>142.95160514599195</v>
      </c>
      <c r="AO14">
        <v>142.93225343794944</v>
      </c>
      <c r="AQ14">
        <v>1.1943549940429359E-2</v>
      </c>
      <c r="AR14">
        <v>2.5490054990266735E-2</v>
      </c>
      <c r="AT14">
        <v>3.7742532395345411E-2</v>
      </c>
      <c r="AU14">
        <v>2.2388737558501081E-2</v>
      </c>
      <c r="AW14">
        <v>4.2096171287044672E-4</v>
      </c>
      <c r="AY14">
        <v>-22.413427821194841</v>
      </c>
      <c r="AZ14">
        <v>0.70172306491591552</v>
      </c>
      <c r="BB14">
        <v>14.565666229502437</v>
      </c>
      <c r="BC14">
        <v>1.0759987419402834</v>
      </c>
      <c r="BE14">
        <v>16.738822192579381</v>
      </c>
      <c r="BF14" s="60">
        <v>1025</v>
      </c>
    </row>
    <row r="15" spans="1:58" x14ac:dyDescent="0.3">
      <c r="B15" s="91">
        <v>69.699996948242202</v>
      </c>
      <c r="C15" s="91">
        <v>0.119999997317791</v>
      </c>
      <c r="D15" s="91">
        <v>13.1000003814697</v>
      </c>
      <c r="E15" s="91"/>
      <c r="F15" s="91">
        <v>1.75</v>
      </c>
      <c r="G15" s="91">
        <v>0.17000000178813901</v>
      </c>
      <c r="H15" s="91">
        <v>1.87999999523163</v>
      </c>
      <c r="I15" s="91">
        <v>0.119999997317791</v>
      </c>
      <c r="J15" s="91">
        <v>1.9400000572204601</v>
      </c>
      <c r="K15" s="91">
        <v>3.6199998855590798</v>
      </c>
      <c r="L15" s="91">
        <v>0</v>
      </c>
      <c r="M15" s="91">
        <v>0</v>
      </c>
      <c r="N15" s="91">
        <v>0</v>
      </c>
      <c r="O15" s="91">
        <v>95.759999999999991</v>
      </c>
      <c r="P15">
        <v>6.1977131052569465</v>
      </c>
      <c r="Q15">
        <v>1.8022868947430535</v>
      </c>
      <c r="R15">
        <v>0</v>
      </c>
      <c r="S15">
        <v>8</v>
      </c>
      <c r="T15">
        <v>0.4973211316907169</v>
      </c>
      <c r="U15">
        <v>0.24647181464989046</v>
      </c>
      <c r="V15">
        <v>3.0067080290659128E-2</v>
      </c>
      <c r="W15">
        <v>0.46974733834940707</v>
      </c>
      <c r="X15">
        <v>3.2244697316303448</v>
      </c>
      <c r="Y15">
        <v>0.47954139459901735</v>
      </c>
      <c r="Z15">
        <v>0</v>
      </c>
      <c r="AA15">
        <v>4.9476184912100365</v>
      </c>
      <c r="AB15">
        <v>0</v>
      </c>
      <c r="AC15">
        <v>0</v>
      </c>
      <c r="AD15">
        <v>0</v>
      </c>
      <c r="AE15">
        <v>1.7285041881498755</v>
      </c>
      <c r="AF15">
        <v>0.2714958118501245</v>
      </c>
      <c r="AG15">
        <v>2</v>
      </c>
      <c r="AH15">
        <v>0.36941382040947801</v>
      </c>
      <c r="AI15">
        <v>0.31905272413306451</v>
      </c>
      <c r="AJ15">
        <v>0.68846654454254252</v>
      </c>
      <c r="AK15" t="s">
        <v>140</v>
      </c>
      <c r="AL15">
        <v>25.987731765337884</v>
      </c>
      <c r="AM15">
        <v>95.940523257240585</v>
      </c>
      <c r="AN15">
        <v>156.39893334571542</v>
      </c>
      <c r="AO15">
        <v>156.57205357381218</v>
      </c>
      <c r="AQ15">
        <v>7.76512109602047E-3</v>
      </c>
      <c r="AR15">
        <v>1.2979687794835406E-2</v>
      </c>
      <c r="AT15">
        <v>2.0371468754076867E-2</v>
      </c>
      <c r="AU15">
        <v>7.7121617209218408E-3</v>
      </c>
      <c r="AW15">
        <v>3.0315705006437541E-5</v>
      </c>
      <c r="AY15">
        <v>-27.899253223553384</v>
      </c>
      <c r="AZ15">
        <v>0.12918689190034238</v>
      </c>
      <c r="BB15">
        <v>24.973767891166975</v>
      </c>
      <c r="BC15">
        <v>0.86587269971378633</v>
      </c>
      <c r="BE15">
        <v>14.06333992669377</v>
      </c>
      <c r="BF15" s="60">
        <v>1025</v>
      </c>
    </row>
    <row r="16" spans="1:58" x14ac:dyDescent="0.3">
      <c r="B16" s="91">
        <v>54.700000762939403</v>
      </c>
      <c r="C16" s="91">
        <v>0.56999999284744296</v>
      </c>
      <c r="D16" s="91">
        <v>16.409999847412099</v>
      </c>
      <c r="E16" s="91"/>
      <c r="F16" s="91">
        <v>5.8800001144409197</v>
      </c>
      <c r="G16" s="91">
        <v>1.25</v>
      </c>
      <c r="H16" s="91">
        <v>5.07999992370606</v>
      </c>
      <c r="I16" s="91">
        <v>0.25</v>
      </c>
      <c r="J16" s="91">
        <v>2.46000003814697</v>
      </c>
      <c r="K16" s="91">
        <v>1.8200000524520901</v>
      </c>
      <c r="L16" s="91">
        <v>0</v>
      </c>
      <c r="M16" s="91">
        <v>0</v>
      </c>
      <c r="N16" s="91">
        <v>0</v>
      </c>
      <c r="O16" s="91">
        <v>95.759999999999991</v>
      </c>
      <c r="P16">
        <v>6.1977131052569465</v>
      </c>
      <c r="Q16">
        <v>1.8022868947430535</v>
      </c>
      <c r="R16">
        <v>0</v>
      </c>
      <c r="S16">
        <v>8</v>
      </c>
      <c r="T16">
        <v>0.4973211316907169</v>
      </c>
      <c r="U16">
        <v>0.24647181464989046</v>
      </c>
      <c r="V16">
        <v>3.0067080290659128E-2</v>
      </c>
      <c r="W16">
        <v>0.46974733834940707</v>
      </c>
      <c r="X16">
        <v>3.2244697316303448</v>
      </c>
      <c r="Y16">
        <v>0.47954139459901735</v>
      </c>
      <c r="Z16">
        <v>0</v>
      </c>
      <c r="AA16">
        <v>4.9476184912100365</v>
      </c>
      <c r="AB16">
        <v>0</v>
      </c>
      <c r="AC16">
        <v>0</v>
      </c>
      <c r="AD16">
        <v>0</v>
      </c>
      <c r="AE16">
        <v>1.7285041881498755</v>
      </c>
      <c r="AF16">
        <v>0.2714958118501245</v>
      </c>
      <c r="AG16">
        <v>2</v>
      </c>
      <c r="AH16">
        <v>0.36941382040947801</v>
      </c>
      <c r="AI16">
        <v>0.31905272413306451</v>
      </c>
      <c r="AJ16">
        <v>0.68846654454254252</v>
      </c>
      <c r="AK16" t="s">
        <v>140</v>
      </c>
      <c r="AL16">
        <v>68.291834757911147</v>
      </c>
      <c r="AM16">
        <v>82.539846253995634</v>
      </c>
      <c r="AN16">
        <v>133.4614723750403</v>
      </c>
      <c r="AO16">
        <v>133.32860440945808</v>
      </c>
      <c r="AQ16">
        <v>2.0946703811055196E-2</v>
      </c>
      <c r="AR16">
        <v>5.3002058067435957E-2</v>
      </c>
      <c r="AT16">
        <v>7.2488998563794232E-2</v>
      </c>
      <c r="AU16">
        <v>4.5056854144136835E-2</v>
      </c>
      <c r="AW16">
        <v>2.1674232914520803E-3</v>
      </c>
      <c r="AY16">
        <v>-18.653925419450164</v>
      </c>
      <c r="AZ16">
        <v>1.8620798839372554</v>
      </c>
      <c r="BB16">
        <v>8.7293034462580579</v>
      </c>
      <c r="BC16">
        <v>1.5552436996049934</v>
      </c>
      <c r="BE16">
        <v>16.478504214610059</v>
      </c>
      <c r="BF16" s="60">
        <v>1025</v>
      </c>
    </row>
    <row r="17" spans="2:58" x14ac:dyDescent="0.3">
      <c r="B17" s="91">
        <v>58.599998474121101</v>
      </c>
      <c r="C17" s="91">
        <v>0.40000000596046498</v>
      </c>
      <c r="D17" s="91">
        <v>16.299999237060501</v>
      </c>
      <c r="E17" s="91"/>
      <c r="F17" s="91">
        <v>4.4499998092651403</v>
      </c>
      <c r="G17" s="91">
        <v>0.89999997615814198</v>
      </c>
      <c r="H17" s="91">
        <v>4.6399998664856001</v>
      </c>
      <c r="I17" s="91">
        <v>0.20000000298023199</v>
      </c>
      <c r="J17" s="91">
        <v>2.4400000572204599</v>
      </c>
      <c r="K17" s="91">
        <v>1.8099999427795399</v>
      </c>
      <c r="L17" s="91">
        <v>0</v>
      </c>
      <c r="M17" s="91">
        <v>0</v>
      </c>
      <c r="N17" s="91">
        <v>0</v>
      </c>
      <c r="O17" s="91">
        <v>95.759999999999991</v>
      </c>
      <c r="P17">
        <v>6.1977131052569465</v>
      </c>
      <c r="Q17">
        <v>1.8022868947430535</v>
      </c>
      <c r="R17">
        <v>0</v>
      </c>
      <c r="S17">
        <v>8</v>
      </c>
      <c r="T17">
        <v>0.4973211316907169</v>
      </c>
      <c r="U17">
        <v>0.24647181464989046</v>
      </c>
      <c r="V17">
        <v>3.0067080290659128E-2</v>
      </c>
      <c r="W17">
        <v>0.46974733834940707</v>
      </c>
      <c r="X17">
        <v>3.2244697316303448</v>
      </c>
      <c r="Y17">
        <v>0.47954139459901735</v>
      </c>
      <c r="Z17">
        <v>0</v>
      </c>
      <c r="AA17">
        <v>4.9476184912100365</v>
      </c>
      <c r="AB17">
        <v>0</v>
      </c>
      <c r="AC17">
        <v>0</v>
      </c>
      <c r="AD17">
        <v>0</v>
      </c>
      <c r="AE17">
        <v>1.7285041881498755</v>
      </c>
      <c r="AF17">
        <v>0.2714958118501245</v>
      </c>
      <c r="AG17">
        <v>2</v>
      </c>
      <c r="AH17">
        <v>0.36941382040947801</v>
      </c>
      <c r="AI17">
        <v>0.31905272413306451</v>
      </c>
      <c r="AJ17">
        <v>0.68846654454254252</v>
      </c>
      <c r="AK17" t="s">
        <v>140</v>
      </c>
      <c r="AL17">
        <v>63.153021190085035</v>
      </c>
      <c r="AM17">
        <v>88.779196343348247</v>
      </c>
      <c r="AN17">
        <v>138.86942608672405</v>
      </c>
      <c r="AO17">
        <v>138.8036508374669</v>
      </c>
      <c r="AQ17">
        <v>1.3887081143809222E-2</v>
      </c>
      <c r="AR17">
        <v>3.1772455293822513E-2</v>
      </c>
      <c r="AT17">
        <v>4.5536142006180134E-2</v>
      </c>
      <c r="AU17">
        <v>2.9731816319697318E-2</v>
      </c>
      <c r="AW17">
        <v>8.7299007074344661E-4</v>
      </c>
      <c r="AY17">
        <v>-20.76494664955921</v>
      </c>
      <c r="AZ17">
        <v>1.0935685101738526</v>
      </c>
      <c r="BB17">
        <v>11.362260478475086</v>
      </c>
      <c r="BC17">
        <v>1.3018896047359063</v>
      </c>
      <c r="BE17">
        <v>16.990012745424476</v>
      </c>
      <c r="BF17" s="60">
        <v>1025</v>
      </c>
    </row>
    <row r="18" spans="2:58" x14ac:dyDescent="0.3">
      <c r="B18" s="91">
        <v>62.5</v>
      </c>
      <c r="C18" s="91">
        <v>0.230000004172325</v>
      </c>
      <c r="D18" s="91">
        <v>14.699999809265099</v>
      </c>
      <c r="E18" s="91"/>
      <c r="F18" s="91">
        <v>3.3499999046325701</v>
      </c>
      <c r="G18" s="91">
        <v>0.41999998688697798</v>
      </c>
      <c r="H18" s="91">
        <v>3.5599999427795401</v>
      </c>
      <c r="I18" s="91">
        <v>0.15999999642372101</v>
      </c>
      <c r="J18" s="91">
        <v>2.8399999141693102</v>
      </c>
      <c r="K18" s="91">
        <v>2.1199998855590798</v>
      </c>
      <c r="L18" s="91">
        <v>0</v>
      </c>
      <c r="M18" s="91">
        <v>0</v>
      </c>
      <c r="N18" s="91">
        <v>0</v>
      </c>
      <c r="O18" s="91">
        <v>95.759999999999991</v>
      </c>
      <c r="P18">
        <v>6.1977131052569465</v>
      </c>
      <c r="Q18">
        <v>1.8022868947430535</v>
      </c>
      <c r="R18">
        <v>0</v>
      </c>
      <c r="S18">
        <v>8</v>
      </c>
      <c r="T18">
        <v>0.4973211316907169</v>
      </c>
      <c r="U18">
        <v>0.24647181464989046</v>
      </c>
      <c r="V18">
        <v>3.0067080290659128E-2</v>
      </c>
      <c r="W18">
        <v>0.46974733834940707</v>
      </c>
      <c r="X18">
        <v>3.2244697316303448</v>
      </c>
      <c r="Y18">
        <v>0.47954139459901735</v>
      </c>
      <c r="Z18">
        <v>0</v>
      </c>
      <c r="AA18">
        <v>4.9476184912100365</v>
      </c>
      <c r="AB18">
        <v>0</v>
      </c>
      <c r="AC18">
        <v>0</v>
      </c>
      <c r="AD18">
        <v>0</v>
      </c>
      <c r="AE18">
        <v>1.7285041881498755</v>
      </c>
      <c r="AF18">
        <v>0.2714958118501245</v>
      </c>
      <c r="AG18">
        <v>2</v>
      </c>
      <c r="AH18">
        <v>0.36941382040947801</v>
      </c>
      <c r="AI18">
        <v>0.31905272413306451</v>
      </c>
      <c r="AJ18">
        <v>0.68846654454254252</v>
      </c>
      <c r="AK18" t="s">
        <v>140</v>
      </c>
      <c r="AL18">
        <v>52.466586010868639</v>
      </c>
      <c r="AM18">
        <v>96.385849062541581</v>
      </c>
      <c r="AN18">
        <v>145.66080945747717</v>
      </c>
      <c r="AO18">
        <v>145.67974973404196</v>
      </c>
      <c r="AQ18">
        <v>8.9286204746365297E-3</v>
      </c>
      <c r="AR18">
        <v>1.6883690668654111E-2</v>
      </c>
      <c r="AT18">
        <v>2.9687742348803399E-2</v>
      </c>
      <c r="AU18">
        <v>1.8632256331184528E-2</v>
      </c>
      <c r="AW18">
        <v>2.2453232946647564E-4</v>
      </c>
      <c r="AY18">
        <v>-23.488250777563632</v>
      </c>
      <c r="AZ18">
        <v>0.43672516483372281</v>
      </c>
      <c r="BB18">
        <v>16.079429735982686</v>
      </c>
      <c r="BC18">
        <v>1.0062854170696693</v>
      </c>
      <c r="BE18">
        <v>17.062620320036643</v>
      </c>
      <c r="BF18" s="60">
        <v>1025</v>
      </c>
    </row>
    <row r="19" spans="2:58" x14ac:dyDescent="0.3">
      <c r="B19" s="91">
        <v>52.009998321533203</v>
      </c>
      <c r="C19" s="91">
        <v>0.93999999761581399</v>
      </c>
      <c r="D19" s="91">
        <v>16.0100002288818</v>
      </c>
      <c r="E19" s="91"/>
      <c r="F19" s="91">
        <v>8.4854756974393961</v>
      </c>
      <c r="G19" s="91">
        <v>2.9000000953674299</v>
      </c>
      <c r="H19" s="91">
        <v>4.8000001907348597</v>
      </c>
      <c r="I19" s="91">
        <v>0.129999995231628</v>
      </c>
      <c r="J19" s="91">
        <v>5.5100002288818404</v>
      </c>
      <c r="K19" s="91">
        <v>3.2000000476837198</v>
      </c>
      <c r="L19" s="91">
        <v>0</v>
      </c>
      <c r="M19" s="91">
        <v>0</v>
      </c>
      <c r="N19" s="91">
        <v>0</v>
      </c>
      <c r="O19" s="91">
        <v>95.759999999999991</v>
      </c>
      <c r="P19">
        <v>6.1977131052569465</v>
      </c>
      <c r="Q19">
        <v>1.8022868947430535</v>
      </c>
      <c r="R19">
        <v>0</v>
      </c>
      <c r="S19">
        <v>8</v>
      </c>
      <c r="T19">
        <v>0.4973211316907169</v>
      </c>
      <c r="U19">
        <v>0.24647181464989046</v>
      </c>
      <c r="V19">
        <v>3.0067080290659128E-2</v>
      </c>
      <c r="W19">
        <v>0.46974733834940707</v>
      </c>
      <c r="X19">
        <v>3.2244697316303448</v>
      </c>
      <c r="Y19">
        <v>0.47954139459901735</v>
      </c>
      <c r="Z19">
        <v>0</v>
      </c>
      <c r="AA19">
        <v>4.9476184912100365</v>
      </c>
      <c r="AB19">
        <v>0</v>
      </c>
      <c r="AC19">
        <v>0</v>
      </c>
      <c r="AD19">
        <v>0</v>
      </c>
      <c r="AE19">
        <v>1.7285041881498755</v>
      </c>
      <c r="AF19">
        <v>0.2714958118501245</v>
      </c>
      <c r="AG19">
        <v>2</v>
      </c>
      <c r="AH19">
        <v>0.36941382040947801</v>
      </c>
      <c r="AI19">
        <v>0.31905272413306451</v>
      </c>
      <c r="AJ19">
        <v>0.68846654454254252</v>
      </c>
      <c r="AK19" t="s">
        <v>140</v>
      </c>
      <c r="AL19">
        <v>73.525138791398959</v>
      </c>
      <c r="AM19">
        <v>78.512952966697057</v>
      </c>
      <c r="AN19">
        <v>115.7884198704365</v>
      </c>
      <c r="AO19">
        <v>115.44724430951185</v>
      </c>
      <c r="AQ19">
        <v>3.6960367149966603E-2</v>
      </c>
      <c r="AR19">
        <v>7.4146018926016036E-2</v>
      </c>
      <c r="AT19">
        <v>0.36814087977170368</v>
      </c>
      <c r="AU19">
        <v>0.26970231122759425</v>
      </c>
      <c r="AW19">
        <v>1.4759771950892059E-2</v>
      </c>
      <c r="AY19">
        <v>-13.805953053595681</v>
      </c>
      <c r="AZ19">
        <v>3.0900585054295235</v>
      </c>
      <c r="BB19">
        <v>3.4757788029974965</v>
      </c>
      <c r="BC19">
        <v>0.62667778956625142</v>
      </c>
      <c r="BE19">
        <v>21.798441760300577</v>
      </c>
      <c r="BF19" s="60">
        <v>1025</v>
      </c>
    </row>
    <row r="20" spans="2:58" x14ac:dyDescent="0.3">
      <c r="B20" s="91">
        <v>53.099998474121101</v>
      </c>
      <c r="C20" s="91">
        <v>0.490000009536743</v>
      </c>
      <c r="D20" s="91">
        <v>15.6099996566772</v>
      </c>
      <c r="E20" s="91"/>
      <c r="F20" s="91">
        <v>5.7775745981839268</v>
      </c>
      <c r="G20" s="91">
        <v>2.7000000476837198</v>
      </c>
      <c r="H20" s="91">
        <v>3.7999999523162802</v>
      </c>
      <c r="I20" s="91">
        <v>9.00000035762787E-2</v>
      </c>
      <c r="J20" s="91">
        <v>4.6700000762939498</v>
      </c>
      <c r="K20" s="91">
        <v>3.3499999046325701</v>
      </c>
      <c r="L20" s="91">
        <v>0</v>
      </c>
      <c r="M20" s="91">
        <v>0</v>
      </c>
      <c r="N20" s="91">
        <v>0</v>
      </c>
      <c r="O20" s="91">
        <v>95.759999999999991</v>
      </c>
      <c r="P20">
        <v>6.1977131052569465</v>
      </c>
      <c r="Q20">
        <v>1.8022868947430535</v>
      </c>
      <c r="R20">
        <v>0</v>
      </c>
      <c r="S20">
        <v>8</v>
      </c>
      <c r="T20">
        <v>0.4973211316907169</v>
      </c>
      <c r="U20">
        <v>0.24647181464989046</v>
      </c>
      <c r="V20">
        <v>3.0067080290659128E-2</v>
      </c>
      <c r="W20">
        <v>0.46974733834940707</v>
      </c>
      <c r="X20">
        <v>3.2244697316303448</v>
      </c>
      <c r="Y20">
        <v>0.47954139459901735</v>
      </c>
      <c r="Z20">
        <v>0</v>
      </c>
      <c r="AA20">
        <v>4.9476184912100365</v>
      </c>
      <c r="AB20">
        <v>0</v>
      </c>
      <c r="AC20">
        <v>0</v>
      </c>
      <c r="AD20">
        <v>0</v>
      </c>
      <c r="AE20">
        <v>1.7285041881498755</v>
      </c>
      <c r="AF20">
        <v>0.2714958118501245</v>
      </c>
      <c r="AG20">
        <v>2</v>
      </c>
      <c r="AH20">
        <v>0.36941382040947801</v>
      </c>
      <c r="AI20">
        <v>0.31905272413306451</v>
      </c>
      <c r="AJ20">
        <v>0.68846654454254252</v>
      </c>
      <c r="AK20" t="s">
        <v>140</v>
      </c>
      <c r="AL20">
        <v>61.971841452302016</v>
      </c>
      <c r="AM20">
        <v>76.150667345347472</v>
      </c>
      <c r="AN20">
        <v>125.61981744139608</v>
      </c>
      <c r="AO20">
        <v>125.42494523752897</v>
      </c>
      <c r="AQ20">
        <v>4.7781411690127111E-2</v>
      </c>
      <c r="AR20">
        <v>0.10837236558749597</v>
      </c>
      <c r="AT20">
        <v>0.2176687687167452</v>
      </c>
      <c r="AU20">
        <v>0.1204285386937282</v>
      </c>
      <c r="AW20">
        <v>5.7726919308422947E-3</v>
      </c>
      <c r="AY20">
        <v>-15.600337523249639</v>
      </c>
      <c r="AZ20">
        <v>2.623708890582622</v>
      </c>
      <c r="BB20">
        <v>7.5561078974087774</v>
      </c>
      <c r="BC20">
        <v>0.3868066329181501</v>
      </c>
      <c r="BE20">
        <v>18.056549126846551</v>
      </c>
      <c r="BF20" s="60">
        <v>1025</v>
      </c>
    </row>
    <row r="21" spans="2:58" x14ac:dyDescent="0.3">
      <c r="B21" s="91">
        <v>56.340000152587898</v>
      </c>
      <c r="C21" s="91">
        <v>0.79000002145767201</v>
      </c>
      <c r="D21" s="91">
        <v>17.370000839233398</v>
      </c>
      <c r="E21" s="91"/>
      <c r="F21" s="91">
        <v>6.4842129300647171</v>
      </c>
      <c r="G21" s="91">
        <v>1.95000004768372</v>
      </c>
      <c r="H21" s="91">
        <v>3.4400000572204599</v>
      </c>
      <c r="I21" s="91">
        <v>0.10000000149011599</v>
      </c>
      <c r="J21" s="91">
        <v>5.71000003814697</v>
      </c>
      <c r="K21" s="91">
        <v>4.07999992370606</v>
      </c>
      <c r="L21" s="91">
        <v>0</v>
      </c>
      <c r="M21" s="91">
        <v>0</v>
      </c>
      <c r="N21" s="91">
        <v>0</v>
      </c>
      <c r="O21" s="91">
        <v>95.759999999999991</v>
      </c>
      <c r="P21">
        <v>6.1977131052569465</v>
      </c>
      <c r="Q21">
        <v>1.8022868947430535</v>
      </c>
      <c r="R21">
        <v>0</v>
      </c>
      <c r="S21">
        <v>8</v>
      </c>
      <c r="T21">
        <v>0.4973211316907169</v>
      </c>
      <c r="U21">
        <v>0.24647181464989046</v>
      </c>
      <c r="V21">
        <v>3.0067080290659128E-2</v>
      </c>
      <c r="W21">
        <v>0.46974733834940707</v>
      </c>
      <c r="X21">
        <v>3.2244697316303448</v>
      </c>
      <c r="Y21">
        <v>0.47954139459901735</v>
      </c>
      <c r="Z21">
        <v>0</v>
      </c>
      <c r="AA21">
        <v>4.9476184912100365</v>
      </c>
      <c r="AB21">
        <v>0</v>
      </c>
      <c r="AC21">
        <v>0</v>
      </c>
      <c r="AD21">
        <v>0</v>
      </c>
      <c r="AE21">
        <v>1.7285041881498755</v>
      </c>
      <c r="AF21">
        <v>0.2714958118501245</v>
      </c>
      <c r="AG21">
        <v>2</v>
      </c>
      <c r="AH21">
        <v>0.36941382040947801</v>
      </c>
      <c r="AI21">
        <v>0.31905272413306451</v>
      </c>
      <c r="AJ21">
        <v>0.68846654454254252</v>
      </c>
      <c r="AK21" t="s">
        <v>140</v>
      </c>
      <c r="AL21">
        <v>62.679435529544016</v>
      </c>
      <c r="AM21">
        <v>75.093505959166549</v>
      </c>
      <c r="AN21">
        <v>125.70866202577707</v>
      </c>
      <c r="AO21">
        <v>125.4801850944249</v>
      </c>
      <c r="AQ21">
        <v>4.6046260635442843E-2</v>
      </c>
      <c r="AR21">
        <v>0.10649120093729197</v>
      </c>
      <c r="AT21">
        <v>0.26709086261578646</v>
      </c>
      <c r="AU21">
        <v>0.14668045563085705</v>
      </c>
      <c r="AW21">
        <v>6.0287224487612359E-3</v>
      </c>
      <c r="AY21">
        <v>-16.367746486892237</v>
      </c>
      <c r="AZ21">
        <v>2.8796049535870565</v>
      </c>
      <c r="BB21">
        <v>6.6657052733381494</v>
      </c>
      <c r="BC21">
        <v>0.17580351039691022</v>
      </c>
      <c r="BE21">
        <v>19.76220958159627</v>
      </c>
      <c r="BF21" s="60">
        <v>1025</v>
      </c>
    </row>
    <row r="22" spans="2:58" x14ac:dyDescent="0.3">
      <c r="B22" s="91">
        <v>71.75</v>
      </c>
      <c r="C22" s="91">
        <v>0.28999999999999998</v>
      </c>
      <c r="D22" s="91">
        <v>15.22</v>
      </c>
      <c r="E22" s="91"/>
      <c r="F22" s="91">
        <v>2.13</v>
      </c>
      <c r="G22" s="91">
        <v>0.27</v>
      </c>
      <c r="H22" s="91">
        <v>2.5099999999999998</v>
      </c>
      <c r="I22" s="91">
        <v>0.11</v>
      </c>
      <c r="J22" s="91">
        <v>3.51</v>
      </c>
      <c r="K22" s="91">
        <v>4.0999999999999996</v>
      </c>
      <c r="L22" s="91">
        <v>0</v>
      </c>
      <c r="M22" s="91">
        <v>0</v>
      </c>
      <c r="N22" s="91">
        <v>0</v>
      </c>
      <c r="O22" s="91">
        <v>95.759999999999991</v>
      </c>
      <c r="P22">
        <v>6.1977131052569465</v>
      </c>
      <c r="Q22">
        <v>1.8022868947430535</v>
      </c>
      <c r="R22">
        <v>0</v>
      </c>
      <c r="S22">
        <v>8</v>
      </c>
      <c r="T22">
        <v>0.4973211316907169</v>
      </c>
      <c r="U22">
        <v>0.24647181464989046</v>
      </c>
      <c r="V22">
        <v>3.0067080290659128E-2</v>
      </c>
      <c r="W22">
        <v>0.46974733834940707</v>
      </c>
      <c r="X22">
        <v>3.2244697316303448</v>
      </c>
      <c r="Y22">
        <v>0.47954139459901735</v>
      </c>
      <c r="Z22">
        <v>0</v>
      </c>
      <c r="AA22">
        <v>4.9476184912100365</v>
      </c>
      <c r="AB22">
        <v>0</v>
      </c>
      <c r="AC22">
        <v>0</v>
      </c>
      <c r="AD22">
        <v>0</v>
      </c>
      <c r="AE22">
        <v>1.7285041881498755</v>
      </c>
      <c r="AF22">
        <v>0.2714958118501245</v>
      </c>
      <c r="AG22">
        <v>2</v>
      </c>
      <c r="AH22">
        <v>0.36941382040947801</v>
      </c>
      <c r="AI22">
        <v>0.31905272413306451</v>
      </c>
      <c r="AJ22">
        <v>0.68846654454254252</v>
      </c>
      <c r="AK22" t="s">
        <v>140</v>
      </c>
      <c r="AL22">
        <v>34.927020773174199</v>
      </c>
      <c r="AM22">
        <v>94.446803440058972</v>
      </c>
      <c r="AN22">
        <v>150.36049010661407</v>
      </c>
      <c r="AO22">
        <v>150.44445791748223</v>
      </c>
      <c r="AQ22">
        <v>1.0799239262185111E-2</v>
      </c>
      <c r="AR22">
        <v>1.8937264074561387E-2</v>
      </c>
      <c r="AT22">
        <v>3.1296740998360009E-2</v>
      </c>
      <c r="AU22">
        <v>1.4396802509309824E-2</v>
      </c>
      <c r="AW22">
        <v>9.2294706298921036E-5</v>
      </c>
      <c r="AY22">
        <v>-25.396506334826171</v>
      </c>
      <c r="AZ22">
        <v>0.24993868656040436</v>
      </c>
      <c r="BB22">
        <v>21.213882386697644</v>
      </c>
      <c r="BC22">
        <v>0.6158664091296433</v>
      </c>
      <c r="BE22">
        <v>15.930638044417581</v>
      </c>
      <c r="BF22" s="60">
        <v>1025</v>
      </c>
    </row>
    <row r="23" spans="2:58" x14ac:dyDescent="0.3">
      <c r="B23" s="91">
        <v>72.709999999999994</v>
      </c>
      <c r="C23" s="91">
        <v>0.24</v>
      </c>
      <c r="D23" s="91">
        <v>14.64</v>
      </c>
      <c r="E23" s="91"/>
      <c r="F23" s="91">
        <v>1.9</v>
      </c>
      <c r="G23" s="91">
        <v>0.26</v>
      </c>
      <c r="H23" s="91">
        <v>2.06</v>
      </c>
      <c r="I23" s="91">
        <v>0.03</v>
      </c>
      <c r="J23" s="91">
        <v>3.7</v>
      </c>
      <c r="K23" s="91">
        <v>4.43</v>
      </c>
      <c r="L23" s="91">
        <v>0</v>
      </c>
      <c r="M23" s="91">
        <v>0</v>
      </c>
      <c r="N23" s="91">
        <v>0</v>
      </c>
      <c r="O23" s="91">
        <v>95.759999999999991</v>
      </c>
      <c r="P23">
        <v>6.1977131052569465</v>
      </c>
      <c r="Q23">
        <v>1.8022868947430535</v>
      </c>
      <c r="R23">
        <v>0</v>
      </c>
      <c r="S23">
        <v>8</v>
      </c>
      <c r="T23">
        <v>0.4973211316907169</v>
      </c>
      <c r="U23">
        <v>0.24647181464989046</v>
      </c>
      <c r="V23">
        <v>3.0067080290659128E-2</v>
      </c>
      <c r="W23">
        <v>0.46974733834940707</v>
      </c>
      <c r="X23">
        <v>3.2244697316303448</v>
      </c>
      <c r="Y23">
        <v>0.47954139459901735</v>
      </c>
      <c r="Z23">
        <v>0</v>
      </c>
      <c r="AA23">
        <v>4.9476184912100365</v>
      </c>
      <c r="AB23">
        <v>0</v>
      </c>
      <c r="AC23">
        <v>0</v>
      </c>
      <c r="AD23">
        <v>0</v>
      </c>
      <c r="AE23">
        <v>1.7285041881498755</v>
      </c>
      <c r="AF23">
        <v>0.2714958118501245</v>
      </c>
      <c r="AG23">
        <v>2</v>
      </c>
      <c r="AH23">
        <v>0.36941382040947801</v>
      </c>
      <c r="AI23">
        <v>0.31905272413306451</v>
      </c>
      <c r="AJ23">
        <v>0.68846654454254252</v>
      </c>
      <c r="AK23" t="s">
        <v>140</v>
      </c>
      <c r="AL23">
        <v>30.615021638678918</v>
      </c>
      <c r="AM23">
        <v>95.059128619136075</v>
      </c>
      <c r="AN23">
        <v>151.76825444141153</v>
      </c>
      <c r="AO23">
        <v>151.87332079877382</v>
      </c>
      <c r="AQ23">
        <v>1.0554926256561219E-2</v>
      </c>
      <c r="AR23">
        <v>1.7676248911634114E-2</v>
      </c>
      <c r="AT23">
        <v>3.0758347670683573E-2</v>
      </c>
      <c r="AU23">
        <v>1.3278084268696092E-2</v>
      </c>
      <c r="AW23">
        <v>6.7405543218658975E-5</v>
      </c>
      <c r="AY23">
        <v>-25.970931492696259</v>
      </c>
      <c r="AZ23">
        <v>0.19958145659668056</v>
      </c>
      <c r="BB23">
        <v>22.640500976380888</v>
      </c>
      <c r="BC23">
        <v>0.50204829317444299</v>
      </c>
      <c r="BE23">
        <v>15.710269074354075</v>
      </c>
      <c r="BF23" s="60">
        <v>1025</v>
      </c>
    </row>
    <row r="24" spans="2:58" x14ac:dyDescent="0.3">
      <c r="B24" s="91">
        <v>69.599999999999994</v>
      </c>
      <c r="C24" s="91">
        <v>0.36</v>
      </c>
      <c r="D24" s="91">
        <v>16.48</v>
      </c>
      <c r="E24" s="91"/>
      <c r="F24" s="91">
        <v>2.27</v>
      </c>
      <c r="G24" s="91">
        <v>0.96</v>
      </c>
      <c r="H24" s="91">
        <v>3.58</v>
      </c>
      <c r="I24" s="91">
        <v>0.06</v>
      </c>
      <c r="J24" s="91">
        <v>4.3</v>
      </c>
      <c r="K24" s="91">
        <v>2.92</v>
      </c>
      <c r="L24" s="91">
        <v>0</v>
      </c>
      <c r="M24" s="91">
        <v>0</v>
      </c>
      <c r="N24" s="91">
        <v>0</v>
      </c>
      <c r="O24" s="91">
        <v>95.759999999999991</v>
      </c>
      <c r="P24">
        <v>6.1977131052569465</v>
      </c>
      <c r="Q24">
        <v>1.8022868947430535</v>
      </c>
      <c r="R24">
        <v>0</v>
      </c>
      <c r="S24">
        <v>8</v>
      </c>
      <c r="T24">
        <v>0.4973211316907169</v>
      </c>
      <c r="U24">
        <v>0.24647181464989046</v>
      </c>
      <c r="V24">
        <v>3.0067080290659128E-2</v>
      </c>
      <c r="W24">
        <v>0.46974733834940707</v>
      </c>
      <c r="X24">
        <v>3.2244697316303448</v>
      </c>
      <c r="Y24">
        <v>0.47954139459901735</v>
      </c>
      <c r="Z24">
        <v>0</v>
      </c>
      <c r="AA24">
        <v>4.9476184912100365</v>
      </c>
      <c r="AB24">
        <v>0</v>
      </c>
      <c r="AC24">
        <v>0</v>
      </c>
      <c r="AD24">
        <v>0</v>
      </c>
      <c r="AE24">
        <v>1.7285041881498755</v>
      </c>
      <c r="AF24">
        <v>0.2714958118501245</v>
      </c>
      <c r="AG24">
        <v>2</v>
      </c>
      <c r="AH24">
        <v>0.36941382040947801</v>
      </c>
      <c r="AI24">
        <v>0.31905272413306451</v>
      </c>
      <c r="AJ24">
        <v>0.68846654454254252</v>
      </c>
      <c r="AK24" t="s">
        <v>140</v>
      </c>
      <c r="AL24">
        <v>49.474310524621721</v>
      </c>
      <c r="AM24">
        <v>94.929118796434338</v>
      </c>
      <c r="AN24">
        <v>143.73697191482461</v>
      </c>
      <c r="AO24">
        <v>143.74283398234834</v>
      </c>
      <c r="AQ24">
        <v>1.2166813878764955E-2</v>
      </c>
      <c r="AR24">
        <v>2.2426817020638923E-2</v>
      </c>
      <c r="AT24">
        <v>3.7729217813298271E-2</v>
      </c>
      <c r="AU24">
        <v>2.3999697488888198E-2</v>
      </c>
      <c r="AW24">
        <v>3.0165368183711323E-4</v>
      </c>
      <c r="AY24">
        <v>-22.656565602184187</v>
      </c>
      <c r="AZ24">
        <v>0.50270543258210953</v>
      </c>
      <c r="BB24">
        <v>16.046095491700836</v>
      </c>
      <c r="BC24">
        <v>0.57274422583221396</v>
      </c>
      <c r="BE24">
        <v>17.862077653319897</v>
      </c>
      <c r="BF24" s="60">
        <v>1025</v>
      </c>
    </row>
    <row r="25" spans="2:58" x14ac:dyDescent="0.3">
      <c r="B25" s="91">
        <v>71</v>
      </c>
      <c r="C25" s="91">
        <v>0.42</v>
      </c>
      <c r="D25" s="91">
        <v>15.77</v>
      </c>
      <c r="E25" s="91"/>
      <c r="F25" s="91">
        <v>2.09</v>
      </c>
      <c r="G25" s="91">
        <v>0.78</v>
      </c>
      <c r="H25" s="91">
        <v>2.89</v>
      </c>
      <c r="I25" s="91">
        <v>0.08</v>
      </c>
      <c r="J25" s="91">
        <v>3.79</v>
      </c>
      <c r="K25" s="91">
        <v>3.16</v>
      </c>
      <c r="L25" s="91">
        <v>0</v>
      </c>
      <c r="M25" s="91">
        <v>0</v>
      </c>
      <c r="N25" s="91">
        <v>0</v>
      </c>
      <c r="O25" s="91">
        <v>95.759999999999991</v>
      </c>
      <c r="P25">
        <v>6.1977131052569465</v>
      </c>
      <c r="Q25">
        <v>1.8022868947430535</v>
      </c>
      <c r="R25">
        <v>0</v>
      </c>
      <c r="S25">
        <v>8</v>
      </c>
      <c r="T25">
        <v>0.4973211316907169</v>
      </c>
      <c r="U25">
        <v>0.24647181464989046</v>
      </c>
      <c r="V25">
        <v>3.0067080290659128E-2</v>
      </c>
      <c r="W25">
        <v>0.46974733834940707</v>
      </c>
      <c r="X25">
        <v>3.2244697316303448</v>
      </c>
      <c r="Y25">
        <v>0.47954139459901735</v>
      </c>
      <c r="Z25">
        <v>0</v>
      </c>
      <c r="AA25">
        <v>4.9476184912100365</v>
      </c>
      <c r="AB25">
        <v>0</v>
      </c>
      <c r="AC25">
        <v>0</v>
      </c>
      <c r="AD25">
        <v>0</v>
      </c>
      <c r="AE25">
        <v>1.7285041881498755</v>
      </c>
      <c r="AF25">
        <v>0.2714958118501245</v>
      </c>
      <c r="AG25">
        <v>2</v>
      </c>
      <c r="AH25">
        <v>0.36941382040947801</v>
      </c>
      <c r="AI25">
        <v>0.31905272413306451</v>
      </c>
      <c r="AJ25">
        <v>0.68846654454254252</v>
      </c>
      <c r="AK25" t="s">
        <v>140</v>
      </c>
      <c r="AL25">
        <v>43.207058703170347</v>
      </c>
      <c r="AM25">
        <v>95.253574807488945</v>
      </c>
      <c r="AN25">
        <v>147.17131351778022</v>
      </c>
      <c r="AO25">
        <v>147.22355708449581</v>
      </c>
      <c r="AQ25">
        <v>1.1363625934116528E-2</v>
      </c>
      <c r="AR25">
        <v>2.0173010506705044E-2</v>
      </c>
      <c r="AT25">
        <v>3.3605282318812019E-2</v>
      </c>
      <c r="AU25">
        <v>1.8651190174750403E-2</v>
      </c>
      <c r="AW25">
        <v>1.6242799353052113E-4</v>
      </c>
      <c r="AY25">
        <v>-24.041681913125512</v>
      </c>
      <c r="AZ25">
        <v>0.34610934542193483</v>
      </c>
      <c r="BB25">
        <v>18.328157882074301</v>
      </c>
      <c r="BC25">
        <v>0.58906692385551573</v>
      </c>
      <c r="BE25">
        <v>17.055457367564362</v>
      </c>
      <c r="BF25" s="60">
        <v>1025</v>
      </c>
    </row>
    <row r="26" spans="2:58" x14ac:dyDescent="0.3">
      <c r="B26" s="91">
        <v>72.2</v>
      </c>
      <c r="C26" s="91">
        <v>0.4</v>
      </c>
      <c r="D26" s="91">
        <v>15.06</v>
      </c>
      <c r="E26" s="91"/>
      <c r="F26" s="91">
        <v>1.94</v>
      </c>
      <c r="G26" s="91">
        <v>0.67</v>
      </c>
      <c r="H26" s="91">
        <v>2.37</v>
      </c>
      <c r="I26" s="91">
        <v>0.08</v>
      </c>
      <c r="J26" s="91">
        <v>3.82</v>
      </c>
      <c r="K26" s="91">
        <v>3.5</v>
      </c>
      <c r="L26" s="91">
        <v>0</v>
      </c>
      <c r="M26" s="91">
        <v>0</v>
      </c>
      <c r="N26" s="91">
        <v>0</v>
      </c>
      <c r="O26" s="91">
        <v>95.759999999999991</v>
      </c>
      <c r="P26">
        <v>6.1977131052569465</v>
      </c>
      <c r="Q26">
        <v>1.8022868947430535</v>
      </c>
      <c r="R26">
        <v>0</v>
      </c>
      <c r="S26">
        <v>8</v>
      </c>
      <c r="T26">
        <v>0.4973211316907169</v>
      </c>
      <c r="U26">
        <v>0.24647181464989046</v>
      </c>
      <c r="V26">
        <v>3.0067080290659128E-2</v>
      </c>
      <c r="W26">
        <v>0.46974733834940707</v>
      </c>
      <c r="X26">
        <v>3.2244697316303448</v>
      </c>
      <c r="Y26">
        <v>0.47954139459901735</v>
      </c>
      <c r="Z26">
        <v>0</v>
      </c>
      <c r="AA26">
        <v>4.9476184912100365</v>
      </c>
      <c r="AB26">
        <v>0</v>
      </c>
      <c r="AC26">
        <v>0</v>
      </c>
      <c r="AD26">
        <v>0</v>
      </c>
      <c r="AE26">
        <v>1.7285041881498755</v>
      </c>
      <c r="AF26">
        <v>0.2714958118501245</v>
      </c>
      <c r="AG26">
        <v>2</v>
      </c>
      <c r="AH26">
        <v>0.36941382040947801</v>
      </c>
      <c r="AI26">
        <v>0.31905272413306451</v>
      </c>
      <c r="AJ26">
        <v>0.68846654454254252</v>
      </c>
      <c r="AK26" t="s">
        <v>140</v>
      </c>
      <c r="AL26">
        <v>37.978450522656864</v>
      </c>
      <c r="AM26">
        <v>96.032368236501028</v>
      </c>
      <c r="AN26">
        <v>149.29091415439459</v>
      </c>
      <c r="AO26">
        <v>149.37172371271129</v>
      </c>
      <c r="AQ26">
        <v>1.0820093339153593E-2</v>
      </c>
      <c r="AR26">
        <v>1.8265917125797809E-2</v>
      </c>
      <c r="AT26">
        <v>3.1882742876005565E-2</v>
      </c>
      <c r="AU26">
        <v>1.6217418025311958E-2</v>
      </c>
      <c r="AW26">
        <v>1.0454569398873738E-4</v>
      </c>
      <c r="AY26">
        <v>-24.90900393387399</v>
      </c>
      <c r="AZ26">
        <v>0.25632186214506841</v>
      </c>
      <c r="BB26">
        <v>20.194092532258249</v>
      </c>
      <c r="BC26">
        <v>0.52390410663301634</v>
      </c>
      <c r="BE26">
        <v>16.632214577690778</v>
      </c>
      <c r="BF26" s="60">
        <v>1025</v>
      </c>
    </row>
    <row r="27" spans="2:58" x14ac:dyDescent="0.3">
      <c r="B27" s="91">
        <v>70.099999999999994</v>
      </c>
      <c r="C27" s="91">
        <v>0.38</v>
      </c>
      <c r="D27" s="91">
        <v>16.21</v>
      </c>
      <c r="E27" s="91"/>
      <c r="F27" s="91">
        <v>2.78</v>
      </c>
      <c r="G27" s="91">
        <v>0.71</v>
      </c>
      <c r="H27" s="91">
        <v>2.92</v>
      </c>
      <c r="I27" s="91">
        <v>0.05</v>
      </c>
      <c r="J27" s="91">
        <v>4.33</v>
      </c>
      <c r="K27" s="91">
        <v>3.1</v>
      </c>
      <c r="L27" s="91">
        <v>0</v>
      </c>
      <c r="M27" s="91">
        <v>0</v>
      </c>
      <c r="N27" s="91">
        <v>0</v>
      </c>
      <c r="O27" s="91">
        <v>95.759999999999991</v>
      </c>
      <c r="P27">
        <v>6.1977131052569465</v>
      </c>
      <c r="Q27">
        <v>1.8022868947430535</v>
      </c>
      <c r="R27">
        <v>0</v>
      </c>
      <c r="S27">
        <v>8</v>
      </c>
      <c r="T27">
        <v>0.4973211316907169</v>
      </c>
      <c r="U27">
        <v>0.24647181464989046</v>
      </c>
      <c r="V27">
        <v>3.0067080290659128E-2</v>
      </c>
      <c r="W27">
        <v>0.46974733834940707</v>
      </c>
      <c r="X27">
        <v>3.2244697316303448</v>
      </c>
      <c r="Y27">
        <v>0.47954139459901735</v>
      </c>
      <c r="Z27">
        <v>0</v>
      </c>
      <c r="AA27">
        <v>4.9476184912100365</v>
      </c>
      <c r="AB27">
        <v>0</v>
      </c>
      <c r="AC27">
        <v>0</v>
      </c>
      <c r="AD27">
        <v>0</v>
      </c>
      <c r="AE27">
        <v>1.7285041881498755</v>
      </c>
      <c r="AF27">
        <v>0.2714958118501245</v>
      </c>
      <c r="AG27">
        <v>2</v>
      </c>
      <c r="AH27">
        <v>0.36941382040947801</v>
      </c>
      <c r="AI27">
        <v>0.31905272413306451</v>
      </c>
      <c r="AJ27">
        <v>0.68846654454254252</v>
      </c>
      <c r="AK27" t="s">
        <v>140</v>
      </c>
      <c r="AL27">
        <v>46.568482654696652</v>
      </c>
      <c r="AM27">
        <v>94.556368921627438</v>
      </c>
      <c r="AN27">
        <v>145.09794381367996</v>
      </c>
      <c r="AO27">
        <v>145.11622095006976</v>
      </c>
      <c r="AQ27">
        <v>1.2272359181115295E-2</v>
      </c>
      <c r="AR27">
        <v>2.2098376480245124E-2</v>
      </c>
      <c r="AT27">
        <v>4.0827892184380342E-2</v>
      </c>
      <c r="AU27">
        <v>2.3724978135718108E-2</v>
      </c>
      <c r="AW27">
        <v>2.3445510234159741E-4</v>
      </c>
      <c r="AY27">
        <v>-23.229952771976336</v>
      </c>
      <c r="AZ27">
        <v>0.43050860145963704</v>
      </c>
      <c r="BB27">
        <v>16.867415263900607</v>
      </c>
      <c r="BC27">
        <v>0.47109380977053217</v>
      </c>
      <c r="BE27">
        <v>17.69908919452002</v>
      </c>
      <c r="BF27" s="60">
        <v>1025</v>
      </c>
    </row>
    <row r="28" spans="2:58" x14ac:dyDescent="0.3">
      <c r="B28" s="91">
        <v>37.11</v>
      </c>
      <c r="C28" s="91">
        <v>4.07</v>
      </c>
      <c r="D28" s="91">
        <v>14.34</v>
      </c>
      <c r="E28" s="91"/>
      <c r="F28" s="91">
        <v>8.51</v>
      </c>
      <c r="G28" s="91">
        <v>7.67</v>
      </c>
      <c r="H28" s="91">
        <v>12.89</v>
      </c>
      <c r="I28" s="91">
        <v>0.15</v>
      </c>
      <c r="J28" s="91">
        <v>1.55</v>
      </c>
      <c r="K28" s="91">
        <v>1.21</v>
      </c>
      <c r="L28" s="91">
        <v>0</v>
      </c>
      <c r="M28" s="91">
        <v>0</v>
      </c>
      <c r="N28" s="91">
        <v>0</v>
      </c>
      <c r="O28" s="91">
        <v>95.759999999999991</v>
      </c>
      <c r="P28">
        <v>6.1977131052569465</v>
      </c>
      <c r="Q28">
        <v>1.8022868947430535</v>
      </c>
      <c r="R28">
        <v>0</v>
      </c>
      <c r="S28">
        <v>8</v>
      </c>
      <c r="T28">
        <v>0.4973211316907169</v>
      </c>
      <c r="U28">
        <v>0.24647181464989046</v>
      </c>
      <c r="V28">
        <v>3.0067080290659128E-2</v>
      </c>
      <c r="W28">
        <v>0.46974733834940707</v>
      </c>
      <c r="X28">
        <v>3.2244697316303448</v>
      </c>
      <c r="Y28">
        <v>0.47954139459901735</v>
      </c>
      <c r="Z28">
        <v>0</v>
      </c>
      <c r="AA28">
        <v>4.9476184912100365</v>
      </c>
      <c r="AB28">
        <v>0</v>
      </c>
      <c r="AC28">
        <v>0</v>
      </c>
      <c r="AD28">
        <v>0</v>
      </c>
      <c r="AE28">
        <v>1.7285041881498755</v>
      </c>
      <c r="AF28">
        <v>0.2714958118501245</v>
      </c>
      <c r="AG28">
        <v>2</v>
      </c>
      <c r="AH28">
        <v>0.36941382040947801</v>
      </c>
      <c r="AI28">
        <v>0.31905272413306451</v>
      </c>
      <c r="AJ28">
        <v>0.68846654454254252</v>
      </c>
      <c r="AK28" t="s">
        <v>140</v>
      </c>
      <c r="AL28">
        <v>73.821015954459583</v>
      </c>
      <c r="AM28">
        <v>71.818174281826245</v>
      </c>
      <c r="AN28">
        <v>66.357714398776551</v>
      </c>
      <c r="AO28">
        <v>65.473641529163928</v>
      </c>
      <c r="AQ28">
        <v>0.30962297157131857</v>
      </c>
      <c r="AR28">
        <v>0.42007580387339516</v>
      </c>
      <c r="AT28">
        <v>1.0133656636004233</v>
      </c>
      <c r="AU28">
        <v>2.0050940107258621</v>
      </c>
      <c r="AW28">
        <v>0.93830015247909226</v>
      </c>
      <c r="AY28">
        <v>2.0903199008123008</v>
      </c>
      <c r="AZ28">
        <v>5.1486514333270161</v>
      </c>
      <c r="BB28">
        <v>2.5471507657833508</v>
      </c>
      <c r="BC28">
        <v>4.3017887288165593</v>
      </c>
      <c r="BE28">
        <v>19.551784871837846</v>
      </c>
      <c r="BF28" s="60">
        <v>1025</v>
      </c>
    </row>
    <row r="29" spans="2:58" x14ac:dyDescent="0.3">
      <c r="B29" s="91">
        <v>36.590000000000003</v>
      </c>
      <c r="C29" s="91">
        <v>3.86</v>
      </c>
      <c r="D29" s="91">
        <v>16.75</v>
      </c>
      <c r="E29" s="91"/>
      <c r="F29" s="91">
        <v>8.5500000000000007</v>
      </c>
      <c r="G29" s="91">
        <v>9.35</v>
      </c>
      <c r="H29" s="91">
        <v>12.44</v>
      </c>
      <c r="I29" s="91">
        <v>0.13</v>
      </c>
      <c r="J29" s="91">
        <v>1.62</v>
      </c>
      <c r="K29" s="91">
        <v>1.39</v>
      </c>
      <c r="L29" s="91">
        <v>0</v>
      </c>
      <c r="M29" s="91">
        <v>0</v>
      </c>
      <c r="N29" s="91">
        <v>0</v>
      </c>
      <c r="O29" s="91">
        <v>95.759999999999991</v>
      </c>
      <c r="P29">
        <v>6.1977131052569465</v>
      </c>
      <c r="Q29">
        <v>1.8022868947430535</v>
      </c>
      <c r="R29">
        <v>0</v>
      </c>
      <c r="S29">
        <v>8</v>
      </c>
      <c r="T29">
        <v>0.4973211316907169</v>
      </c>
      <c r="U29">
        <v>0.24647181464989046</v>
      </c>
      <c r="V29">
        <v>3.0067080290659128E-2</v>
      </c>
      <c r="W29">
        <v>0.46974733834940707</v>
      </c>
      <c r="X29">
        <v>3.2244697316303448</v>
      </c>
      <c r="Y29">
        <v>0.47954139459901735</v>
      </c>
      <c r="Z29">
        <v>0</v>
      </c>
      <c r="AA29">
        <v>4.9476184912100365</v>
      </c>
      <c r="AB29">
        <v>0</v>
      </c>
      <c r="AC29">
        <v>0</v>
      </c>
      <c r="AD29">
        <v>0</v>
      </c>
      <c r="AE29">
        <v>1.7285041881498755</v>
      </c>
      <c r="AF29">
        <v>0.2714958118501245</v>
      </c>
      <c r="AG29">
        <v>2</v>
      </c>
      <c r="AH29">
        <v>0.36941382040947801</v>
      </c>
      <c r="AI29">
        <v>0.31905272413306451</v>
      </c>
      <c r="AJ29">
        <v>0.68846654454254252</v>
      </c>
      <c r="AK29" t="s">
        <v>140</v>
      </c>
      <c r="AL29">
        <v>61.038092405716945</v>
      </c>
      <c r="AM29">
        <v>58.601416348833666</v>
      </c>
      <c r="AN29">
        <v>55.011671195676641</v>
      </c>
      <c r="AO29">
        <v>54.009434998264922</v>
      </c>
      <c r="AQ29">
        <v>0.80439831874331602</v>
      </c>
      <c r="AR29">
        <v>1.0568840500274947</v>
      </c>
      <c r="AT29">
        <v>3.3761319862719796</v>
      </c>
      <c r="AU29">
        <v>5.5195047463822693</v>
      </c>
      <c r="AW29">
        <v>3.312660835348249</v>
      </c>
      <c r="AY29">
        <v>5.5601164780446481</v>
      </c>
      <c r="AZ29">
        <v>9.4640168604966739</v>
      </c>
      <c r="BB29">
        <v>1.2776060735214148</v>
      </c>
      <c r="BC29">
        <v>2.9901907404121406</v>
      </c>
      <c r="BE29">
        <v>20.718365228699223</v>
      </c>
      <c r="BF29" s="60">
        <v>1025</v>
      </c>
    </row>
    <row r="30" spans="2:58" x14ac:dyDescent="0.3">
      <c r="B30" s="91">
        <v>34.18</v>
      </c>
      <c r="C30" s="91">
        <v>4.46</v>
      </c>
      <c r="D30" s="91">
        <v>14.75</v>
      </c>
      <c r="E30" s="91"/>
      <c r="F30" s="91">
        <v>8.35</v>
      </c>
      <c r="G30" s="91">
        <v>10.24</v>
      </c>
      <c r="H30" s="91">
        <v>11.34</v>
      </c>
      <c r="I30" s="91">
        <v>0.1</v>
      </c>
      <c r="J30" s="91">
        <v>1.56</v>
      </c>
      <c r="K30" s="91">
        <v>1.26</v>
      </c>
      <c r="L30" s="91">
        <v>0</v>
      </c>
      <c r="M30" s="91">
        <v>0</v>
      </c>
      <c r="N30" s="91">
        <v>0</v>
      </c>
      <c r="O30" s="91">
        <v>95.759999999999991</v>
      </c>
      <c r="P30">
        <v>6.1977131052569465</v>
      </c>
      <c r="Q30">
        <v>1.8022868947430535</v>
      </c>
      <c r="R30">
        <v>0</v>
      </c>
      <c r="S30">
        <v>8</v>
      </c>
      <c r="T30">
        <v>0.4973211316907169</v>
      </c>
      <c r="U30">
        <v>0.24647181464989046</v>
      </c>
      <c r="V30">
        <v>3.0067080290659128E-2</v>
      </c>
      <c r="W30">
        <v>0.46974733834940707</v>
      </c>
      <c r="X30">
        <v>3.2244697316303448</v>
      </c>
      <c r="Y30">
        <v>0.47954139459901735</v>
      </c>
      <c r="Z30">
        <v>0</v>
      </c>
      <c r="AA30">
        <v>4.9476184912100365</v>
      </c>
      <c r="AB30">
        <v>0</v>
      </c>
      <c r="AC30">
        <v>0</v>
      </c>
      <c r="AD30">
        <v>0</v>
      </c>
      <c r="AE30">
        <v>1.7285041881498755</v>
      </c>
      <c r="AF30">
        <v>0.2714958118501245</v>
      </c>
      <c r="AG30">
        <v>2</v>
      </c>
      <c r="AH30">
        <v>0.36941382040947801</v>
      </c>
      <c r="AI30">
        <v>0.31905272413306451</v>
      </c>
      <c r="AJ30">
        <v>0.68846654454254252</v>
      </c>
      <c r="AK30" t="s">
        <v>140</v>
      </c>
      <c r="AL30">
        <v>55.992742630814767</v>
      </c>
      <c r="AM30">
        <v>53.686830499106939</v>
      </c>
      <c r="AN30">
        <v>49.876399151111073</v>
      </c>
      <c r="AO30">
        <v>48.85363470616911</v>
      </c>
      <c r="AQ30">
        <v>1.6224083302423944</v>
      </c>
      <c r="AR30">
        <v>1.9435694048856054</v>
      </c>
      <c r="AT30">
        <v>5.7224007614699612</v>
      </c>
      <c r="AU30">
        <v>8.4815064801384974</v>
      </c>
      <c r="AW30">
        <v>4.6230028714517575</v>
      </c>
      <c r="AY30">
        <v>7.4157303351859047</v>
      </c>
      <c r="AZ30">
        <v>8.7020347506497089</v>
      </c>
      <c r="BB30">
        <v>1.547111443557649</v>
      </c>
      <c r="BC30">
        <v>3.1185899807205519</v>
      </c>
      <c r="BE30">
        <v>19.951625420061838</v>
      </c>
      <c r="BF30" s="60">
        <v>1025</v>
      </c>
    </row>
    <row r="31" spans="2:58" x14ac:dyDescent="0.3">
      <c r="B31" s="91">
        <v>37.979999999999997</v>
      </c>
      <c r="C31" s="91">
        <v>4.8099999999999996</v>
      </c>
      <c r="D31" s="91">
        <v>15.36</v>
      </c>
      <c r="E31" s="91"/>
      <c r="F31" s="91">
        <v>8.5399999999999991</v>
      </c>
      <c r="G31" s="91">
        <v>8.67</v>
      </c>
      <c r="H31" s="91">
        <v>12.63</v>
      </c>
      <c r="I31" s="91">
        <v>0.14000000000000001</v>
      </c>
      <c r="J31" s="91">
        <v>1.45</v>
      </c>
      <c r="K31" s="91">
        <v>1.4</v>
      </c>
      <c r="L31" s="91">
        <v>0</v>
      </c>
      <c r="M31" s="91">
        <v>0</v>
      </c>
      <c r="N31" s="91">
        <v>0</v>
      </c>
      <c r="O31" s="91">
        <v>95.759999999999991</v>
      </c>
      <c r="P31">
        <v>6.1977131052569465</v>
      </c>
      <c r="Q31">
        <v>1.8022868947430535</v>
      </c>
      <c r="R31">
        <v>0</v>
      </c>
      <c r="S31">
        <v>8</v>
      </c>
      <c r="T31">
        <v>0.4973211316907169</v>
      </c>
      <c r="U31">
        <v>0.24647181464989046</v>
      </c>
      <c r="V31">
        <v>3.0067080290659128E-2</v>
      </c>
      <c r="W31">
        <v>0.46974733834940707</v>
      </c>
      <c r="X31">
        <v>3.2244697316303448</v>
      </c>
      <c r="Y31">
        <v>0.47954139459901735</v>
      </c>
      <c r="Z31">
        <v>0</v>
      </c>
      <c r="AA31">
        <v>4.9476184912100365</v>
      </c>
      <c r="AB31">
        <v>0</v>
      </c>
      <c r="AC31">
        <v>0</v>
      </c>
      <c r="AD31">
        <v>0</v>
      </c>
      <c r="AE31">
        <v>1.7285041881498755</v>
      </c>
      <c r="AF31">
        <v>0.2714958118501245</v>
      </c>
      <c r="AG31">
        <v>2</v>
      </c>
      <c r="AH31">
        <v>0.36941382040947801</v>
      </c>
      <c r="AI31">
        <v>0.31905272413306451</v>
      </c>
      <c r="AJ31">
        <v>0.68846654454254252</v>
      </c>
      <c r="AK31" t="s">
        <v>140</v>
      </c>
      <c r="AL31">
        <v>68.311367715813731</v>
      </c>
      <c r="AM31">
        <v>65.239945755788611</v>
      </c>
      <c r="AN31">
        <v>62.421589054628988</v>
      </c>
      <c r="AO31">
        <v>61.505210693914762</v>
      </c>
      <c r="AQ31">
        <v>0.65000711753081908</v>
      </c>
      <c r="AR31">
        <v>0.87474620199225428</v>
      </c>
      <c r="AT31">
        <v>1.7616669870317438</v>
      </c>
      <c r="AU31">
        <v>3.1310001164395995</v>
      </c>
      <c r="AW31">
        <v>1.4654325410367455</v>
      </c>
      <c r="AY31">
        <v>3.6502623984642311</v>
      </c>
      <c r="AZ31">
        <v>6.2857288757395571</v>
      </c>
      <c r="BB31">
        <v>2.2743234178928216</v>
      </c>
      <c r="BC31">
        <v>4.0289112180713156</v>
      </c>
      <c r="BE31">
        <v>19.368973758583543</v>
      </c>
      <c r="BF31" s="60">
        <v>1025</v>
      </c>
    </row>
    <row r="32" spans="2:58" x14ac:dyDescent="0.3">
      <c r="B32" s="91">
        <v>35.92</v>
      </c>
      <c r="C32" s="91">
        <v>2.15</v>
      </c>
      <c r="D32" s="91">
        <v>11.64</v>
      </c>
      <c r="E32" s="91"/>
      <c r="F32" s="91">
        <v>10.45</v>
      </c>
      <c r="G32" s="91">
        <v>7.14</v>
      </c>
      <c r="H32" s="91">
        <v>11.06</v>
      </c>
      <c r="I32" s="91">
        <v>0.25</v>
      </c>
      <c r="J32" s="91">
        <v>3.56</v>
      </c>
      <c r="K32" s="91">
        <v>1.63</v>
      </c>
      <c r="L32" s="91">
        <v>0</v>
      </c>
      <c r="M32" s="91">
        <v>0</v>
      </c>
      <c r="N32" s="91">
        <v>0</v>
      </c>
      <c r="O32" s="91">
        <v>95.759999999999991</v>
      </c>
      <c r="P32">
        <v>6.1977131052569465</v>
      </c>
      <c r="Q32">
        <v>1.8022868947430535</v>
      </c>
      <c r="R32">
        <v>0</v>
      </c>
      <c r="S32">
        <v>8</v>
      </c>
      <c r="T32">
        <v>0.4973211316907169</v>
      </c>
      <c r="U32">
        <v>0.24647181464989046</v>
      </c>
      <c r="V32">
        <v>3.0067080290659128E-2</v>
      </c>
      <c r="W32">
        <v>0.46974733834940707</v>
      </c>
      <c r="X32">
        <v>3.2244697316303448</v>
      </c>
      <c r="Y32">
        <v>0.47954139459901735</v>
      </c>
      <c r="Z32">
        <v>0</v>
      </c>
      <c r="AA32">
        <v>4.9476184912100365</v>
      </c>
      <c r="AB32">
        <v>0</v>
      </c>
      <c r="AC32">
        <v>0</v>
      </c>
      <c r="AD32">
        <v>0</v>
      </c>
      <c r="AE32">
        <v>1.7285041881498755</v>
      </c>
      <c r="AF32">
        <v>0.2714958118501245</v>
      </c>
      <c r="AG32">
        <v>2</v>
      </c>
      <c r="AH32">
        <v>0.36941382040947801</v>
      </c>
      <c r="AI32">
        <v>0.31905272413306451</v>
      </c>
      <c r="AJ32">
        <v>0.68846654454254252</v>
      </c>
      <c r="AK32" t="s">
        <v>140</v>
      </c>
      <c r="AL32">
        <v>72.410602640937967</v>
      </c>
      <c r="AM32">
        <v>73.722645195431127</v>
      </c>
      <c r="AN32">
        <v>70.041119048530035</v>
      </c>
      <c r="AO32">
        <v>69.207434766770803</v>
      </c>
      <c r="AQ32">
        <v>6.5214801671746175E-2</v>
      </c>
      <c r="AR32">
        <v>7.8232828115915823E-2</v>
      </c>
      <c r="AT32">
        <v>1.505863555398655</v>
      </c>
      <c r="AU32">
        <v>2.0146355894377006</v>
      </c>
      <c r="AW32">
        <v>0.48534093367022013</v>
      </c>
      <c r="AY32">
        <v>-2.4617030236204052</v>
      </c>
      <c r="AZ32">
        <v>3.0418759235656405</v>
      </c>
      <c r="BB32">
        <v>2.0903959466073196</v>
      </c>
      <c r="BC32">
        <v>3.1930712136082717</v>
      </c>
      <c r="BE32">
        <v>23.753214529945687</v>
      </c>
      <c r="BF32" s="60">
        <v>1025</v>
      </c>
    </row>
    <row r="33" spans="2:58" x14ac:dyDescent="0.3">
      <c r="B33" s="91">
        <v>45.3</v>
      </c>
      <c r="C33" s="91">
        <v>2.25</v>
      </c>
      <c r="D33" s="91">
        <v>16.489999999999998</v>
      </c>
      <c r="E33" s="91"/>
      <c r="F33" s="91">
        <v>9.4700000000000006</v>
      </c>
      <c r="G33" s="91">
        <v>6.08</v>
      </c>
      <c r="H33" s="91">
        <v>7.52</v>
      </c>
      <c r="I33" s="91">
        <v>0.18</v>
      </c>
      <c r="J33" s="91">
        <v>1.7</v>
      </c>
      <c r="K33" s="91">
        <v>0.87</v>
      </c>
      <c r="L33" s="91">
        <v>0</v>
      </c>
      <c r="M33" s="91">
        <v>0</v>
      </c>
      <c r="N33" s="91">
        <v>0</v>
      </c>
      <c r="O33" s="91">
        <v>95.759999999999991</v>
      </c>
      <c r="P33">
        <v>6.1977131052569465</v>
      </c>
      <c r="Q33">
        <v>1.8022868947430535</v>
      </c>
      <c r="R33">
        <v>0</v>
      </c>
      <c r="S33">
        <v>8</v>
      </c>
      <c r="T33">
        <v>0.4973211316907169</v>
      </c>
      <c r="U33">
        <v>0.24647181464989046</v>
      </c>
      <c r="V33">
        <v>3.0067080290659128E-2</v>
      </c>
      <c r="W33">
        <v>0.46974733834940707</v>
      </c>
      <c r="X33">
        <v>3.2244697316303448</v>
      </c>
      <c r="Y33">
        <v>0.47954139459901735</v>
      </c>
      <c r="Z33">
        <v>0</v>
      </c>
      <c r="AA33">
        <v>4.9476184912100365</v>
      </c>
      <c r="AB33">
        <v>0</v>
      </c>
      <c r="AC33">
        <v>0</v>
      </c>
      <c r="AD33">
        <v>0</v>
      </c>
      <c r="AE33">
        <v>1.7285041881498755</v>
      </c>
      <c r="AF33">
        <v>0.2714958118501245</v>
      </c>
      <c r="AG33">
        <v>2</v>
      </c>
      <c r="AH33">
        <v>0.36941382040947801</v>
      </c>
      <c r="AI33">
        <v>0.31905272413306451</v>
      </c>
      <c r="AJ33">
        <v>0.68846654454254252</v>
      </c>
      <c r="AK33" t="s">
        <v>140</v>
      </c>
      <c r="AL33">
        <v>79.891666426583029</v>
      </c>
      <c r="AM33">
        <v>72.162310814494674</v>
      </c>
      <c r="AN33">
        <v>94.774763548041889</v>
      </c>
      <c r="AO33">
        <v>94.245597162631171</v>
      </c>
      <c r="AQ33">
        <v>0.19750426386942377</v>
      </c>
      <c r="AR33">
        <v>0.36523781477810324</v>
      </c>
      <c r="AT33">
        <v>0.75169549980854233</v>
      </c>
      <c r="AU33">
        <v>0.79624993420311796</v>
      </c>
      <c r="AW33">
        <v>0.14526452064730935</v>
      </c>
      <c r="AY33">
        <v>-4.252865531944706</v>
      </c>
      <c r="AZ33">
        <v>6.2294903083271311</v>
      </c>
      <c r="BB33">
        <v>0.62876728786526837</v>
      </c>
      <c r="BC33">
        <v>1.9184682761592837</v>
      </c>
      <c r="BE33">
        <v>18.273927348177569</v>
      </c>
      <c r="BF33" s="60">
        <v>1025</v>
      </c>
    </row>
    <row r="34" spans="2:58" x14ac:dyDescent="0.3">
      <c r="B34" s="91">
        <v>47.07</v>
      </c>
      <c r="C34" s="91">
        <v>1.65</v>
      </c>
      <c r="D34" s="91">
        <v>16.37</v>
      </c>
      <c r="E34" s="91"/>
      <c r="F34" s="91">
        <v>8.4600000000000009</v>
      </c>
      <c r="G34" s="91">
        <v>3.29</v>
      </c>
      <c r="H34" s="91">
        <v>7.14</v>
      </c>
      <c r="I34" s="91">
        <v>0.18</v>
      </c>
      <c r="J34" s="91">
        <v>1.35</v>
      </c>
      <c r="K34" s="91">
        <v>0.77</v>
      </c>
      <c r="L34" s="91">
        <v>0</v>
      </c>
      <c r="M34" s="91">
        <v>0</v>
      </c>
      <c r="N34" s="91">
        <v>0</v>
      </c>
      <c r="O34" s="91">
        <v>95.759999999999991</v>
      </c>
      <c r="P34">
        <v>6.1977131052569465</v>
      </c>
      <c r="Q34">
        <v>1.8022868947430535</v>
      </c>
      <c r="R34">
        <v>0</v>
      </c>
      <c r="S34">
        <v>8</v>
      </c>
      <c r="T34">
        <v>0.4973211316907169</v>
      </c>
      <c r="U34">
        <v>0.24647181464989046</v>
      </c>
      <c r="V34">
        <v>3.0067080290659128E-2</v>
      </c>
      <c r="W34">
        <v>0.46974733834940707</v>
      </c>
      <c r="X34">
        <v>3.2244697316303448</v>
      </c>
      <c r="Y34">
        <v>0.47954139459901735</v>
      </c>
      <c r="Z34">
        <v>0</v>
      </c>
      <c r="AA34">
        <v>4.9476184912100365</v>
      </c>
      <c r="AB34">
        <v>0</v>
      </c>
      <c r="AC34">
        <v>0</v>
      </c>
      <c r="AD34">
        <v>0</v>
      </c>
      <c r="AE34">
        <v>1.7285041881498755</v>
      </c>
      <c r="AF34">
        <v>0.2714958118501245</v>
      </c>
      <c r="AG34">
        <v>2</v>
      </c>
      <c r="AH34">
        <v>0.36941382040947801</v>
      </c>
      <c r="AI34">
        <v>0.31905272413306451</v>
      </c>
      <c r="AJ34">
        <v>0.68846654454254252</v>
      </c>
      <c r="AK34" t="s">
        <v>140</v>
      </c>
      <c r="AL34">
        <v>92.853140483861665</v>
      </c>
      <c r="AM34">
        <v>81.359012171638739</v>
      </c>
      <c r="AN34">
        <v>111.87253506338996</v>
      </c>
      <c r="AO34">
        <v>111.49745524614909</v>
      </c>
      <c r="AQ34">
        <v>4.6666075568334034E-2</v>
      </c>
      <c r="AR34">
        <v>0.10901067658952249</v>
      </c>
      <c r="AT34">
        <v>0.17343274928108454</v>
      </c>
      <c r="AU34">
        <v>0.20066982183985538</v>
      </c>
      <c r="AW34">
        <v>3.0391957901675499E-2</v>
      </c>
      <c r="AY34">
        <v>-10.533427084868453</v>
      </c>
      <c r="AZ34">
        <v>5.0490174638889664</v>
      </c>
      <c r="BB34">
        <v>-0.10037194286063222</v>
      </c>
      <c r="BC34">
        <v>2.3904179414339572</v>
      </c>
      <c r="BE34">
        <v>18.499486642877848</v>
      </c>
      <c r="BF34" s="60">
        <v>1025</v>
      </c>
    </row>
    <row r="35" spans="2:58" x14ac:dyDescent="0.3">
      <c r="B35" s="91">
        <v>69.300003051757798</v>
      </c>
      <c r="C35" s="91">
        <v>0.34000000357627902</v>
      </c>
      <c r="D35" s="91">
        <v>13.75</v>
      </c>
      <c r="E35" s="91"/>
      <c r="F35" s="91">
        <v>1.95000004768372</v>
      </c>
      <c r="G35" s="91">
        <v>0.43000000715255698</v>
      </c>
      <c r="H35" s="91">
        <v>1.87000000476837</v>
      </c>
      <c r="I35" s="91">
        <v>3.9999999105930301E-2</v>
      </c>
      <c r="J35" s="91">
        <v>4.7199997901916504</v>
      </c>
      <c r="K35" s="91">
        <v>2.0599999427795401</v>
      </c>
      <c r="L35" s="91">
        <v>0</v>
      </c>
      <c r="M35" s="91">
        <v>0</v>
      </c>
      <c r="N35" s="91">
        <v>0</v>
      </c>
      <c r="O35" s="91">
        <v>95.759999999999991</v>
      </c>
      <c r="P35">
        <v>6.1977131052569465</v>
      </c>
      <c r="Q35">
        <v>1.8022868947430535</v>
      </c>
      <c r="R35">
        <v>0</v>
      </c>
      <c r="S35">
        <v>8</v>
      </c>
      <c r="T35">
        <v>0.4973211316907169</v>
      </c>
      <c r="U35">
        <v>0.24647181464989046</v>
      </c>
      <c r="V35">
        <v>3.0067080290659128E-2</v>
      </c>
      <c r="W35">
        <v>0.46974733834940707</v>
      </c>
      <c r="X35">
        <v>3.2244697316303448</v>
      </c>
      <c r="Y35">
        <v>0.47954139459901735</v>
      </c>
      <c r="Z35">
        <v>0</v>
      </c>
      <c r="AA35">
        <v>4.9476184912100365</v>
      </c>
      <c r="AB35">
        <v>0</v>
      </c>
      <c r="AC35">
        <v>0</v>
      </c>
      <c r="AD35">
        <v>0</v>
      </c>
      <c r="AE35">
        <v>1.7285041881498755</v>
      </c>
      <c r="AF35">
        <v>0.2714958118501245</v>
      </c>
      <c r="AG35">
        <v>2</v>
      </c>
      <c r="AH35">
        <v>0.36941382040947801</v>
      </c>
      <c r="AI35">
        <v>0.31905272413306451</v>
      </c>
      <c r="AJ35">
        <v>0.68846654454254252</v>
      </c>
      <c r="AK35" t="s">
        <v>140</v>
      </c>
      <c r="AL35">
        <v>43.873255354139957</v>
      </c>
      <c r="AM35">
        <v>102.86394752657284</v>
      </c>
      <c r="AN35">
        <v>149.15490451079438</v>
      </c>
      <c r="AO35">
        <v>149.22624985475491</v>
      </c>
      <c r="AQ35">
        <v>7.8752758163870666E-3</v>
      </c>
      <c r="AR35">
        <v>1.1875758027692149E-2</v>
      </c>
      <c r="AT35">
        <v>2.7820723446606483E-2</v>
      </c>
      <c r="AU35">
        <v>1.8189879927834413E-2</v>
      </c>
      <c r="AW35">
        <v>9.3562654437981749E-5</v>
      </c>
      <c r="AY35">
        <v>-24.885247308197201</v>
      </c>
      <c r="AZ35">
        <v>0.21974701560615875</v>
      </c>
      <c r="BB35">
        <v>18.973841980925194</v>
      </c>
      <c r="BC35">
        <v>0.29624019090363407</v>
      </c>
      <c r="BE35">
        <v>18.540295494531176</v>
      </c>
      <c r="BF35" s="60">
        <v>1025</v>
      </c>
    </row>
    <row r="36" spans="2:58" x14ac:dyDescent="0.3">
      <c r="B36" s="91">
        <v>68.949996948242202</v>
      </c>
      <c r="C36" s="91">
        <v>0.28000000119209301</v>
      </c>
      <c r="D36" s="91">
        <v>13.710000038146999</v>
      </c>
      <c r="E36" s="91"/>
      <c r="F36" s="91">
        <v>1.5900000333786</v>
      </c>
      <c r="G36" s="91">
        <v>0.40000000596046498</v>
      </c>
      <c r="H36" s="91">
        <v>1.9099999666214</v>
      </c>
      <c r="I36" s="91">
        <v>1.9999999552965199E-2</v>
      </c>
      <c r="J36" s="91">
        <v>4.78999996185303</v>
      </c>
      <c r="K36" s="91">
        <v>2.1300001144409202</v>
      </c>
      <c r="L36" s="91">
        <v>0</v>
      </c>
      <c r="M36" s="91">
        <v>0</v>
      </c>
      <c r="N36" s="91">
        <v>0</v>
      </c>
      <c r="O36" s="91">
        <v>95.759999999999991</v>
      </c>
      <c r="P36">
        <v>6.1977131052569465</v>
      </c>
      <c r="Q36">
        <v>1.8022868947430535</v>
      </c>
      <c r="R36">
        <v>0</v>
      </c>
      <c r="S36">
        <v>8</v>
      </c>
      <c r="T36">
        <v>0.4973211316907169</v>
      </c>
      <c r="U36">
        <v>0.24647181464989046</v>
      </c>
      <c r="V36">
        <v>3.0067080290659128E-2</v>
      </c>
      <c r="W36">
        <v>0.46974733834940707</v>
      </c>
      <c r="X36">
        <v>3.2244697316303448</v>
      </c>
      <c r="Y36">
        <v>0.47954139459901735</v>
      </c>
      <c r="Z36">
        <v>0</v>
      </c>
      <c r="AA36">
        <v>4.9476184912100365</v>
      </c>
      <c r="AB36">
        <v>0</v>
      </c>
      <c r="AC36">
        <v>0</v>
      </c>
      <c r="AD36">
        <v>0</v>
      </c>
      <c r="AE36">
        <v>1.7285041881498755</v>
      </c>
      <c r="AF36">
        <v>0.2714958118501245</v>
      </c>
      <c r="AG36">
        <v>2</v>
      </c>
      <c r="AH36">
        <v>0.36941382040947801</v>
      </c>
      <c r="AI36">
        <v>0.31905272413306451</v>
      </c>
      <c r="AJ36">
        <v>0.68846654454254252</v>
      </c>
      <c r="AK36" t="s">
        <v>140</v>
      </c>
      <c r="AL36">
        <v>43.25345984281185</v>
      </c>
      <c r="AM36">
        <v>103.1565906484508</v>
      </c>
      <c r="AN36">
        <v>149.31348302153458</v>
      </c>
      <c r="AO36">
        <v>149.3862952802148</v>
      </c>
      <c r="AQ36">
        <v>7.7276796728547766E-3</v>
      </c>
      <c r="AR36">
        <v>1.1638514015139524E-2</v>
      </c>
      <c r="AT36">
        <v>2.6837939094733962E-2</v>
      </c>
      <c r="AU36">
        <v>1.7728771700553675E-2</v>
      </c>
      <c r="AW36">
        <v>9.1899518770427314E-5</v>
      </c>
      <c r="AY36">
        <v>-24.953182602547901</v>
      </c>
      <c r="AZ36">
        <v>0.21901325446598943</v>
      </c>
      <c r="BB36">
        <v>19.179281427988968</v>
      </c>
      <c r="BC36">
        <v>0.25132765576400729</v>
      </c>
      <c r="BE36">
        <v>18.624690947495193</v>
      </c>
      <c r="BF36" s="60">
        <v>1025</v>
      </c>
    </row>
    <row r="37" spans="2:58" x14ac:dyDescent="0.3">
      <c r="B37" s="91">
        <v>67.470001220703097</v>
      </c>
      <c r="C37" s="91">
        <v>0.28000000119209301</v>
      </c>
      <c r="D37" s="91">
        <v>14.6599998474121</v>
      </c>
      <c r="E37" s="91"/>
      <c r="F37" s="91">
        <v>1.53999996185303</v>
      </c>
      <c r="G37" s="91">
        <v>0.63999998569488503</v>
      </c>
      <c r="H37" s="91">
        <v>2.4500000476837198</v>
      </c>
      <c r="I37" s="91">
        <v>5.0000000745058101E-2</v>
      </c>
      <c r="J37" s="91">
        <v>4.6700000762939498</v>
      </c>
      <c r="K37" s="91">
        <v>1.78999996185303</v>
      </c>
      <c r="L37" s="91">
        <v>0</v>
      </c>
      <c r="M37" s="91">
        <v>0</v>
      </c>
      <c r="N37" s="91">
        <v>0</v>
      </c>
      <c r="O37" s="91">
        <v>95.759999999999991</v>
      </c>
      <c r="P37">
        <v>6.1977131052569465</v>
      </c>
      <c r="Q37">
        <v>1.8022868947430535</v>
      </c>
      <c r="R37">
        <v>0</v>
      </c>
      <c r="S37">
        <v>8</v>
      </c>
      <c r="T37">
        <v>0.4973211316907169</v>
      </c>
      <c r="U37">
        <v>0.24647181464989046</v>
      </c>
      <c r="V37">
        <v>3.0067080290659128E-2</v>
      </c>
      <c r="W37">
        <v>0.46974733834940707</v>
      </c>
      <c r="X37">
        <v>3.2244697316303448</v>
      </c>
      <c r="Y37">
        <v>0.47954139459901735</v>
      </c>
      <c r="Z37">
        <v>0</v>
      </c>
      <c r="AA37">
        <v>4.9476184912100365</v>
      </c>
      <c r="AB37">
        <v>0</v>
      </c>
      <c r="AC37">
        <v>0</v>
      </c>
      <c r="AD37">
        <v>0</v>
      </c>
      <c r="AE37">
        <v>1.7285041881498755</v>
      </c>
      <c r="AF37">
        <v>0.2714958118501245</v>
      </c>
      <c r="AG37">
        <v>2</v>
      </c>
      <c r="AH37">
        <v>0.36941382040947801</v>
      </c>
      <c r="AI37">
        <v>0.31905272413306451</v>
      </c>
      <c r="AJ37">
        <v>0.68846654454254252</v>
      </c>
      <c r="AK37" t="s">
        <v>140</v>
      </c>
      <c r="AL37">
        <v>48.817861026718099</v>
      </c>
      <c r="AM37">
        <v>101.30242137762417</v>
      </c>
      <c r="AN37">
        <v>146.63197251752325</v>
      </c>
      <c r="AO37">
        <v>146.67235161440789</v>
      </c>
      <c r="AQ37">
        <v>8.66457103282052E-3</v>
      </c>
      <c r="AR37">
        <v>1.4019035261035951E-2</v>
      </c>
      <c r="AT37">
        <v>2.9688541027607793E-2</v>
      </c>
      <c r="AU37">
        <v>2.1280131646417288E-2</v>
      </c>
      <c r="AW37">
        <v>1.6392956271200996E-4</v>
      </c>
      <c r="AY37">
        <v>-23.842916267616076</v>
      </c>
      <c r="AZ37">
        <v>0.32888871039711259</v>
      </c>
      <c r="BB37">
        <v>16.912466686902075</v>
      </c>
      <c r="BC37">
        <v>0.26684556224989076</v>
      </c>
      <c r="BE37">
        <v>19.090062276495654</v>
      </c>
      <c r="BF37" s="60">
        <v>1025</v>
      </c>
    </row>
    <row r="38" spans="2:58" x14ac:dyDescent="0.3">
      <c r="B38" s="91">
        <v>68.430000305175795</v>
      </c>
      <c r="C38" s="91">
        <v>0.28000000119209301</v>
      </c>
      <c r="D38" s="91">
        <v>14.079999923706101</v>
      </c>
      <c r="E38" s="91"/>
      <c r="F38" s="91">
        <v>2.0599999427795401</v>
      </c>
      <c r="G38" s="91">
        <v>0.519999980926514</v>
      </c>
      <c r="H38" s="91">
        <v>2.0699999332428001</v>
      </c>
      <c r="I38" s="91">
        <v>5.9999998658895499E-2</v>
      </c>
      <c r="J38" s="91">
        <v>4.5999999046325701</v>
      </c>
      <c r="K38" s="91">
        <v>1.96000003814697</v>
      </c>
      <c r="L38" s="91">
        <v>0</v>
      </c>
      <c r="M38" s="91">
        <v>0</v>
      </c>
      <c r="N38" s="91">
        <v>0</v>
      </c>
      <c r="O38" s="91">
        <v>95.759999999999991</v>
      </c>
      <c r="P38">
        <v>6.1977131052569465</v>
      </c>
      <c r="Q38">
        <v>1.8022868947430535</v>
      </c>
      <c r="R38">
        <v>0</v>
      </c>
      <c r="S38">
        <v>8</v>
      </c>
      <c r="T38">
        <v>0.4973211316907169</v>
      </c>
      <c r="U38">
        <v>0.24647181464989046</v>
      </c>
      <c r="V38">
        <v>3.0067080290659128E-2</v>
      </c>
      <c r="W38">
        <v>0.46974733834940707</v>
      </c>
      <c r="X38">
        <v>3.2244697316303448</v>
      </c>
      <c r="Y38">
        <v>0.47954139459901735</v>
      </c>
      <c r="Z38">
        <v>0</v>
      </c>
      <c r="AA38">
        <v>4.9476184912100365</v>
      </c>
      <c r="AB38">
        <v>0</v>
      </c>
      <c r="AC38">
        <v>0</v>
      </c>
      <c r="AD38">
        <v>0</v>
      </c>
      <c r="AE38">
        <v>1.7285041881498755</v>
      </c>
      <c r="AF38">
        <v>0.2714958118501245</v>
      </c>
      <c r="AG38">
        <v>2</v>
      </c>
      <c r="AH38">
        <v>0.36941382040947801</v>
      </c>
      <c r="AI38">
        <v>0.31905272413306451</v>
      </c>
      <c r="AJ38">
        <v>0.68846654454254252</v>
      </c>
      <c r="AK38" t="s">
        <v>140</v>
      </c>
      <c r="AL38">
        <v>45.92997416523238</v>
      </c>
      <c r="AM38">
        <v>101.96285435054406</v>
      </c>
      <c r="AN38">
        <v>148.12506705082669</v>
      </c>
      <c r="AO38">
        <v>148.18392789336119</v>
      </c>
      <c r="AQ38">
        <v>8.1602050517321119E-3</v>
      </c>
      <c r="AR38">
        <v>1.2681386331706854E-2</v>
      </c>
      <c r="AT38">
        <v>2.9311684158843811E-2</v>
      </c>
      <c r="AU38">
        <v>1.952315717299739E-2</v>
      </c>
      <c r="AW38">
        <v>1.1732243123048254E-4</v>
      </c>
      <c r="AY38">
        <v>-24.457673869246356</v>
      </c>
      <c r="AZ38">
        <v>0.25809146582932196</v>
      </c>
      <c r="BB38">
        <v>18.101485191124215</v>
      </c>
      <c r="BC38">
        <v>0.2909527020219892</v>
      </c>
      <c r="BE38">
        <v>18.657020476975706</v>
      </c>
      <c r="BF38" s="60">
        <v>1025</v>
      </c>
    </row>
    <row r="39" spans="2:58" x14ac:dyDescent="0.3">
      <c r="B39" s="91">
        <v>70.410003662109403</v>
      </c>
      <c r="C39" s="91">
        <v>0.270000010728836</v>
      </c>
      <c r="D39" s="91">
        <v>13.4099998474121</v>
      </c>
      <c r="E39" s="91"/>
      <c r="F39" s="91">
        <v>1.6000000238418599</v>
      </c>
      <c r="G39" s="91">
        <v>0.40999999642372098</v>
      </c>
      <c r="H39" s="91">
        <v>1.6799999475479099</v>
      </c>
      <c r="I39" s="91">
        <v>5.0000000745058101E-2</v>
      </c>
      <c r="J39" s="91">
        <v>4.9400000572204599</v>
      </c>
      <c r="K39" s="91">
        <v>2.1700000762939502</v>
      </c>
      <c r="L39" s="91">
        <v>0</v>
      </c>
      <c r="M39" s="91">
        <v>0</v>
      </c>
      <c r="N39" s="91">
        <v>0</v>
      </c>
      <c r="O39" s="91">
        <v>95.759999999999991</v>
      </c>
      <c r="P39">
        <v>6.1977131052569465</v>
      </c>
      <c r="Q39">
        <v>1.8022868947430535</v>
      </c>
      <c r="R39">
        <v>0</v>
      </c>
      <c r="S39">
        <v>8</v>
      </c>
      <c r="T39">
        <v>0.4973211316907169</v>
      </c>
      <c r="U39">
        <v>0.24647181464989046</v>
      </c>
      <c r="V39">
        <v>3.0067080290659128E-2</v>
      </c>
      <c r="W39">
        <v>0.46974733834940707</v>
      </c>
      <c r="X39">
        <v>3.2244697316303448</v>
      </c>
      <c r="Y39">
        <v>0.47954139459901735</v>
      </c>
      <c r="Z39">
        <v>0</v>
      </c>
      <c r="AA39">
        <v>4.9476184912100365</v>
      </c>
      <c r="AB39">
        <v>0</v>
      </c>
      <c r="AC39">
        <v>0</v>
      </c>
      <c r="AD39">
        <v>0</v>
      </c>
      <c r="AE39">
        <v>1.7285041881498755</v>
      </c>
      <c r="AF39">
        <v>0.2714958118501245</v>
      </c>
      <c r="AG39">
        <v>2</v>
      </c>
      <c r="AH39">
        <v>0.36941382040947801</v>
      </c>
      <c r="AI39">
        <v>0.31905272413306451</v>
      </c>
      <c r="AJ39">
        <v>0.68846654454254252</v>
      </c>
      <c r="AK39" t="s">
        <v>140</v>
      </c>
      <c r="AL39">
        <v>41.399895479565586</v>
      </c>
      <c r="AM39">
        <v>104.16464522309654</v>
      </c>
      <c r="AN39">
        <v>150.14649485207482</v>
      </c>
      <c r="AO39">
        <v>150.2321369042744</v>
      </c>
      <c r="AQ39">
        <v>7.3712912428949865E-3</v>
      </c>
      <c r="AR39">
        <v>1.0688628165124859E-2</v>
      </c>
      <c r="AT39">
        <v>2.6010596918220153E-2</v>
      </c>
      <c r="AU39">
        <v>1.6874190531444639E-2</v>
      </c>
      <c r="AW39">
        <v>7.4654273065139287E-5</v>
      </c>
      <c r="AY39">
        <v>-25.289368239546121</v>
      </c>
      <c r="AZ39">
        <v>0.18637256479599837</v>
      </c>
      <c r="BB39">
        <v>19.936151337133364</v>
      </c>
      <c r="BC39">
        <v>0.21201412512910212</v>
      </c>
      <c r="BE39">
        <v>18.551697275457339</v>
      </c>
      <c r="BF39" s="60">
        <v>1025</v>
      </c>
    </row>
    <row r="40" spans="2:58" x14ac:dyDescent="0.3">
      <c r="B40" s="91">
        <v>70.830001831054702</v>
      </c>
      <c r="C40" s="91">
        <v>0.31000000238418601</v>
      </c>
      <c r="D40" s="91">
        <v>13.1199998855591</v>
      </c>
      <c r="E40" s="91"/>
      <c r="F40" s="91">
        <v>1.75</v>
      </c>
      <c r="G40" s="91">
        <v>0.41999998688697798</v>
      </c>
      <c r="H40" s="91">
        <v>1.6499999761581401</v>
      </c>
      <c r="I40" s="91">
        <v>5.9999998658895499E-2</v>
      </c>
      <c r="J40" s="91">
        <v>4.4899997711181596</v>
      </c>
      <c r="K40" s="91">
        <v>2.1199998855590798</v>
      </c>
      <c r="L40" s="91">
        <v>0</v>
      </c>
      <c r="M40" s="91">
        <v>0</v>
      </c>
      <c r="N40" s="91">
        <v>0</v>
      </c>
      <c r="O40" s="91">
        <v>95.759999999999991</v>
      </c>
      <c r="P40">
        <v>6.1977131052569465</v>
      </c>
      <c r="Q40">
        <v>1.8022868947430535</v>
      </c>
      <c r="R40">
        <v>0</v>
      </c>
      <c r="S40">
        <v>8</v>
      </c>
      <c r="T40">
        <v>0.4973211316907169</v>
      </c>
      <c r="U40">
        <v>0.24647181464989046</v>
      </c>
      <c r="V40">
        <v>3.0067080290659128E-2</v>
      </c>
      <c r="W40">
        <v>0.46974733834940707</v>
      </c>
      <c r="X40">
        <v>3.2244697316303448</v>
      </c>
      <c r="Y40">
        <v>0.47954139459901735</v>
      </c>
      <c r="Z40">
        <v>0</v>
      </c>
      <c r="AA40">
        <v>4.9476184912100365</v>
      </c>
      <c r="AB40">
        <v>0</v>
      </c>
      <c r="AC40">
        <v>0</v>
      </c>
      <c r="AD40">
        <v>0</v>
      </c>
      <c r="AE40">
        <v>1.7285041881498755</v>
      </c>
      <c r="AF40">
        <v>0.2714958118501245</v>
      </c>
      <c r="AG40">
        <v>2</v>
      </c>
      <c r="AH40">
        <v>0.36941382040947801</v>
      </c>
      <c r="AI40">
        <v>0.31905272413306451</v>
      </c>
      <c r="AJ40">
        <v>0.68846654454254252</v>
      </c>
      <c r="AK40" t="s">
        <v>140</v>
      </c>
      <c r="AL40">
        <v>40.073863092844668</v>
      </c>
      <c r="AM40">
        <v>104.23473773759703</v>
      </c>
      <c r="AN40">
        <v>151.3053071724654</v>
      </c>
      <c r="AO40">
        <v>151.4089835930597</v>
      </c>
      <c r="AQ40">
        <v>6.9931174457563998E-3</v>
      </c>
      <c r="AR40">
        <v>1.0103839876749055E-2</v>
      </c>
      <c r="AT40">
        <v>2.3846954791118747E-2</v>
      </c>
      <c r="AU40">
        <v>1.4772215364595876E-2</v>
      </c>
      <c r="AW40">
        <v>6.0101125180594663E-5</v>
      </c>
      <c r="AY40">
        <v>-25.759161416257882</v>
      </c>
      <c r="AZ40">
        <v>0.16318833230862317</v>
      </c>
      <c r="BB40">
        <v>20.624886177816922</v>
      </c>
      <c r="BC40">
        <v>0.35310898327074564</v>
      </c>
      <c r="BE40">
        <v>17.993010789106098</v>
      </c>
      <c r="BF40" s="60">
        <v>1025</v>
      </c>
    </row>
    <row r="41" spans="2:58" x14ac:dyDescent="0.3">
      <c r="B41" s="91">
        <v>60.36</v>
      </c>
      <c r="C41" s="91">
        <v>0.69</v>
      </c>
      <c r="D41" s="91">
        <v>16.2</v>
      </c>
      <c r="E41" s="91"/>
      <c r="F41" s="91">
        <v>3.75</v>
      </c>
      <c r="G41" s="91">
        <v>0.83</v>
      </c>
      <c r="H41" s="91">
        <v>4.4800000000000004</v>
      </c>
      <c r="I41" s="91">
        <v>7.0000000000000007E-2</v>
      </c>
      <c r="J41" s="91">
        <v>4</v>
      </c>
      <c r="K41" s="91">
        <v>1.91</v>
      </c>
      <c r="L41" s="91">
        <v>0</v>
      </c>
      <c r="M41" s="91">
        <v>0</v>
      </c>
      <c r="N41" s="91">
        <v>0</v>
      </c>
      <c r="O41" s="91">
        <v>95.759999999999991</v>
      </c>
      <c r="P41">
        <v>6.1977131052569465</v>
      </c>
      <c r="Q41">
        <v>1.8022868947430535</v>
      </c>
      <c r="R41">
        <v>0</v>
      </c>
      <c r="S41">
        <v>8</v>
      </c>
      <c r="T41">
        <v>0.4973211316907169</v>
      </c>
      <c r="U41">
        <v>0.24647181464989046</v>
      </c>
      <c r="V41">
        <v>3.0067080290659128E-2</v>
      </c>
      <c r="W41">
        <v>0.46974733834940707</v>
      </c>
      <c r="X41">
        <v>3.2244697316303448</v>
      </c>
      <c r="Y41">
        <v>0.47954139459901735</v>
      </c>
      <c r="Z41">
        <v>0</v>
      </c>
      <c r="AA41">
        <v>4.9476184912100365</v>
      </c>
      <c r="AB41">
        <v>0</v>
      </c>
      <c r="AC41">
        <v>0</v>
      </c>
      <c r="AD41">
        <v>0</v>
      </c>
      <c r="AE41">
        <v>1.7285041881498755</v>
      </c>
      <c r="AF41">
        <v>0.2714958118501245</v>
      </c>
      <c r="AG41">
        <v>2</v>
      </c>
      <c r="AH41">
        <v>0.36941382040947801</v>
      </c>
      <c r="AI41">
        <v>0.31905272413306451</v>
      </c>
      <c r="AJ41">
        <v>0.68846654454254252</v>
      </c>
      <c r="AK41" t="s">
        <v>140</v>
      </c>
      <c r="AL41">
        <v>62.503324394858865</v>
      </c>
      <c r="AM41">
        <v>91.910423084485402</v>
      </c>
      <c r="AN41">
        <v>137.99406799635545</v>
      </c>
      <c r="AO41">
        <v>137.91112766669687</v>
      </c>
      <c r="AQ41">
        <v>1.483688872416402E-2</v>
      </c>
      <c r="AR41">
        <v>3.107524666623903E-2</v>
      </c>
      <c r="AT41">
        <v>4.733643676681825E-2</v>
      </c>
      <c r="AU41">
        <v>3.5373360647782862E-2</v>
      </c>
      <c r="AW41">
        <v>8.6619690782129054E-4</v>
      </c>
      <c r="AY41">
        <v>-20.452871732563281</v>
      </c>
      <c r="AZ41">
        <v>0.98337707859320289</v>
      </c>
      <c r="BB41">
        <v>11.658656890327851</v>
      </c>
      <c r="BC41">
        <v>1.081317066092526</v>
      </c>
      <c r="BE41">
        <v>18.247735028747595</v>
      </c>
      <c r="BF41" s="60">
        <v>1025</v>
      </c>
    </row>
    <row r="42" spans="2:58" x14ac:dyDescent="0.3">
      <c r="B42" s="91">
        <v>56.97</v>
      </c>
      <c r="C42" s="91">
        <v>0.64</v>
      </c>
      <c r="D42" s="91">
        <v>15.6</v>
      </c>
      <c r="E42" s="91"/>
      <c r="F42" s="91">
        <v>2.1</v>
      </c>
      <c r="G42" s="91">
        <v>0.97</v>
      </c>
      <c r="H42" s="91">
        <v>4.37</v>
      </c>
      <c r="I42" s="91">
        <v>0.04</v>
      </c>
      <c r="J42" s="91">
        <v>3.65</v>
      </c>
      <c r="K42" s="91">
        <v>1.72</v>
      </c>
      <c r="L42" s="91">
        <v>0</v>
      </c>
      <c r="M42" s="91">
        <v>0</v>
      </c>
      <c r="N42" s="91">
        <v>0</v>
      </c>
      <c r="O42" s="91">
        <v>95.759999999999991</v>
      </c>
      <c r="P42">
        <v>6.1977131052569465</v>
      </c>
      <c r="Q42">
        <v>1.8022868947430535</v>
      </c>
      <c r="R42">
        <v>0</v>
      </c>
      <c r="S42">
        <v>8</v>
      </c>
      <c r="T42">
        <v>0.4973211316907169</v>
      </c>
      <c r="U42">
        <v>0.24647181464989046</v>
      </c>
      <c r="V42">
        <v>3.0067080290659128E-2</v>
      </c>
      <c r="W42">
        <v>0.46974733834940707</v>
      </c>
      <c r="X42">
        <v>3.2244697316303448</v>
      </c>
      <c r="Y42">
        <v>0.47954139459901735</v>
      </c>
      <c r="Z42">
        <v>0</v>
      </c>
      <c r="AA42">
        <v>4.9476184912100365</v>
      </c>
      <c r="AB42">
        <v>0</v>
      </c>
      <c r="AC42">
        <v>0</v>
      </c>
      <c r="AD42">
        <v>0</v>
      </c>
      <c r="AE42">
        <v>1.7285041881498755</v>
      </c>
      <c r="AF42">
        <v>0.2714958118501245</v>
      </c>
      <c r="AG42">
        <v>2</v>
      </c>
      <c r="AH42">
        <v>0.36941382040947801</v>
      </c>
      <c r="AI42">
        <v>0.31905272413306451</v>
      </c>
      <c r="AJ42">
        <v>0.68846654454254252</v>
      </c>
      <c r="AK42" t="s">
        <v>140</v>
      </c>
      <c r="AL42">
        <v>61.758592793895723</v>
      </c>
      <c r="AM42">
        <v>91.963769446844083</v>
      </c>
      <c r="AN42">
        <v>138.34833619226424</v>
      </c>
      <c r="AO42">
        <v>138.27828145420011</v>
      </c>
      <c r="AQ42">
        <v>1.5071190736791988E-2</v>
      </c>
      <c r="AR42">
        <v>3.2236974334228494E-2</v>
      </c>
      <c r="AT42">
        <v>4.1199714312563467E-2</v>
      </c>
      <c r="AU42">
        <v>3.2252839280378226E-2</v>
      </c>
      <c r="AW42">
        <v>8.9469982952979207E-4</v>
      </c>
      <c r="AY42">
        <v>-20.547897824050608</v>
      </c>
      <c r="AZ42">
        <v>1.0614209627676214</v>
      </c>
      <c r="BB42">
        <v>11.728645445714026</v>
      </c>
      <c r="BC42">
        <v>0.98769412131109524</v>
      </c>
      <c r="BE42">
        <v>18.489770561283603</v>
      </c>
      <c r="BF42" s="60">
        <v>1025</v>
      </c>
    </row>
    <row r="43" spans="2:58" x14ac:dyDescent="0.3">
      <c r="B43">
        <v>58.55</v>
      </c>
      <c r="C43">
        <v>0.81</v>
      </c>
      <c r="D43">
        <v>16.850000000000001</v>
      </c>
      <c r="F43">
        <v>4.2699999999999996</v>
      </c>
      <c r="G43">
        <v>1.1100000000000001</v>
      </c>
      <c r="H43">
        <v>4.58</v>
      </c>
      <c r="I43">
        <v>0.08</v>
      </c>
      <c r="J43">
        <v>4.1500000000000004</v>
      </c>
      <c r="K43">
        <v>1.5</v>
      </c>
      <c r="AL43">
        <v>67.01348171367421</v>
      </c>
      <c r="AM43">
        <v>88.262969553874683</v>
      </c>
      <c r="AN43">
        <v>134.57832742994853</v>
      </c>
      <c r="AO43">
        <v>134.45417534843861</v>
      </c>
      <c r="AQ43">
        <v>1.9229439795325889E-2</v>
      </c>
      <c r="AR43">
        <v>4.300567550728801E-2</v>
      </c>
      <c r="AT43">
        <v>6.3666210334422116E-2</v>
      </c>
      <c r="AU43">
        <v>4.8420526877182117E-2</v>
      </c>
      <c r="AW43">
        <v>1.639992647355178E-3</v>
      </c>
      <c r="AY43">
        <v>-19.11414766938119</v>
      </c>
      <c r="AZ43">
        <v>1.4909078815928707</v>
      </c>
      <c r="BB43">
        <v>9.266729092161242</v>
      </c>
      <c r="BC43">
        <v>1.0490931058783826</v>
      </c>
      <c r="BE43">
        <v>18.605068206610429</v>
      </c>
      <c r="BF43" s="60">
        <v>1025</v>
      </c>
    </row>
    <row r="44" spans="2:58" x14ac:dyDescent="0.3">
      <c r="B44">
        <v>52.64</v>
      </c>
      <c r="C44">
        <v>1.65</v>
      </c>
      <c r="D44">
        <v>17.39</v>
      </c>
      <c r="F44">
        <v>2</v>
      </c>
      <c r="G44">
        <v>0.8</v>
      </c>
      <c r="H44">
        <v>3.16</v>
      </c>
      <c r="I44">
        <v>0.05</v>
      </c>
      <c r="J44">
        <v>2.86</v>
      </c>
      <c r="K44">
        <v>2.68</v>
      </c>
      <c r="AL44">
        <v>54.815072583464044</v>
      </c>
      <c r="AM44">
        <v>72.850063624213533</v>
      </c>
      <c r="AN44">
        <v>136.15806481189998</v>
      </c>
      <c r="AO44">
        <v>136.05000161165472</v>
      </c>
      <c r="AQ44">
        <v>5.4647671815151934E-2</v>
      </c>
      <c r="AR44">
        <v>0.15568900465027366</v>
      </c>
      <c r="AT44">
        <v>0.10608897838915989</v>
      </c>
      <c r="AU44">
        <v>5.1582739516276441E-2</v>
      </c>
      <c r="AW44">
        <v>2.0989225395294112E-3</v>
      </c>
      <c r="AY44">
        <v>-19.74693535410222</v>
      </c>
      <c r="AZ44">
        <v>2.4332285853098399</v>
      </c>
      <c r="BB44">
        <v>10.380068242892644</v>
      </c>
      <c r="BC44">
        <v>0.94555818637019251</v>
      </c>
      <c r="BE44">
        <v>17.073718591295577</v>
      </c>
      <c r="BF44" s="60">
        <v>1025</v>
      </c>
    </row>
    <row r="45" spans="2:58" x14ac:dyDescent="0.3">
      <c r="B45">
        <v>59.5</v>
      </c>
      <c r="C45">
        <v>0.95999997854232799</v>
      </c>
      <c r="D45">
        <v>18.299999237060501</v>
      </c>
      <c r="F45">
        <v>5.6799998283386204</v>
      </c>
      <c r="G45">
        <v>2.8599998950958199</v>
      </c>
      <c r="H45">
        <v>6.2699999809265101</v>
      </c>
      <c r="I45">
        <v>0.140000000596046</v>
      </c>
      <c r="J45">
        <v>5.1999998092651403</v>
      </c>
      <c r="K45">
        <v>0.75</v>
      </c>
      <c r="AL45">
        <v>87.371879863775661</v>
      </c>
      <c r="AM45">
        <v>87.254961411980062</v>
      </c>
      <c r="AN45">
        <v>123.31920136671852</v>
      </c>
      <c r="AO45">
        <v>123.0817537543313</v>
      </c>
      <c r="AQ45">
        <v>1.6475065075974658E-2</v>
      </c>
      <c r="AR45">
        <v>3.7528720474223475E-2</v>
      </c>
      <c r="AT45">
        <v>9.7690974257885504E-2</v>
      </c>
      <c r="AU45">
        <v>0.10661711878940812</v>
      </c>
      <c r="AW45">
        <v>8.3861521811860965E-3</v>
      </c>
      <c r="AY45">
        <v>-16.101387476597495</v>
      </c>
      <c r="AZ45">
        <v>3.314211485469075</v>
      </c>
      <c r="BB45">
        <v>1.2867572380403478</v>
      </c>
      <c r="BC45">
        <v>1.0896934661805187</v>
      </c>
      <c r="BE45">
        <v>22.347645072114329</v>
      </c>
      <c r="BF45" s="60">
        <v>1025</v>
      </c>
    </row>
    <row r="46" spans="2:58" x14ac:dyDescent="0.3">
      <c r="B46">
        <v>61.14</v>
      </c>
      <c r="C46">
        <v>0.87</v>
      </c>
      <c r="D46">
        <v>17.87</v>
      </c>
      <c r="F46">
        <v>2.09</v>
      </c>
      <c r="G46">
        <v>0.57999999999999996</v>
      </c>
      <c r="H46">
        <v>5.44</v>
      </c>
      <c r="I46">
        <v>0.11</v>
      </c>
      <c r="J46">
        <v>4.12</v>
      </c>
      <c r="K46">
        <v>0.28999999999999998</v>
      </c>
      <c r="AL46">
        <v>72.260670074543199</v>
      </c>
      <c r="AM46">
        <v>95.567870830938745</v>
      </c>
      <c r="AN46">
        <v>137.35260031156866</v>
      </c>
      <c r="AO46">
        <v>137.25020177845846</v>
      </c>
      <c r="AQ46">
        <v>1.1710488820461417E-2</v>
      </c>
      <c r="AR46">
        <v>2.6066393485584698E-2</v>
      </c>
      <c r="AT46">
        <v>3.1367977786906767E-2</v>
      </c>
      <c r="AU46">
        <v>3.2616747422968502E-2</v>
      </c>
      <c r="AW46">
        <v>1.1810820058706271E-3</v>
      </c>
      <c r="AY46">
        <v>-20.262572598799469</v>
      </c>
      <c r="AZ46">
        <v>1.3591532167620963</v>
      </c>
      <c r="BB46">
        <v>9.0114598232922773</v>
      </c>
      <c r="BC46">
        <v>1.2173075496618204</v>
      </c>
      <c r="BE46">
        <v>19.887060131861752</v>
      </c>
      <c r="BF46" s="60">
        <v>1025</v>
      </c>
    </row>
    <row r="47" spans="2:58" x14ac:dyDescent="0.3">
      <c r="B47">
        <v>65.39</v>
      </c>
      <c r="C47">
        <v>0.61</v>
      </c>
      <c r="D47">
        <v>16</v>
      </c>
      <c r="F47">
        <v>1.73</v>
      </c>
      <c r="G47">
        <v>0.52</v>
      </c>
      <c r="H47">
        <v>3.87</v>
      </c>
      <c r="I47">
        <v>0.12</v>
      </c>
      <c r="J47">
        <v>3.84</v>
      </c>
      <c r="K47">
        <v>0.19</v>
      </c>
      <c r="AL47">
        <v>62.853268558756071</v>
      </c>
      <c r="AM47">
        <v>102.16848424893736</v>
      </c>
      <c r="AN47">
        <v>144.19359360884812</v>
      </c>
      <c r="AO47">
        <v>144.19287711206374</v>
      </c>
      <c r="AQ47">
        <v>7.5788348111413108E-3</v>
      </c>
      <c r="AR47">
        <v>1.3847295936007774E-2</v>
      </c>
      <c r="AT47">
        <v>2.2868098888468056E-2</v>
      </c>
      <c r="AU47">
        <v>2.1394772654137424E-2</v>
      </c>
      <c r="AW47">
        <v>3.0253430300723619E-4</v>
      </c>
      <c r="AY47">
        <v>-22.89909852572691</v>
      </c>
      <c r="AZ47">
        <v>0.53488991928874507</v>
      </c>
      <c r="BB47">
        <v>13.042119729631979</v>
      </c>
      <c r="BC47">
        <v>0.86703609139375593</v>
      </c>
      <c r="BE47">
        <v>19.668591465074599</v>
      </c>
      <c r="BF47" s="60">
        <v>1025</v>
      </c>
    </row>
    <row r="48" spans="2:58" x14ac:dyDescent="0.3">
      <c r="B48">
        <v>59.6</v>
      </c>
      <c r="C48">
        <v>0.84</v>
      </c>
      <c r="D48">
        <v>17.739999999999998</v>
      </c>
      <c r="F48">
        <v>2.27</v>
      </c>
      <c r="G48">
        <v>0.59</v>
      </c>
      <c r="H48">
        <v>5.46</v>
      </c>
      <c r="I48">
        <v>0.12</v>
      </c>
      <c r="J48">
        <v>3.52</v>
      </c>
      <c r="K48">
        <v>0.37</v>
      </c>
      <c r="AL48">
        <v>72.32638015894517</v>
      </c>
      <c r="AM48">
        <v>93.849474739559611</v>
      </c>
      <c r="AN48">
        <v>137.47841195844015</v>
      </c>
      <c r="AO48">
        <v>137.37887242699057</v>
      </c>
      <c r="AQ48">
        <v>1.2104586980780766E-2</v>
      </c>
      <c r="AR48">
        <v>2.812425190174769E-2</v>
      </c>
      <c r="AT48">
        <v>3.1547832883560382E-2</v>
      </c>
      <c r="AU48">
        <v>3.1038841389506931E-2</v>
      </c>
      <c r="AW48">
        <v>1.2349284133790332E-3</v>
      </c>
      <c r="AY48">
        <v>-20.304821773783885</v>
      </c>
      <c r="AZ48">
        <v>1.456991530006208</v>
      </c>
      <c r="BB48">
        <v>8.8974076835777627</v>
      </c>
      <c r="BC48">
        <v>1.3376962385271796</v>
      </c>
      <c r="BE48">
        <v>19.363771805465195</v>
      </c>
      <c r="BF48" s="60">
        <v>1025</v>
      </c>
    </row>
    <row r="49" spans="2:58" x14ac:dyDescent="0.3">
      <c r="B49">
        <v>60.52</v>
      </c>
      <c r="C49">
        <v>0.44</v>
      </c>
      <c r="D49">
        <v>17.63</v>
      </c>
      <c r="F49">
        <v>3.22</v>
      </c>
      <c r="G49">
        <v>0.97</v>
      </c>
      <c r="H49">
        <v>4.79</v>
      </c>
      <c r="I49">
        <v>0.17</v>
      </c>
      <c r="J49">
        <v>3.45</v>
      </c>
      <c r="K49">
        <v>1.52</v>
      </c>
      <c r="AL49">
        <v>64.90131828316504</v>
      </c>
      <c r="AM49">
        <v>89.290141209152466</v>
      </c>
      <c r="AN49">
        <v>137.3159777186427</v>
      </c>
      <c r="AO49">
        <v>137.2276846813721</v>
      </c>
      <c r="AQ49">
        <v>1.5176342018310111E-2</v>
      </c>
      <c r="AR49">
        <v>3.488156127187949E-2</v>
      </c>
      <c r="AT49">
        <v>4.7419397160937203E-2</v>
      </c>
      <c r="AU49">
        <v>3.5518000923387347E-2</v>
      </c>
      <c r="AW49">
        <v>1.2147574157956355E-3</v>
      </c>
      <c r="AY49">
        <v>-20.170477322770545</v>
      </c>
      <c r="AZ49">
        <v>1.3903484821238374</v>
      </c>
      <c r="BB49">
        <v>10.186596957499317</v>
      </c>
      <c r="BC49">
        <v>0.95067081645903251</v>
      </c>
      <c r="BE49">
        <v>18.428374592214283</v>
      </c>
      <c r="BF49" s="60">
        <v>1025</v>
      </c>
    </row>
    <row r="50" spans="2:58" x14ac:dyDescent="0.3">
      <c r="B50">
        <v>65.83</v>
      </c>
      <c r="C50">
        <v>0.63</v>
      </c>
      <c r="D50">
        <v>15.43</v>
      </c>
      <c r="F50">
        <v>2.02</v>
      </c>
      <c r="G50">
        <v>0.66</v>
      </c>
      <c r="H50">
        <v>3.91</v>
      </c>
      <c r="I50">
        <v>0.13</v>
      </c>
      <c r="J50">
        <v>3.78</v>
      </c>
      <c r="K50">
        <v>0.12</v>
      </c>
      <c r="AL50">
        <v>62.904570439674316</v>
      </c>
      <c r="AM50">
        <v>103.60496112095842</v>
      </c>
      <c r="AN50">
        <v>144.44745873798351</v>
      </c>
      <c r="AO50">
        <v>144.45548002244803</v>
      </c>
      <c r="AQ50">
        <v>7.056201528968983E-3</v>
      </c>
      <c r="AR50">
        <v>1.2419850760874922E-2</v>
      </c>
      <c r="AT50">
        <v>2.1558784333649477E-2</v>
      </c>
      <c r="AU50">
        <v>2.0418152633580093E-2</v>
      </c>
      <c r="AW50">
        <v>2.6376893569816717E-4</v>
      </c>
      <c r="AY50">
        <v>-22.975741155509329</v>
      </c>
      <c r="AZ50">
        <v>0.46280565151102571</v>
      </c>
      <c r="BB50">
        <v>13.429540841354036</v>
      </c>
      <c r="BC50">
        <v>0.96887744083499761</v>
      </c>
      <c r="BE50">
        <v>19.459221626402879</v>
      </c>
      <c r="BF50" s="60">
        <v>1025</v>
      </c>
    </row>
    <row r="51" spans="2:58" x14ac:dyDescent="0.3">
      <c r="B51">
        <v>61.1</v>
      </c>
      <c r="C51">
        <v>0.64</v>
      </c>
      <c r="D51">
        <v>17.7</v>
      </c>
      <c r="F51">
        <v>5.0999999999999996</v>
      </c>
      <c r="G51">
        <v>2.35</v>
      </c>
      <c r="H51">
        <v>6.12</v>
      </c>
      <c r="I51">
        <v>0.14000000000000001</v>
      </c>
      <c r="J51">
        <v>3.41</v>
      </c>
      <c r="K51">
        <v>2.31</v>
      </c>
      <c r="AL51">
        <v>67.351303955635473</v>
      </c>
      <c r="AM51">
        <v>83.537453926266139</v>
      </c>
      <c r="AN51">
        <v>131.13145687530846</v>
      </c>
      <c r="AO51">
        <v>130.9967108508159</v>
      </c>
      <c r="AQ51">
        <v>2.3949437977779275E-2</v>
      </c>
      <c r="AR51">
        <v>5.756822401755967E-2</v>
      </c>
      <c r="AT51">
        <v>7.1957970695221321E-2</v>
      </c>
      <c r="AU51">
        <v>4.9249466531699898E-2</v>
      </c>
      <c r="AW51">
        <v>2.7686291170739845E-3</v>
      </c>
      <c r="AY51">
        <v>-17.604494088333237</v>
      </c>
      <c r="AZ51">
        <v>1.9189906580197564</v>
      </c>
      <c r="BB51">
        <v>8.8819445272275672</v>
      </c>
      <c r="BC51">
        <v>1.4421393231283077</v>
      </c>
      <c r="BE51">
        <v>16.740585504330486</v>
      </c>
      <c r="BF51" s="60">
        <v>1025</v>
      </c>
    </row>
    <row r="52" spans="2:58" x14ac:dyDescent="0.3">
      <c r="B52">
        <v>64.2</v>
      </c>
      <c r="C52">
        <v>0.47</v>
      </c>
      <c r="D52">
        <v>17.5</v>
      </c>
      <c r="F52">
        <v>4.1399999999999997</v>
      </c>
      <c r="G52">
        <v>0.71</v>
      </c>
      <c r="H52">
        <v>5.74</v>
      </c>
      <c r="I52">
        <v>0.12</v>
      </c>
      <c r="J52">
        <v>3.64</v>
      </c>
      <c r="K52">
        <v>2.33</v>
      </c>
      <c r="AL52">
        <v>63.342255790305856</v>
      </c>
      <c r="AM52">
        <v>92.158302769235576</v>
      </c>
      <c r="AN52">
        <v>138.34810074699328</v>
      </c>
      <c r="AO52">
        <v>138.26455569355946</v>
      </c>
      <c r="AQ52">
        <v>1.2467965690754033E-2</v>
      </c>
      <c r="AR52">
        <v>2.7412708165451789E-2</v>
      </c>
      <c r="AT52">
        <v>3.8153647252109908E-2</v>
      </c>
      <c r="AU52">
        <v>2.8600541420452531E-2</v>
      </c>
      <c r="AW52">
        <v>8.5654444863157893E-4</v>
      </c>
      <c r="AY52">
        <v>-20.618363826077513</v>
      </c>
      <c r="AZ52">
        <v>1.0123095134836511</v>
      </c>
      <c r="BB52">
        <v>12.032264066055632</v>
      </c>
      <c r="BC52">
        <v>1.3975370520764798</v>
      </c>
      <c r="BE52">
        <v>17.458700736599454</v>
      </c>
      <c r="BF52" s="60">
        <v>1025</v>
      </c>
    </row>
    <row r="53" spans="2:58" x14ac:dyDescent="0.3">
      <c r="B53">
        <v>67.510000000000005</v>
      </c>
      <c r="C53">
        <v>0.37</v>
      </c>
      <c r="D53">
        <v>18.79</v>
      </c>
      <c r="F53">
        <v>1.3</v>
      </c>
      <c r="G53">
        <v>0.21</v>
      </c>
      <c r="H53">
        <v>2.42</v>
      </c>
      <c r="I53">
        <v>0.13</v>
      </c>
      <c r="J53">
        <v>5.01</v>
      </c>
      <c r="K53">
        <v>4.2699999999999996</v>
      </c>
      <c r="AL53">
        <v>41.55093180562848</v>
      </c>
      <c r="AM53">
        <v>84.748460445620083</v>
      </c>
      <c r="AN53">
        <v>142.9525207490349</v>
      </c>
      <c r="AO53">
        <v>142.92158813834627</v>
      </c>
      <c r="AQ53">
        <v>2.2951005414626108E-2</v>
      </c>
      <c r="AR53">
        <v>4.9146155926880992E-2</v>
      </c>
      <c r="AT53">
        <v>7.0753989586425953E-2</v>
      </c>
      <c r="AU53">
        <v>3.4360841324067956E-2</v>
      </c>
      <c r="AW53">
        <v>5.0039422843589719E-4</v>
      </c>
      <c r="AY53">
        <v>-22.470139209178004</v>
      </c>
      <c r="AZ53">
        <v>0.87658403261428175</v>
      </c>
      <c r="BB53">
        <v>15.878557916168656</v>
      </c>
      <c r="BC53">
        <v>-0.1675862710863969</v>
      </c>
      <c r="BE53">
        <v>18.325088216594271</v>
      </c>
      <c r="BF53" s="60">
        <v>1025</v>
      </c>
    </row>
    <row r="54" spans="2:58" x14ac:dyDescent="0.3">
      <c r="B54">
        <v>64.38</v>
      </c>
      <c r="C54">
        <v>0.54</v>
      </c>
      <c r="D54">
        <v>18.100000000000001</v>
      </c>
      <c r="F54">
        <v>2.08</v>
      </c>
      <c r="G54">
        <v>0.7</v>
      </c>
      <c r="H54">
        <v>2.74</v>
      </c>
      <c r="I54">
        <v>0.24</v>
      </c>
      <c r="J54">
        <v>6.88</v>
      </c>
      <c r="K54">
        <v>4.32</v>
      </c>
      <c r="AL54">
        <v>48.31162606650792</v>
      </c>
      <c r="AM54">
        <v>84.162739219185667</v>
      </c>
      <c r="AN54">
        <v>136.60980692976318</v>
      </c>
      <c r="AO54">
        <v>136.4990689592986</v>
      </c>
      <c r="AQ54">
        <v>2.4392340957710749E-2</v>
      </c>
      <c r="AR54">
        <v>5.0314690213887361E-2</v>
      </c>
      <c r="AT54">
        <v>0.11163632771664808</v>
      </c>
      <c r="AU54">
        <v>6.2233400156664967E-2</v>
      </c>
      <c r="AW54">
        <v>1.1538033887338662E-3</v>
      </c>
      <c r="AY54">
        <v>-20.822171995019158</v>
      </c>
      <c r="AZ54">
        <v>1.2129717873755943</v>
      </c>
      <c r="BB54">
        <v>12.83079586253341</v>
      </c>
      <c r="BC54">
        <v>-0.32338514882209157</v>
      </c>
      <c r="BE54">
        <v>20.679891833914279</v>
      </c>
      <c r="BF54" s="60">
        <v>1025</v>
      </c>
    </row>
    <row r="55" spans="2:58" x14ac:dyDescent="0.3">
      <c r="B55">
        <v>60.900001525878899</v>
      </c>
      <c r="C55">
        <v>0.67000001668929998</v>
      </c>
      <c r="D55">
        <v>16.5</v>
      </c>
      <c r="F55">
        <v>3.6800000667571999</v>
      </c>
      <c r="G55">
        <v>1.8999999761581401</v>
      </c>
      <c r="H55">
        <v>4.6599998474121103</v>
      </c>
      <c r="J55">
        <v>5.1999998092651403</v>
      </c>
      <c r="K55">
        <v>1.7799999713897701</v>
      </c>
      <c r="AL55">
        <v>66.694650853355427</v>
      </c>
      <c r="AM55">
        <v>90.320635747787065</v>
      </c>
      <c r="AN55">
        <v>132.89356065019882</v>
      </c>
      <c r="AO55">
        <v>132.77036402871639</v>
      </c>
      <c r="AQ55">
        <v>1.7174632069395016E-2</v>
      </c>
      <c r="AR55">
        <v>3.5043781608380287E-2</v>
      </c>
      <c r="AT55">
        <v>6.8559606600240228E-2</v>
      </c>
      <c r="AU55">
        <v>5.5806995214742722E-2</v>
      </c>
      <c r="AW55">
        <v>1.7842866687013575E-3</v>
      </c>
      <c r="AY55">
        <v>-18.846663691877698</v>
      </c>
      <c r="AZ55">
        <v>1.3535240791813894</v>
      </c>
      <c r="BB55">
        <v>9.0769195115213996</v>
      </c>
      <c r="BC55">
        <v>0.74135346047728268</v>
      </c>
      <c r="BE55">
        <v>19.870138913669386</v>
      </c>
      <c r="BF55" s="60">
        <v>1025</v>
      </c>
    </row>
    <row r="56" spans="2:58" x14ac:dyDescent="0.3">
      <c r="B56">
        <v>63.099998474121101</v>
      </c>
      <c r="C56">
        <v>0.62999999523162797</v>
      </c>
      <c r="D56">
        <v>15.5</v>
      </c>
      <c r="F56">
        <v>2.6500000953674299</v>
      </c>
      <c r="G56">
        <v>1.1000000238418599</v>
      </c>
      <c r="H56">
        <v>3.3499999046325701</v>
      </c>
      <c r="J56">
        <v>3.9000000953674299</v>
      </c>
      <c r="K56">
        <v>2.2699999809265101</v>
      </c>
      <c r="AL56">
        <v>53.919756585726219</v>
      </c>
      <c r="AM56">
        <v>93.162646084001793</v>
      </c>
      <c r="AN56">
        <v>141.69959994474229</v>
      </c>
      <c r="AO56">
        <v>141.68240022749089</v>
      </c>
      <c r="AQ56">
        <v>1.4422529391174577E-2</v>
      </c>
      <c r="AR56">
        <v>2.7543359891315278E-2</v>
      </c>
      <c r="AT56">
        <v>4.4330075739650331E-2</v>
      </c>
      <c r="AU56">
        <v>2.91959898696353E-2</v>
      </c>
      <c r="AW56">
        <v>4.3734285299783037E-4</v>
      </c>
      <c r="AY56">
        <v>-21.82452392901455</v>
      </c>
      <c r="AZ56">
        <v>0.63149834426862572</v>
      </c>
      <c r="BB56">
        <v>14.262433553958139</v>
      </c>
      <c r="BC56">
        <v>0.6921490217370786</v>
      </c>
      <c r="BE56">
        <v>18.056965460012123</v>
      </c>
      <c r="BF56" s="60">
        <v>1025</v>
      </c>
    </row>
    <row r="57" spans="2:58" x14ac:dyDescent="0.3">
      <c r="B57">
        <v>68.199996948242202</v>
      </c>
      <c r="C57">
        <v>0.46999999880790699</v>
      </c>
      <c r="D57">
        <v>14</v>
      </c>
      <c r="F57">
        <v>2.1400001049041801</v>
      </c>
      <c r="G57">
        <v>0.69999998807907104</v>
      </c>
      <c r="H57">
        <v>2.4500000476837198</v>
      </c>
      <c r="J57">
        <v>3.0999999046325701</v>
      </c>
      <c r="K57">
        <v>2.7400000095367401</v>
      </c>
      <c r="AL57">
        <v>40.835652353312234</v>
      </c>
      <c r="AM57">
        <v>97.460602337531427</v>
      </c>
      <c r="AN57">
        <v>149.8311937490538</v>
      </c>
      <c r="AO57">
        <v>149.92269304764881</v>
      </c>
      <c r="AQ57">
        <v>9.4395643462054125E-3</v>
      </c>
      <c r="AR57">
        <v>1.5912077314664368E-2</v>
      </c>
      <c r="AT57">
        <v>2.7127766679021306E-2</v>
      </c>
      <c r="AU57">
        <v>1.4479012154919313E-2</v>
      </c>
      <c r="AW57">
        <v>9.4028899415620122E-5</v>
      </c>
      <c r="AY57">
        <v>-25.117511092065079</v>
      </c>
      <c r="AZ57">
        <v>0.23924039946700384</v>
      </c>
      <c r="BB57">
        <v>19.816384915466102</v>
      </c>
      <c r="BC57">
        <v>0.77307373119636147</v>
      </c>
      <c r="BE57">
        <v>16.419074723951343</v>
      </c>
      <c r="BF57" s="60">
        <v>1025</v>
      </c>
    </row>
    <row r="58" spans="2:58" x14ac:dyDescent="0.3">
      <c r="B58">
        <v>59.900001525878899</v>
      </c>
      <c r="C58">
        <v>0.34000000357627902</v>
      </c>
      <c r="D58">
        <v>15.5</v>
      </c>
      <c r="F58">
        <v>1.75</v>
      </c>
      <c r="G58">
        <v>1.3999999761581401</v>
      </c>
      <c r="H58">
        <v>4.32999992370606</v>
      </c>
      <c r="J58">
        <v>3.7000000476837198</v>
      </c>
      <c r="K58">
        <v>1.7300000190734901</v>
      </c>
      <c r="AL58">
        <v>59.940621579921455</v>
      </c>
      <c r="AM58">
        <v>94.466352798425817</v>
      </c>
      <c r="AN58">
        <v>139.35652400078044</v>
      </c>
      <c r="AO58">
        <v>139.31662014162183</v>
      </c>
      <c r="AQ58">
        <v>1.269220554723592E-2</v>
      </c>
      <c r="AR58">
        <v>2.5351788285337577E-2</v>
      </c>
      <c r="AT58">
        <v>3.6705134813806745E-2</v>
      </c>
      <c r="AU58">
        <v>2.9084081895644247E-2</v>
      </c>
      <c r="AW58">
        <v>6.9419292005417623E-4</v>
      </c>
      <c r="AY58">
        <v>-20.856751219234951</v>
      </c>
      <c r="AZ58">
        <v>0.85818704779364485</v>
      </c>
      <c r="BB58">
        <v>12.530944202615458</v>
      </c>
      <c r="BC58">
        <v>0.78266977993956299</v>
      </c>
      <c r="BE58">
        <v>18.562238552680963</v>
      </c>
      <c r="BF58" s="60">
        <v>1025</v>
      </c>
    </row>
    <row r="59" spans="2:58" x14ac:dyDescent="0.3">
      <c r="B59">
        <v>58.700000762939403</v>
      </c>
      <c r="C59">
        <v>0.50999999046325695</v>
      </c>
      <c r="D59">
        <v>15.5</v>
      </c>
      <c r="F59">
        <v>3.0099999904632599</v>
      </c>
      <c r="G59">
        <v>1.6000000238418599</v>
      </c>
      <c r="H59">
        <v>4.4800000190734899</v>
      </c>
      <c r="J59">
        <v>3.5</v>
      </c>
      <c r="K59">
        <v>1.62999999523163</v>
      </c>
      <c r="AL59">
        <v>63.287374072662388</v>
      </c>
      <c r="AM59">
        <v>91.951584372814423</v>
      </c>
      <c r="AN59">
        <v>137.15675876198551</v>
      </c>
      <c r="AO59">
        <v>137.09141666349353</v>
      </c>
      <c r="AQ59">
        <v>1.4949037270564163E-2</v>
      </c>
      <c r="AR59">
        <v>3.093049333118203E-2</v>
      </c>
      <c r="AT59">
        <v>4.5543881441483865E-2</v>
      </c>
      <c r="AU59">
        <v>3.4958977804363904E-2</v>
      </c>
      <c r="AW59">
        <v>9.7913980619264798E-4</v>
      </c>
      <c r="AY59">
        <v>-19.976535258550953</v>
      </c>
      <c r="AZ59">
        <v>1.0267356477784613</v>
      </c>
      <c r="BB59">
        <v>11.198817855263671</v>
      </c>
      <c r="BC59">
        <v>0.99740466919098569</v>
      </c>
      <c r="BE59">
        <v>18.161612536989509</v>
      </c>
      <c r="BF59" s="60">
        <v>1025</v>
      </c>
    </row>
    <row r="60" spans="2:58" x14ac:dyDescent="0.3">
      <c r="B60">
        <v>52.200000762939403</v>
      </c>
      <c r="C60">
        <v>0.490000009536743</v>
      </c>
      <c r="D60">
        <v>16.700000762939499</v>
      </c>
      <c r="F60">
        <v>4.9499998092651403</v>
      </c>
      <c r="G60">
        <v>3.4000000953674299</v>
      </c>
      <c r="H60">
        <v>6.5700001716613796</v>
      </c>
      <c r="J60">
        <v>3.9000000953674299</v>
      </c>
      <c r="K60">
        <v>1.1900000572204601</v>
      </c>
      <c r="AL60">
        <v>89.595993532176692</v>
      </c>
      <c r="AM60">
        <v>86.132069080414269</v>
      </c>
      <c r="AN60">
        <v>119.16909607585463</v>
      </c>
      <c r="AO60">
        <v>118.90163411716055</v>
      </c>
      <c r="AQ60">
        <v>1.899019459955345E-2</v>
      </c>
      <c r="AR60">
        <v>4.4050583537209483E-2</v>
      </c>
      <c r="AT60">
        <v>0.10378761809814381</v>
      </c>
      <c r="AU60">
        <v>0.12254613009733489</v>
      </c>
      <c r="AW60">
        <v>1.5278788566754117E-2</v>
      </c>
      <c r="AY60">
        <v>-14.140517321258249</v>
      </c>
      <c r="AZ60">
        <v>4.4454111172916457</v>
      </c>
      <c r="BB60">
        <v>0.27766402345816554</v>
      </c>
      <c r="BC60">
        <v>1.1063509617953202</v>
      </c>
      <c r="BE60">
        <v>21.804875209335556</v>
      </c>
      <c r="BF60" s="60">
        <v>1025</v>
      </c>
    </row>
    <row r="61" spans="2:58" x14ac:dyDescent="0.3">
      <c r="B61">
        <v>51.6</v>
      </c>
      <c r="C61">
        <v>0.67</v>
      </c>
      <c r="D61">
        <v>17.899999999999999</v>
      </c>
      <c r="F61">
        <v>6.5</v>
      </c>
      <c r="G61">
        <v>2.7</v>
      </c>
      <c r="H61">
        <v>6.6</v>
      </c>
      <c r="I61">
        <v>0.17</v>
      </c>
      <c r="J61">
        <v>3</v>
      </c>
      <c r="K61">
        <v>1.1399999999999999</v>
      </c>
      <c r="AL61">
        <v>88.674974214584012</v>
      </c>
      <c r="AM61">
        <v>83.570845322312167</v>
      </c>
      <c r="AN61">
        <v>118.36374119769643</v>
      </c>
      <c r="AO61">
        <v>118.05650001692403</v>
      </c>
      <c r="AQ61">
        <v>2.9067223731758723E-2</v>
      </c>
      <c r="AR61">
        <v>7.1200543067600389E-2</v>
      </c>
      <c r="AT61">
        <v>0.12476779790328177</v>
      </c>
      <c r="AU61">
        <v>0.13979339135481852</v>
      </c>
      <c r="AW61">
        <v>1.8153236250545584E-2</v>
      </c>
      <c r="AY61">
        <v>-12.937343592311789</v>
      </c>
      <c r="AZ61">
        <v>5.2244063603543447</v>
      </c>
      <c r="BB61">
        <v>0.65203706302846953</v>
      </c>
      <c r="BC61">
        <v>1.3093795843415779</v>
      </c>
      <c r="BE61">
        <v>20.100449159846619</v>
      </c>
      <c r="BF61" s="60">
        <v>1025</v>
      </c>
    </row>
    <row r="62" spans="2:58" x14ac:dyDescent="0.3">
      <c r="B62">
        <v>51.1</v>
      </c>
      <c r="C62">
        <v>0.64</v>
      </c>
      <c r="D62">
        <v>18.399999999999999</v>
      </c>
      <c r="F62">
        <v>6.1</v>
      </c>
      <c r="G62">
        <v>2.5</v>
      </c>
      <c r="H62">
        <v>7.1</v>
      </c>
      <c r="I62">
        <v>0.15</v>
      </c>
      <c r="J62">
        <v>3</v>
      </c>
      <c r="K62">
        <v>1.1200000000000001</v>
      </c>
      <c r="AL62">
        <v>89.630293031300184</v>
      </c>
      <c r="AM62">
        <v>84.201245662807153</v>
      </c>
      <c r="AN62">
        <v>117.26906005126658</v>
      </c>
      <c r="AO62">
        <v>116.93738753682409</v>
      </c>
      <c r="AQ62">
        <v>2.6666180534617882E-2</v>
      </c>
      <c r="AR62">
        <v>6.6045842213332331E-2</v>
      </c>
      <c r="AT62">
        <v>0.11737955460289964</v>
      </c>
      <c r="AU62">
        <v>0.14178973045686086</v>
      </c>
      <c r="AW62">
        <v>2.1045888080074224E-2</v>
      </c>
      <c r="AY62">
        <v>-12.833409710041373</v>
      </c>
      <c r="AZ62">
        <v>5.677504062951809</v>
      </c>
      <c r="BB62">
        <v>0.42621929972636419</v>
      </c>
      <c r="BC62">
        <v>1.3633901050583694</v>
      </c>
      <c r="BE62">
        <v>20.67466077438532</v>
      </c>
      <c r="BF62" s="60">
        <v>1025</v>
      </c>
    </row>
    <row r="63" spans="2:58" x14ac:dyDescent="0.3">
      <c r="B63">
        <v>58.6</v>
      </c>
      <c r="C63">
        <v>0.49</v>
      </c>
      <c r="D63">
        <v>16.2</v>
      </c>
      <c r="F63">
        <v>2.9</v>
      </c>
      <c r="G63">
        <v>1.5</v>
      </c>
      <c r="H63">
        <v>4.5999999999999996</v>
      </c>
      <c r="I63">
        <v>0.16</v>
      </c>
      <c r="J63">
        <v>3.5</v>
      </c>
      <c r="K63">
        <v>1.59</v>
      </c>
      <c r="AL63">
        <v>63.773955575831387</v>
      </c>
      <c r="AM63">
        <v>90.157569910043094</v>
      </c>
      <c r="AN63">
        <v>136.48123360169956</v>
      </c>
      <c r="AO63">
        <v>136.40157131216944</v>
      </c>
      <c r="AQ63">
        <v>1.6254764212586145E-2</v>
      </c>
      <c r="AR63">
        <v>3.5249354291735716E-2</v>
      </c>
      <c r="AT63">
        <v>4.9025604354612673E-2</v>
      </c>
      <c r="AU63">
        <v>3.7208513854057344E-2</v>
      </c>
      <c r="AW63">
        <v>1.202520595117172E-3</v>
      </c>
      <c r="AY63">
        <v>-19.74229209304324</v>
      </c>
      <c r="AZ63">
        <v>1.2351454770505705</v>
      </c>
      <c r="BB63">
        <v>10.626036642390634</v>
      </c>
      <c r="BC63">
        <v>0.94132860317469613</v>
      </c>
      <c r="BE63">
        <v>18.287582059646759</v>
      </c>
      <c r="BF63" s="60">
        <v>1025</v>
      </c>
    </row>
    <row r="64" spans="2:58" x14ac:dyDescent="0.3">
      <c r="B64">
        <v>52.25</v>
      </c>
      <c r="C64">
        <v>1.2400000095367401</v>
      </c>
      <c r="D64">
        <v>17.799999237060501</v>
      </c>
      <c r="F64">
        <v>8.2899999618530291</v>
      </c>
      <c r="G64">
        <v>2.5299999713897701</v>
      </c>
      <c r="H64">
        <v>5.6300001144409197</v>
      </c>
      <c r="I64">
        <v>0.259999990463257</v>
      </c>
      <c r="J64">
        <v>3.78999996185303</v>
      </c>
      <c r="K64">
        <v>2.4200000762939502</v>
      </c>
      <c r="AL64">
        <v>78.266226093900656</v>
      </c>
      <c r="AM64">
        <v>78.304516369808795</v>
      </c>
      <c r="AN64">
        <v>116.44212535242745</v>
      </c>
      <c r="AO64">
        <v>116.09630649526646</v>
      </c>
      <c r="AQ64">
        <v>5.4405354380990201E-2</v>
      </c>
      <c r="AR64">
        <v>0.12408588399440591</v>
      </c>
      <c r="AT64">
        <v>0.25862697251364425</v>
      </c>
      <c r="AU64">
        <v>0.21949733674366878</v>
      </c>
      <c r="AW64">
        <v>1.8126514823845259E-2</v>
      </c>
      <c r="AY64">
        <v>-12.348194262529008</v>
      </c>
      <c r="AZ64">
        <v>4.3381659672534694</v>
      </c>
      <c r="BB64">
        <v>2.8822472948220978</v>
      </c>
      <c r="BC64">
        <v>1.1419288153874221</v>
      </c>
      <c r="BE64">
        <v>19.426160203269962</v>
      </c>
      <c r="BF64" s="60">
        <v>1025</v>
      </c>
    </row>
    <row r="65" spans="2:58" x14ac:dyDescent="0.3">
      <c r="B65">
        <v>56.169998168945298</v>
      </c>
      <c r="C65">
        <v>0.83999997377395597</v>
      </c>
      <c r="D65">
        <v>17.909999847412099</v>
      </c>
      <c r="F65">
        <v>6.8200001716613796</v>
      </c>
      <c r="G65">
        <v>1.9700000286102299</v>
      </c>
      <c r="H65">
        <v>5.3800001144409197</v>
      </c>
      <c r="I65">
        <v>0.10000000149011599</v>
      </c>
      <c r="J65">
        <v>3.3900001049041801</v>
      </c>
      <c r="K65">
        <v>2.4500000476837198</v>
      </c>
      <c r="AL65">
        <v>75.10612016134111</v>
      </c>
      <c r="AM65">
        <v>79.622991964104003</v>
      </c>
      <c r="AN65">
        <v>126.62865134657697</v>
      </c>
      <c r="AO65">
        <v>126.41561322195599</v>
      </c>
      <c r="AQ65">
        <v>3.1620271294767112E-2</v>
      </c>
      <c r="AR65">
        <v>8.05335862968624E-2</v>
      </c>
      <c r="AT65">
        <v>0.12357917541724317</v>
      </c>
      <c r="AU65">
        <v>8.8271959251202306E-2</v>
      </c>
      <c r="AW65">
        <v>6.07790538051119E-3</v>
      </c>
      <c r="AY65">
        <v>-16.030911764261528</v>
      </c>
      <c r="AZ65">
        <v>3.2019651585285782</v>
      </c>
      <c r="BB65">
        <v>5.0230150331901209</v>
      </c>
      <c r="BC65">
        <v>1.2615246967667808</v>
      </c>
      <c r="BE65">
        <v>18.039289134495359</v>
      </c>
      <c r="BF65" s="60">
        <v>1025</v>
      </c>
    </row>
    <row r="66" spans="2:58" x14ac:dyDescent="0.3">
      <c r="B66">
        <v>58.580001831054702</v>
      </c>
      <c r="C66">
        <v>0.62000000476837203</v>
      </c>
      <c r="D66">
        <v>17.25</v>
      </c>
      <c r="F66">
        <v>5.4699997901916504</v>
      </c>
      <c r="G66">
        <v>0.66000002622604403</v>
      </c>
      <c r="H66">
        <v>2.6700000762939502</v>
      </c>
      <c r="I66">
        <v>0.109999999403954</v>
      </c>
      <c r="J66">
        <v>5.0599999427795401</v>
      </c>
      <c r="K66">
        <v>3.6500000953674299</v>
      </c>
      <c r="AL66">
        <v>52.225617357890201</v>
      </c>
      <c r="AM66">
        <v>78.689804755551492</v>
      </c>
      <c r="AN66">
        <v>134.94010188475519</v>
      </c>
      <c r="AO66">
        <v>134.80451785428519</v>
      </c>
      <c r="AQ66">
        <v>3.5679253501538319E-2</v>
      </c>
      <c r="AR66">
        <v>8.1194948761689686E-2</v>
      </c>
      <c r="AT66">
        <v>0.1537993511026029</v>
      </c>
      <c r="AU66">
        <v>7.2177906855872276E-2</v>
      </c>
      <c r="AW66">
        <v>1.6193293061211617E-3</v>
      </c>
      <c r="AY66">
        <v>-19.342671533748465</v>
      </c>
      <c r="AZ66">
        <v>1.5438434842032098</v>
      </c>
      <c r="BB66">
        <v>11.534401063867888</v>
      </c>
      <c r="BC66">
        <v>0.20446545423830798</v>
      </c>
      <c r="BE66">
        <v>17.985263875458831</v>
      </c>
      <c r="BF66" s="60">
        <v>1025</v>
      </c>
    </row>
    <row r="67" spans="2:58" x14ac:dyDescent="0.3">
      <c r="B67">
        <v>60.669998168945298</v>
      </c>
      <c r="C67">
        <v>0.5</v>
      </c>
      <c r="D67">
        <v>16.850000381469702</v>
      </c>
      <c r="F67">
        <v>5.1300001144409197</v>
      </c>
      <c r="G67">
        <v>0.519999980926514</v>
      </c>
      <c r="H67">
        <v>2.1300001144409202</v>
      </c>
      <c r="I67">
        <v>0.109999999403954</v>
      </c>
      <c r="J67">
        <v>4.96000003814697</v>
      </c>
      <c r="K67">
        <v>3.8900001049041801</v>
      </c>
      <c r="AL67">
        <v>47.972703752639404</v>
      </c>
      <c r="AM67">
        <v>81.274854421823775</v>
      </c>
      <c r="AN67">
        <v>138.02101652319234</v>
      </c>
      <c r="AO67">
        <v>137.92684733802503</v>
      </c>
      <c r="AQ67">
        <v>2.9826151598388417E-2</v>
      </c>
      <c r="AR67">
        <v>6.3533430059255297E-2</v>
      </c>
      <c r="AT67">
        <v>0.13116951209631064</v>
      </c>
      <c r="AU67">
        <v>5.895011097566772E-2</v>
      </c>
      <c r="AW67">
        <v>9.2947634494218369E-4</v>
      </c>
      <c r="AY67">
        <v>-20.524622669688533</v>
      </c>
      <c r="AZ67">
        <v>1.0849154334997382</v>
      </c>
      <c r="BB67">
        <v>13.332597707266757</v>
      </c>
      <c r="BC67">
        <v>5.2216094397471435E-2</v>
      </c>
      <c r="BE67">
        <v>17.913960768749945</v>
      </c>
      <c r="BF67" s="60">
        <v>1025</v>
      </c>
    </row>
    <row r="68" spans="2:58" x14ac:dyDescent="0.3">
      <c r="B68">
        <v>62.209999084472699</v>
      </c>
      <c r="C68">
        <v>0.40999999642372098</v>
      </c>
      <c r="D68">
        <v>16.319999694824201</v>
      </c>
      <c r="F68">
        <v>3.4700000286102299</v>
      </c>
      <c r="G68">
        <v>0.28999999165535001</v>
      </c>
      <c r="H68">
        <v>1.5599999427795399</v>
      </c>
      <c r="I68">
        <v>5.0000000745058101E-2</v>
      </c>
      <c r="J68">
        <v>5.3000001907348597</v>
      </c>
      <c r="K68">
        <v>4.57999992370606</v>
      </c>
      <c r="AL68">
        <v>39.824334747696817</v>
      </c>
      <c r="AM68">
        <v>83.552180101810933</v>
      </c>
      <c r="AN68">
        <v>141.42791469865904</v>
      </c>
      <c r="AO68">
        <v>141.37718985166003</v>
      </c>
      <c r="AQ68">
        <v>2.7309807337341643E-2</v>
      </c>
      <c r="AR68">
        <v>5.4366033548739666E-2</v>
      </c>
      <c r="AT68">
        <v>0.10851941706302051</v>
      </c>
      <c r="AU68">
        <v>4.6448895255848166E-2</v>
      </c>
      <c r="AW68">
        <v>5.1059036859446409E-4</v>
      </c>
      <c r="AY68">
        <v>-21.865021144718106</v>
      </c>
      <c r="AZ68">
        <v>0.75396843880716435</v>
      </c>
      <c r="BB68">
        <v>16.17236997454043</v>
      </c>
      <c r="BC68">
        <v>-0.23633597519079796</v>
      </c>
      <c r="BE68">
        <v>17.981442220944032</v>
      </c>
      <c r="BF68" s="60">
        <v>1025</v>
      </c>
    </row>
    <row r="69" spans="2:58" x14ac:dyDescent="0.3">
      <c r="B69">
        <v>57.7700004577637</v>
      </c>
      <c r="C69">
        <v>0.89999997615814198</v>
      </c>
      <c r="D69">
        <v>16.780000686645501</v>
      </c>
      <c r="F69">
        <v>5.2600002288818404</v>
      </c>
      <c r="G69">
        <v>0.95999997854232799</v>
      </c>
      <c r="H69">
        <v>2.8299999237060498</v>
      </c>
      <c r="I69">
        <v>7.9999998211860698E-2</v>
      </c>
      <c r="J69">
        <v>4.0999999046325701</v>
      </c>
      <c r="K69">
        <v>5.6799998283386204</v>
      </c>
      <c r="AL69">
        <v>41.146139940700209</v>
      </c>
      <c r="AM69">
        <v>70.887381050444517</v>
      </c>
      <c r="AN69">
        <v>135.58058792836266</v>
      </c>
      <c r="AO69">
        <v>135.46675889001736</v>
      </c>
      <c r="AQ69">
        <v>5.8591265115651388E-2</v>
      </c>
      <c r="AR69">
        <v>0.14445859006865913</v>
      </c>
      <c r="AT69">
        <v>0.19065014711167624</v>
      </c>
      <c r="AU69">
        <v>6.2515242963266757E-2</v>
      </c>
      <c r="AW69">
        <v>1.4817643818796451E-3</v>
      </c>
      <c r="AY69">
        <v>-19.514579373460087</v>
      </c>
      <c r="AZ69">
        <v>1.470600665614727</v>
      </c>
      <c r="BB69">
        <v>14.544660221546611</v>
      </c>
      <c r="BC69">
        <v>0.55480013873965373</v>
      </c>
      <c r="BE69">
        <v>15.229769532217336</v>
      </c>
      <c r="BF69" s="60">
        <v>1025</v>
      </c>
    </row>
    <row r="70" spans="2:58" x14ac:dyDescent="0.3">
      <c r="B70">
        <v>61.860000610351598</v>
      </c>
      <c r="C70">
        <v>0.44999998807907099</v>
      </c>
      <c r="D70">
        <v>16.600000381469702</v>
      </c>
      <c r="F70">
        <v>3.9900000095367401</v>
      </c>
      <c r="G70">
        <v>0.31000000238418601</v>
      </c>
      <c r="H70">
        <v>1.5599999427795399</v>
      </c>
      <c r="I70">
        <v>9.9999997764825804E-3</v>
      </c>
      <c r="J70">
        <v>4.9499998092651403</v>
      </c>
      <c r="K70">
        <v>5.4699997901916504</v>
      </c>
      <c r="AL70">
        <v>36.099344612363211</v>
      </c>
      <c r="AM70">
        <v>78.890374018386552</v>
      </c>
      <c r="AN70">
        <v>141.10848970295319</v>
      </c>
      <c r="AO70">
        <v>141.05366696995506</v>
      </c>
      <c r="AQ70">
        <v>3.4869461792122976E-2</v>
      </c>
      <c r="AR70">
        <v>7.3648910917652008E-2</v>
      </c>
      <c r="AT70">
        <v>0.13436854772644702</v>
      </c>
      <c r="AU70">
        <v>4.7983288598715236E-2</v>
      </c>
      <c r="AW70">
        <v>5.678832791496894E-4</v>
      </c>
      <c r="AY70">
        <v>-21.738557407206823</v>
      </c>
      <c r="AZ70">
        <v>0.83071619504530447</v>
      </c>
      <c r="BB70">
        <v>16.794284833755352</v>
      </c>
      <c r="BC70">
        <v>-0.15868351161472161</v>
      </c>
      <c r="BE70">
        <v>16.9074663270288</v>
      </c>
      <c r="BF70" s="60">
        <v>1025</v>
      </c>
    </row>
    <row r="71" spans="2:58" x14ac:dyDescent="0.3">
      <c r="B71">
        <v>64.949996948242202</v>
      </c>
      <c r="C71">
        <v>0.43000000715255698</v>
      </c>
      <c r="D71">
        <v>15.829999923706101</v>
      </c>
      <c r="F71">
        <v>4.0999999046325701</v>
      </c>
      <c r="G71">
        <v>0.28999999165535001</v>
      </c>
      <c r="H71">
        <v>1.12000000476837</v>
      </c>
      <c r="I71">
        <v>7.9999998211860698E-2</v>
      </c>
      <c r="J71">
        <v>3.6400001049041801</v>
      </c>
      <c r="K71">
        <v>5.1100001335143999</v>
      </c>
      <c r="AL71">
        <v>32.223945885790101</v>
      </c>
      <c r="AM71">
        <v>81.934361662222514</v>
      </c>
      <c r="AN71">
        <v>146.26773759012082</v>
      </c>
      <c r="AO71">
        <v>146.29069679976402</v>
      </c>
      <c r="AQ71">
        <v>2.4721206267332076E-2</v>
      </c>
      <c r="AR71">
        <v>4.9323333820488376E-2</v>
      </c>
      <c r="AT71">
        <v>9.0352123594351519E-2</v>
      </c>
      <c r="AU71">
        <v>2.9402928388021065E-2</v>
      </c>
      <c r="AW71">
        <v>2.2624673253075799E-4</v>
      </c>
      <c r="AY71">
        <v>-23.751883100332581</v>
      </c>
      <c r="AZ71">
        <v>0.47429377944983009</v>
      </c>
      <c r="BB71">
        <v>19.139654145950566</v>
      </c>
      <c r="BC71">
        <v>9.1902664259663369E-2</v>
      </c>
      <c r="BE71">
        <v>15.73413251970743</v>
      </c>
      <c r="BF71" s="60">
        <v>1025</v>
      </c>
    </row>
    <row r="72" spans="2:58" x14ac:dyDescent="0.3">
      <c r="B72">
        <v>66.599999999999994</v>
      </c>
      <c r="C72">
        <v>0.2</v>
      </c>
      <c r="D72">
        <v>19</v>
      </c>
      <c r="F72">
        <v>2.6</v>
      </c>
      <c r="G72">
        <v>1</v>
      </c>
      <c r="H72">
        <v>5.6</v>
      </c>
      <c r="J72">
        <v>4.0999999999999996</v>
      </c>
      <c r="K72">
        <v>1.4</v>
      </c>
      <c r="AL72">
        <v>66.348206241301824</v>
      </c>
      <c r="AM72">
        <v>93.650761514391988</v>
      </c>
      <c r="AN72">
        <v>138.06270748638426</v>
      </c>
      <c r="AO72">
        <v>137.98368037696923</v>
      </c>
      <c r="AQ72">
        <v>1.1385249438553876E-2</v>
      </c>
      <c r="AR72">
        <v>2.5024663964033234E-2</v>
      </c>
      <c r="AT72">
        <v>3.56208556475021E-2</v>
      </c>
      <c r="AU72">
        <v>3.0818768783270077E-2</v>
      </c>
      <c r="AW72">
        <v>1.0365686231010238E-3</v>
      </c>
      <c r="AY72">
        <v>-20.463761723433478</v>
      </c>
      <c r="AZ72">
        <v>1.2399075096659167</v>
      </c>
      <c r="BB72">
        <v>10.411890072466596</v>
      </c>
      <c r="BC72">
        <v>0.88942379579154562</v>
      </c>
      <c r="BE72">
        <v>19.06941199176141</v>
      </c>
      <c r="BF72" s="60">
        <v>1025</v>
      </c>
    </row>
    <row r="73" spans="2:58" x14ac:dyDescent="0.3">
      <c r="B73">
        <v>61.700000762939403</v>
      </c>
      <c r="C73">
        <v>0.62999999523162797</v>
      </c>
      <c r="D73">
        <v>17.600000381469702</v>
      </c>
      <c r="F73">
        <v>7.3000001907348597</v>
      </c>
      <c r="G73">
        <v>1.8500000238418599</v>
      </c>
      <c r="H73">
        <v>6.4000000953674299</v>
      </c>
      <c r="I73">
        <v>0.20000000298023199</v>
      </c>
      <c r="J73">
        <v>3.1300001144409202</v>
      </c>
      <c r="K73">
        <v>1.21000003814697</v>
      </c>
      <c r="AL73">
        <v>74.950995985792872</v>
      </c>
      <c r="AM73">
        <v>87.419277834896491</v>
      </c>
      <c r="AN73">
        <v>131.60653214783991</v>
      </c>
      <c r="AO73">
        <v>131.46047940579302</v>
      </c>
      <c r="AQ73">
        <v>1.6544583131262496E-2</v>
      </c>
      <c r="AR73">
        <v>3.8838160369860555E-2</v>
      </c>
      <c r="AT73">
        <v>6.1393886699401302E-2</v>
      </c>
      <c r="AU73">
        <v>4.6954891352335354E-2</v>
      </c>
      <c r="AW73">
        <v>2.391035102404823E-3</v>
      </c>
      <c r="AY73">
        <v>-17.885083859448638</v>
      </c>
      <c r="AZ73">
        <v>1.7026111301591604</v>
      </c>
      <c r="BB73">
        <v>7.5810943531193233</v>
      </c>
      <c r="BC73">
        <v>1.799491522898484</v>
      </c>
      <c r="BE73">
        <v>16.952935673971481</v>
      </c>
      <c r="BF73" s="60">
        <v>1025</v>
      </c>
    </row>
    <row r="74" spans="2:58" x14ac:dyDescent="0.3">
      <c r="B74">
        <v>62.099998474121101</v>
      </c>
      <c r="C74">
        <v>0.57999998331070002</v>
      </c>
      <c r="D74">
        <v>17.600000381469702</v>
      </c>
      <c r="F74">
        <v>7.1199998855590803</v>
      </c>
      <c r="G74">
        <v>1.6399999856948899</v>
      </c>
      <c r="H74">
        <v>5.75</v>
      </c>
      <c r="I74">
        <v>0.20000000298023199</v>
      </c>
      <c r="J74">
        <v>3.4800000190734899</v>
      </c>
      <c r="K74">
        <v>1.5299999713897701</v>
      </c>
      <c r="AL74">
        <v>71.471150811504629</v>
      </c>
      <c r="AM74">
        <v>87.00909536577349</v>
      </c>
      <c r="AN74">
        <v>132.57921067221838</v>
      </c>
      <c r="AO74">
        <v>132.44046527213419</v>
      </c>
      <c r="AQ74">
        <v>1.7439599359360302E-2</v>
      </c>
      <c r="AR74">
        <v>4.002462908243834E-2</v>
      </c>
      <c r="AT74">
        <v>6.8323235534405474E-2</v>
      </c>
      <c r="AU74">
        <v>4.9005982915578533E-2</v>
      </c>
      <c r="AW74">
        <v>2.0565242776178897E-3</v>
      </c>
      <c r="AY74">
        <v>-18.285591744353585</v>
      </c>
      <c r="AZ74">
        <v>1.5745950199374197</v>
      </c>
      <c r="BB74">
        <v>8.311161795997867</v>
      </c>
      <c r="BC74">
        <v>1.5136937217063329</v>
      </c>
      <c r="BE74">
        <v>17.230986743712577</v>
      </c>
      <c r="BF74" s="60">
        <v>1025</v>
      </c>
    </row>
    <row r="75" spans="2:58" x14ac:dyDescent="0.3">
      <c r="B75">
        <v>56.400001525878899</v>
      </c>
      <c r="C75">
        <v>0.85000002384185802</v>
      </c>
      <c r="D75">
        <v>18.700000762939499</v>
      </c>
      <c r="F75">
        <v>8.3599996566772496</v>
      </c>
      <c r="G75">
        <v>3.5199999809265101</v>
      </c>
      <c r="H75">
        <v>7.4400000572204599</v>
      </c>
      <c r="I75">
        <v>3.9999999105930301E-2</v>
      </c>
      <c r="J75">
        <v>3.7400000095367401</v>
      </c>
      <c r="K75">
        <v>0.93999999761581399</v>
      </c>
      <c r="AL75">
        <v>89.450885139176577</v>
      </c>
      <c r="AM75">
        <v>84.877600363650714</v>
      </c>
      <c r="AN75">
        <v>115.55801466114825</v>
      </c>
      <c r="AO75">
        <v>115.2268515596311</v>
      </c>
      <c r="AQ75">
        <v>2.766674033511175E-2</v>
      </c>
      <c r="AR75">
        <v>6.1451182558675682E-2</v>
      </c>
      <c r="AT75">
        <v>0.15090098422367776</v>
      </c>
      <c r="AU75">
        <v>0.17294810049635884</v>
      </c>
      <c r="AW75">
        <v>2.0068580511691733E-2</v>
      </c>
      <c r="AY75">
        <v>-12.314486387128412</v>
      </c>
      <c r="AZ75">
        <v>4.3795537382992746</v>
      </c>
      <c r="BB75">
        <v>0.55328324993496725</v>
      </c>
      <c r="BC75">
        <v>1.4307920838027115</v>
      </c>
      <c r="BE75">
        <v>20.505228173489883</v>
      </c>
      <c r="BF75" s="60">
        <v>1025</v>
      </c>
    </row>
    <row r="76" spans="2:58" x14ac:dyDescent="0.3">
      <c r="B76">
        <v>61.099998474121101</v>
      </c>
      <c r="C76">
        <v>0.55000001192092896</v>
      </c>
      <c r="D76">
        <v>19.5</v>
      </c>
      <c r="F76">
        <v>5.3200001716613796</v>
      </c>
      <c r="G76">
        <v>1.71000003814697</v>
      </c>
      <c r="H76">
        <v>7.5300002098083496</v>
      </c>
      <c r="I76">
        <v>0.20000000298023199</v>
      </c>
      <c r="J76">
        <v>2.9200000762939502</v>
      </c>
      <c r="K76">
        <v>1.1100000143051101</v>
      </c>
      <c r="AL76">
        <v>78.540872985935607</v>
      </c>
      <c r="AM76">
        <v>85.890259667854608</v>
      </c>
      <c r="AN76">
        <v>130.27010040557101</v>
      </c>
      <c r="AO76">
        <v>130.09876175407473</v>
      </c>
      <c r="AQ76">
        <v>1.6832944588715627E-2</v>
      </c>
      <c r="AR76">
        <v>4.4868087242950216E-2</v>
      </c>
      <c r="AT76">
        <v>5.0105089730659892E-2</v>
      </c>
      <c r="AU76">
        <v>4.3921993986317007E-2</v>
      </c>
      <c r="AW76">
        <v>3.9110917390716609E-3</v>
      </c>
      <c r="AY76">
        <v>-17.425523331311499</v>
      </c>
      <c r="AZ76">
        <v>2.7441722231346302</v>
      </c>
      <c r="BB76">
        <v>6.0698274564484143</v>
      </c>
      <c r="BC76">
        <v>1.8393964874913615</v>
      </c>
      <c r="BE76">
        <v>17.524795288915058</v>
      </c>
      <c r="BF76" s="60">
        <v>1025</v>
      </c>
    </row>
    <row r="77" spans="2:58" x14ac:dyDescent="0.3">
      <c r="B77">
        <v>64.5</v>
      </c>
      <c r="C77">
        <v>0.46000000834464999</v>
      </c>
      <c r="D77">
        <v>18</v>
      </c>
      <c r="F77">
        <v>5.1100001335143999</v>
      </c>
      <c r="G77">
        <v>1.4900000095367401</v>
      </c>
      <c r="H77">
        <v>5.6199998855590803</v>
      </c>
      <c r="I77">
        <v>0.18999999761581399</v>
      </c>
      <c r="J77">
        <v>3.1700000762939502</v>
      </c>
      <c r="K77">
        <v>1.4700000286102299</v>
      </c>
      <c r="AL77">
        <v>68.252634368672773</v>
      </c>
      <c r="AM77">
        <v>89.951719979500965</v>
      </c>
      <c r="AN77">
        <v>136.05388062232061</v>
      </c>
      <c r="AO77">
        <v>135.96192053392349</v>
      </c>
      <c r="AQ77">
        <v>1.4076783076468884E-2</v>
      </c>
      <c r="AR77">
        <v>3.164114975506762E-2</v>
      </c>
      <c r="AT77">
        <v>4.7639007815759582E-2</v>
      </c>
      <c r="AU77">
        <v>3.5713060281663662E-2</v>
      </c>
      <c r="AW77">
        <v>1.2844133028203377E-3</v>
      </c>
      <c r="AY77">
        <v>-19.612317971004853</v>
      </c>
      <c r="AZ77">
        <v>1.2835919216823946</v>
      </c>
      <c r="BB77">
        <v>9.7348805997437644</v>
      </c>
      <c r="BC77">
        <v>1.3317501199029858</v>
      </c>
      <c r="BE77">
        <v>17.590099309379589</v>
      </c>
      <c r="BF77" s="60">
        <v>1025</v>
      </c>
    </row>
    <row r="78" spans="2:58" x14ac:dyDescent="0.3">
      <c r="B78">
        <v>56.900001525878899</v>
      </c>
      <c r="C78">
        <v>0.77999997138977095</v>
      </c>
      <c r="D78">
        <v>18.899999618530298</v>
      </c>
      <c r="F78">
        <v>7.6500000953674299</v>
      </c>
      <c r="G78">
        <v>3.5</v>
      </c>
      <c r="H78">
        <v>8.3000001907348597</v>
      </c>
      <c r="I78">
        <v>0.15000000596046401</v>
      </c>
      <c r="J78">
        <v>3.21000003814697</v>
      </c>
      <c r="K78">
        <v>0.58999997377395597</v>
      </c>
      <c r="AL78">
        <v>93.409475441752036</v>
      </c>
      <c r="AM78">
        <v>87.303113575867542</v>
      </c>
      <c r="AN78">
        <v>116.59989889235845</v>
      </c>
      <c r="AO78">
        <v>116.28357603827259</v>
      </c>
      <c r="AQ78">
        <v>2.2015079257291754E-2</v>
      </c>
      <c r="AR78">
        <v>5.0816845992881304E-2</v>
      </c>
      <c r="AT78">
        <v>0.10247497369736118</v>
      </c>
      <c r="AU78">
        <v>0.13271502354375342</v>
      </c>
      <c r="AW78">
        <v>1.8957675756356464E-2</v>
      </c>
      <c r="AY78">
        <v>-12.572258554743151</v>
      </c>
      <c r="AZ78">
        <v>4.5322801217100777</v>
      </c>
      <c r="BB78">
        <v>0.1683974681856017</v>
      </c>
      <c r="BC78">
        <v>1.734674151122926</v>
      </c>
      <c r="BE78">
        <v>20.272175669606749</v>
      </c>
      <c r="BF78" s="60">
        <v>1025</v>
      </c>
    </row>
    <row r="79" spans="2:58" x14ac:dyDescent="0.3">
      <c r="B79">
        <v>67.928496319663509</v>
      </c>
      <c r="C79">
        <v>0.52576235541535232</v>
      </c>
      <c r="D79">
        <v>15.983175604626709</v>
      </c>
      <c r="F79">
        <v>3.0494216614090432</v>
      </c>
      <c r="G79">
        <v>0.63091482649842268</v>
      </c>
      <c r="H79">
        <v>3.7854889589905363</v>
      </c>
      <c r="I79">
        <v>0</v>
      </c>
      <c r="J79">
        <v>4.2060988433228186</v>
      </c>
      <c r="K79">
        <v>3.890641430073607</v>
      </c>
      <c r="AL79">
        <v>46.589467869285542</v>
      </c>
      <c r="AM79">
        <v>92.774348320664146</v>
      </c>
      <c r="AN79">
        <v>143.69890545006416</v>
      </c>
      <c r="AO79">
        <v>143.69368722882234</v>
      </c>
      <c r="AQ79">
        <v>1.3868613778626424E-2</v>
      </c>
      <c r="AR79">
        <v>2.6246491927728967E-2</v>
      </c>
      <c r="AT79">
        <v>4.1418079788217703E-2</v>
      </c>
      <c r="AU79">
        <v>2.3505933078721116E-2</v>
      </c>
      <c r="AW79">
        <v>2.9202663950576478E-4</v>
      </c>
      <c r="AY79">
        <v>-22.691329499096856</v>
      </c>
      <c r="AZ79">
        <v>0.48252882779131734</v>
      </c>
      <c r="BB79">
        <v>17.138516292164752</v>
      </c>
      <c r="BC79">
        <v>0.8464446786681411</v>
      </c>
      <c r="BE79">
        <v>16.849504392768729</v>
      </c>
      <c r="BF79" s="60">
        <v>1025</v>
      </c>
    </row>
    <row r="80" spans="2:58" x14ac:dyDescent="0.3">
      <c r="B80">
        <v>70.619658119658112</v>
      </c>
      <c r="C80">
        <v>0.42735042735042739</v>
      </c>
      <c r="D80">
        <v>16.452991452991455</v>
      </c>
      <c r="F80">
        <v>2.350427350427351</v>
      </c>
      <c r="G80">
        <v>0.42735042735042739</v>
      </c>
      <c r="H80">
        <v>3.4188034188034191</v>
      </c>
      <c r="I80">
        <v>0.21367521367521369</v>
      </c>
      <c r="J80">
        <v>3.2051282051282057</v>
      </c>
      <c r="K80">
        <v>2.884615384615385</v>
      </c>
      <c r="AL80">
        <v>45.803665316446178</v>
      </c>
      <c r="AM80">
        <v>94.739571503625612</v>
      </c>
      <c r="AN80">
        <v>147.45803170236798</v>
      </c>
      <c r="AO80">
        <v>147.50297673687095</v>
      </c>
      <c r="AQ80">
        <v>1.0464120699271448E-2</v>
      </c>
      <c r="AR80">
        <v>1.9782642533522105E-2</v>
      </c>
      <c r="AT80">
        <v>2.9847158126178865E-2</v>
      </c>
      <c r="AU80">
        <v>1.6856228144315727E-2</v>
      </c>
      <c r="AW80">
        <v>1.7318129200648381E-4</v>
      </c>
      <c r="AY80">
        <v>-24.207389477985629</v>
      </c>
      <c r="AZ80">
        <v>0.38947819054927579</v>
      </c>
      <c r="BB80">
        <v>17.772345396418732</v>
      </c>
      <c r="BC80">
        <v>0.83360406274632326</v>
      </c>
      <c r="BE80">
        <v>16.792786716912076</v>
      </c>
      <c r="BF80" s="60">
        <v>1025</v>
      </c>
    </row>
    <row r="81" spans="2:58" x14ac:dyDescent="0.3">
      <c r="B81">
        <v>73.949030712263124</v>
      </c>
      <c r="C81">
        <v>0.2178174689610107</v>
      </c>
      <c r="D81">
        <v>15.029405358309738</v>
      </c>
      <c r="F81">
        <v>1.6336310172075801</v>
      </c>
      <c r="G81">
        <v>0.2178174689610107</v>
      </c>
      <c r="H81">
        <v>2.2870834240906124</v>
      </c>
      <c r="I81">
        <v>0</v>
      </c>
      <c r="J81">
        <v>3.0494445654541495</v>
      </c>
      <c r="K81">
        <v>3.6157699847527773</v>
      </c>
      <c r="AL81">
        <v>33.112980528463652</v>
      </c>
      <c r="AM81">
        <v>96.579234218893887</v>
      </c>
      <c r="AN81">
        <v>153.10359913906007</v>
      </c>
      <c r="AO81">
        <v>153.2275665683085</v>
      </c>
      <c r="AQ81">
        <v>8.6188623956709471E-3</v>
      </c>
      <c r="AR81">
        <v>1.4676923072325404E-2</v>
      </c>
      <c r="AT81">
        <v>2.3930177327591701E-2</v>
      </c>
      <c r="AU81">
        <v>1.0944274338978158E-2</v>
      </c>
      <c r="AW81">
        <v>5.7343205573638404E-5</v>
      </c>
      <c r="AY81">
        <v>-26.524530735359662</v>
      </c>
      <c r="AZ81">
        <v>0.19166621026675984</v>
      </c>
      <c r="BB81">
        <v>22.274381386746679</v>
      </c>
      <c r="BC81">
        <v>0.65995393076991826</v>
      </c>
      <c r="BE81">
        <v>15.680563622749794</v>
      </c>
      <c r="BF81" s="60">
        <v>1025</v>
      </c>
    </row>
    <row r="82" spans="2:58" x14ac:dyDescent="0.3">
      <c r="B82">
        <v>69.190002441406193</v>
      </c>
      <c r="C82">
        <v>0.20999999344348899</v>
      </c>
      <c r="D82">
        <v>13.3800001144409</v>
      </c>
      <c r="F82">
        <v>2.1700000762939502</v>
      </c>
      <c r="G82">
        <v>0.37999999523162797</v>
      </c>
      <c r="H82">
        <v>2.4700000286102299</v>
      </c>
      <c r="I82">
        <v>0.10000000149011599</v>
      </c>
      <c r="J82">
        <v>4.17000007629394</v>
      </c>
      <c r="K82">
        <v>1.75</v>
      </c>
      <c r="AL82">
        <v>45.797992482785176</v>
      </c>
      <c r="AM82">
        <v>105.14011432424387</v>
      </c>
      <c r="AN82">
        <v>149.93517306068492</v>
      </c>
      <c r="AO82">
        <v>150.01677852563844</v>
      </c>
      <c r="AQ82">
        <v>6.1920212037571074E-3</v>
      </c>
      <c r="AR82">
        <v>9.3048869539719727E-3</v>
      </c>
      <c r="AT82">
        <v>2.1500039789942187E-2</v>
      </c>
      <c r="AU82">
        <v>1.4832353400625839E-2</v>
      </c>
      <c r="AW82">
        <v>7.9328138227717301E-5</v>
      </c>
      <c r="AY82">
        <v>-25.207171942563392</v>
      </c>
      <c r="AZ82">
        <v>0.19615028331245229</v>
      </c>
      <c r="BB82">
        <v>19.223171810540684</v>
      </c>
      <c r="BC82">
        <v>0.59137043579713511</v>
      </c>
      <c r="BE82">
        <v>18.10698038543271</v>
      </c>
      <c r="BF82" s="60">
        <v>1025</v>
      </c>
    </row>
    <row r="83" spans="2:58" x14ac:dyDescent="0.3">
      <c r="B83">
        <v>75.239997863769503</v>
      </c>
      <c r="C83">
        <v>0.21999999880790699</v>
      </c>
      <c r="D83">
        <v>13.420000076293899</v>
      </c>
      <c r="F83">
        <v>1.71000003814697</v>
      </c>
      <c r="G83">
        <v>0.31000000238418601</v>
      </c>
      <c r="H83">
        <v>2.4400000572204599</v>
      </c>
      <c r="I83">
        <v>0.10000000149011599</v>
      </c>
      <c r="J83">
        <v>4.5300002098083496</v>
      </c>
      <c r="K83">
        <v>2.03999996185303</v>
      </c>
      <c r="AL83">
        <v>41.365446082154577</v>
      </c>
      <c r="AM83">
        <v>107.35561479486974</v>
      </c>
      <c r="AN83">
        <v>152.13160360262478</v>
      </c>
      <c r="AO83">
        <v>152.24355419581818</v>
      </c>
      <c r="AQ83">
        <v>5.4441361688355987E-3</v>
      </c>
      <c r="AR83">
        <v>7.7162085413482783E-3</v>
      </c>
      <c r="AT83">
        <v>1.7792727446124312E-2</v>
      </c>
      <c r="AU83">
        <v>1.1978036298990745E-2</v>
      </c>
      <c r="AW83">
        <v>4.9228517757577199E-5</v>
      </c>
      <c r="AY83">
        <v>-26.114286350425818</v>
      </c>
      <c r="AZ83">
        <v>0.14048219932853753</v>
      </c>
      <c r="BB83">
        <v>21.18872282827099</v>
      </c>
      <c r="BC83">
        <v>0.62143282390068855</v>
      </c>
      <c r="BE83">
        <v>17.753071491805517</v>
      </c>
      <c r="BF83" s="60">
        <v>1025</v>
      </c>
    </row>
    <row r="84" spans="2:58" x14ac:dyDescent="0.3">
      <c r="B84">
        <v>71.809997558593807</v>
      </c>
      <c r="C84">
        <v>0.270000010728836</v>
      </c>
      <c r="D84">
        <v>12.050000190734901</v>
      </c>
      <c r="F84">
        <v>1.66999995708466</v>
      </c>
      <c r="G84">
        <v>0.270000010728836</v>
      </c>
      <c r="H84">
        <v>2.1099998950958199</v>
      </c>
      <c r="I84">
        <v>5.0000000745058101E-2</v>
      </c>
      <c r="J84">
        <v>4.0999999046325701</v>
      </c>
      <c r="K84">
        <v>1.87999999523163</v>
      </c>
      <c r="AL84">
        <v>39.123251946679922</v>
      </c>
      <c r="AM84">
        <v>108.48154825019962</v>
      </c>
      <c r="AN84">
        <v>153.66324003495944</v>
      </c>
      <c r="AO84">
        <v>153.7977649401532</v>
      </c>
      <c r="AQ84">
        <v>5.0039619901884602E-3</v>
      </c>
      <c r="AR84">
        <v>6.8480785824793751E-3</v>
      </c>
      <c r="AT84">
        <v>1.5948493758986739E-2</v>
      </c>
      <c r="AU84">
        <v>1.0369962384275615E-2</v>
      </c>
      <c r="AW84">
        <v>3.5168728611659226E-5</v>
      </c>
      <c r="AY84">
        <v>-26.747735177906524</v>
      </c>
      <c r="AZ84">
        <v>0.11099202068296624</v>
      </c>
      <c r="BB84">
        <v>22.298496958109457</v>
      </c>
      <c r="BC84">
        <v>0.72124429976304594</v>
      </c>
      <c r="BE84">
        <v>17.324419003401481</v>
      </c>
      <c r="BF84" s="60">
        <v>1025</v>
      </c>
    </row>
    <row r="85" spans="2:58" x14ac:dyDescent="0.3">
      <c r="B85">
        <v>72.391956449283398</v>
      </c>
      <c r="C85">
        <v>0.36662593045217196</v>
      </c>
      <c r="D85">
        <v>14.931674258415731</v>
      </c>
      <c r="F85">
        <v>1.8664592823019663</v>
      </c>
      <c r="G85">
        <v>0.44439506721475391</v>
      </c>
      <c r="H85">
        <v>3.2551938673480727</v>
      </c>
      <c r="I85">
        <v>4.443950672147539E-2</v>
      </c>
      <c r="J85">
        <v>3.2329741139873343</v>
      </c>
      <c r="K85">
        <v>3.2774136207088098</v>
      </c>
      <c r="AL85">
        <v>40.023667523664216</v>
      </c>
      <c r="AM85">
        <v>98.400041619194127</v>
      </c>
      <c r="AN85">
        <v>150.40157124721526</v>
      </c>
      <c r="AO85">
        <v>150.49188699665805</v>
      </c>
      <c r="AQ85">
        <v>8.39561392908637E-3</v>
      </c>
      <c r="AR85">
        <v>1.4400124617205003E-2</v>
      </c>
      <c r="AT85">
        <v>2.2597099889259807E-2</v>
      </c>
      <c r="AU85">
        <v>1.2337889104530436E-2</v>
      </c>
      <c r="AW85">
        <v>8.6639031103382085E-5</v>
      </c>
      <c r="AY85">
        <v>-25.389595808657869</v>
      </c>
      <c r="AZ85">
        <v>0.23169094735743653</v>
      </c>
      <c r="BB85">
        <v>20.597836291892854</v>
      </c>
      <c r="BC85">
        <v>0.93922227080198195</v>
      </c>
      <c r="BE85">
        <v>16.099047359256087</v>
      </c>
      <c r="BF85" s="60">
        <v>1025</v>
      </c>
    </row>
    <row r="86" spans="2:58" x14ac:dyDescent="0.3">
      <c r="B86">
        <v>70.912017167381975</v>
      </c>
      <c r="C86">
        <v>0.42918454935622319</v>
      </c>
      <c r="D86">
        <v>15.053648068669526</v>
      </c>
      <c r="F86">
        <v>2.9828326180257507</v>
      </c>
      <c r="G86">
        <v>0.74034334763948495</v>
      </c>
      <c r="H86">
        <v>3.6158798283261802</v>
      </c>
      <c r="I86">
        <v>0.12875536480686695</v>
      </c>
      <c r="J86">
        <v>2.8540772532188843</v>
      </c>
      <c r="K86">
        <v>2.8004291845493561</v>
      </c>
      <c r="AL86">
        <v>45.754374123745009</v>
      </c>
      <c r="AM86">
        <v>97.53769309624343</v>
      </c>
      <c r="AN86">
        <v>148.22145142485309</v>
      </c>
      <c r="AO86">
        <v>148.28857598019738</v>
      </c>
      <c r="AQ86">
        <v>8.7765102112657648E-3</v>
      </c>
      <c r="AR86">
        <v>1.5521362918532556E-2</v>
      </c>
      <c r="AT86">
        <v>2.520291854829056E-2</v>
      </c>
      <c r="AU86">
        <v>1.4413645763095282E-2</v>
      </c>
      <c r="AW86">
        <v>1.2627467569489186E-4</v>
      </c>
      <c r="AY86">
        <v>-24.467095766644295</v>
      </c>
      <c r="AZ86">
        <v>0.28581272265151247</v>
      </c>
      <c r="BB86">
        <v>18.723223134796285</v>
      </c>
      <c r="BC86">
        <v>1.1198087817202809</v>
      </c>
      <c r="BE86">
        <v>16.098083633728614</v>
      </c>
      <c r="BF86" s="60">
        <v>1025</v>
      </c>
    </row>
    <row r="87" spans="2:58" x14ac:dyDescent="0.3">
      <c r="B87">
        <v>70.538576618935679</v>
      </c>
      <c r="C87">
        <v>0.48087198119256253</v>
      </c>
      <c r="D87">
        <v>15.035263945287456</v>
      </c>
      <c r="F87">
        <v>2.9066039752083781</v>
      </c>
      <c r="G87">
        <v>0.8441974780936099</v>
      </c>
      <c r="H87">
        <v>3.8897200256465059</v>
      </c>
      <c r="I87">
        <v>0.11220346227826458</v>
      </c>
      <c r="J87">
        <v>2.7676854028638598</v>
      </c>
      <c r="K87">
        <v>2.7249412267578541</v>
      </c>
      <c r="AL87">
        <v>47.123286368848106</v>
      </c>
      <c r="AM87">
        <v>97.725333219358603</v>
      </c>
      <c r="AN87">
        <v>147.72035549039063</v>
      </c>
      <c r="AO87">
        <v>147.78340544624839</v>
      </c>
      <c r="AQ87">
        <v>8.7704291793380997E-3</v>
      </c>
      <c r="AR87">
        <v>1.5640575915150039E-2</v>
      </c>
      <c r="AT87">
        <v>2.4260445809199709E-2</v>
      </c>
      <c r="AU87">
        <v>1.4351798763390138E-2</v>
      </c>
      <c r="AW87">
        <v>1.3711136713774169E-4</v>
      </c>
      <c r="AY87">
        <v>-24.250700121794797</v>
      </c>
      <c r="AZ87">
        <v>0.29833229982002485</v>
      </c>
      <c r="BB87">
        <v>18.418896386837613</v>
      </c>
      <c r="BC87">
        <v>1.2220932750311975</v>
      </c>
      <c r="BE87">
        <v>16.055149238697584</v>
      </c>
      <c r="BF87" s="60">
        <v>1025</v>
      </c>
    </row>
    <row r="88" spans="2:58" x14ac:dyDescent="0.3">
      <c r="B88">
        <v>72.439105772439106</v>
      </c>
      <c r="C88">
        <v>0.35591146702257814</v>
      </c>
      <c r="D88">
        <v>14.848181514848182</v>
      </c>
      <c r="F88">
        <v>2.0576131687242802</v>
      </c>
      <c r="G88">
        <v>0.55611166722277838</v>
      </c>
      <c r="H88">
        <v>2.9029029029029028</v>
      </c>
      <c r="I88">
        <v>7.7855633411188979E-2</v>
      </c>
      <c r="J88">
        <v>3.3700367033700362</v>
      </c>
      <c r="K88">
        <v>3.1698365031698366</v>
      </c>
      <c r="AL88">
        <v>39.881383960409067</v>
      </c>
      <c r="AM88">
        <v>98.133981505485295</v>
      </c>
      <c r="AN88">
        <v>150.14048264818763</v>
      </c>
      <c r="AO88">
        <v>150.23049813943217</v>
      </c>
      <c r="AQ88">
        <v>8.7746500834898402E-3</v>
      </c>
      <c r="AR88">
        <v>1.4809114272584181E-2</v>
      </c>
      <c r="AT88">
        <v>2.4972543550050859E-2</v>
      </c>
      <c r="AU88">
        <v>1.3442816639344955E-2</v>
      </c>
      <c r="AW88">
        <v>8.8957676023917925E-5</v>
      </c>
      <c r="AY88">
        <v>-25.268507154766649</v>
      </c>
      <c r="AZ88">
        <v>0.23191392672410713</v>
      </c>
      <c r="BB88">
        <v>20.372392218339684</v>
      </c>
      <c r="BC88">
        <v>0.8028825381395398</v>
      </c>
      <c r="BE88">
        <v>16.316434585511661</v>
      </c>
      <c r="BF88" s="60">
        <v>1025</v>
      </c>
    </row>
    <row r="89" spans="2:58" x14ac:dyDescent="0.3">
      <c r="B89">
        <v>71.944706251963567</v>
      </c>
      <c r="C89">
        <v>0.33511362446329462</v>
      </c>
      <c r="D89">
        <v>14.650748769504663</v>
      </c>
      <c r="F89">
        <v>2.9322442140538274</v>
      </c>
      <c r="G89">
        <v>0.50267043669494182</v>
      </c>
      <c r="H89">
        <v>2.9217719132893496</v>
      </c>
      <c r="I89">
        <v>8.3778406115823656E-2</v>
      </c>
      <c r="J89">
        <v>3.2149963346947321</v>
      </c>
      <c r="K89">
        <v>3.2778301392816003</v>
      </c>
      <c r="AL89">
        <v>40.417427064783148</v>
      </c>
      <c r="AM89">
        <v>97.653698215332184</v>
      </c>
      <c r="AN89">
        <v>149.90375683185363</v>
      </c>
      <c r="AO89">
        <v>149.98847368015814</v>
      </c>
      <c r="AQ89">
        <v>8.7573590420313135E-3</v>
      </c>
      <c r="AR89">
        <v>1.4822355228432412E-2</v>
      </c>
      <c r="AT89">
        <v>2.6573348851315126E-2</v>
      </c>
      <c r="AU89">
        <v>1.380490691873671E-2</v>
      </c>
      <c r="AW89">
        <v>9.0167336005552801E-5</v>
      </c>
      <c r="AY89">
        <v>-25.179539140456015</v>
      </c>
      <c r="AZ89">
        <v>0.22935321242064424</v>
      </c>
      <c r="BB89">
        <v>20.287565188859251</v>
      </c>
      <c r="BC89">
        <v>0.89604445094950791</v>
      </c>
      <c r="BE89">
        <v>16.0064404292626</v>
      </c>
      <c r="BF89" s="60">
        <v>1025</v>
      </c>
    </row>
    <row r="90" spans="2:58" x14ac:dyDescent="0.3">
      <c r="B90">
        <v>76.160003662109403</v>
      </c>
      <c r="C90">
        <v>0.230000004172325</v>
      </c>
      <c r="D90">
        <v>14.2700004577637</v>
      </c>
      <c r="F90">
        <v>0.94999998807907104</v>
      </c>
      <c r="G90">
        <v>0.38999998569488498</v>
      </c>
      <c r="H90">
        <v>1.7400000095367401</v>
      </c>
      <c r="I90">
        <v>5.0000000745058101E-2</v>
      </c>
      <c r="J90">
        <v>3.3599998950958199</v>
      </c>
      <c r="K90">
        <v>2.8699998855590798</v>
      </c>
      <c r="AL90">
        <v>31.953930522481564</v>
      </c>
      <c r="AM90">
        <v>100.41425049091438</v>
      </c>
      <c r="AN90">
        <v>154.69389096342218</v>
      </c>
      <c r="AO90">
        <v>154.84755655105582</v>
      </c>
      <c r="AQ90">
        <v>7.2093195814042759E-3</v>
      </c>
      <c r="AR90">
        <v>1.1191745314830309E-2</v>
      </c>
      <c r="AT90">
        <v>2.0143880737026807E-2</v>
      </c>
      <c r="AU90">
        <v>9.8794624800263523E-3</v>
      </c>
      <c r="AW90">
        <v>3.855917690206525E-5</v>
      </c>
      <c r="AY90">
        <v>-27.162625128427226</v>
      </c>
      <c r="AZ90">
        <v>0.14140689271407295</v>
      </c>
      <c r="BB90">
        <v>23.034754685124238</v>
      </c>
      <c r="BC90">
        <v>0.512576515478675</v>
      </c>
      <c r="BE90">
        <v>16.206694799382188</v>
      </c>
      <c r="BF90" s="60">
        <v>1025</v>
      </c>
    </row>
    <row r="91" spans="2:58" x14ac:dyDescent="0.3">
      <c r="B91">
        <v>73.589996337890597</v>
      </c>
      <c r="C91">
        <v>0.33000001311302202</v>
      </c>
      <c r="D91">
        <v>15.6099996566772</v>
      </c>
      <c r="F91">
        <v>1.6000000238418599</v>
      </c>
      <c r="G91">
        <v>0.40999999642372098</v>
      </c>
      <c r="H91">
        <v>2.1500000953674299</v>
      </c>
      <c r="I91">
        <v>5.9999998658895499E-2</v>
      </c>
      <c r="J91">
        <v>3.8399999141693102</v>
      </c>
      <c r="K91">
        <v>2.4100000858306898</v>
      </c>
      <c r="AL91">
        <v>41.39809336111793</v>
      </c>
      <c r="AM91">
        <v>98.805076909367145</v>
      </c>
      <c r="AN91">
        <v>150.45017254449573</v>
      </c>
      <c r="AO91">
        <v>150.53986639392485</v>
      </c>
      <c r="AQ91">
        <v>8.6092831284458587E-3</v>
      </c>
      <c r="AR91">
        <v>1.435396913186127E-2</v>
      </c>
      <c r="AT91">
        <v>2.6640558882573606E-2</v>
      </c>
      <c r="AU91">
        <v>1.517884387807905E-2</v>
      </c>
      <c r="AW91">
        <v>9.1874000298156433E-5</v>
      </c>
      <c r="AY91">
        <v>-25.414921912816581</v>
      </c>
      <c r="AZ91">
        <v>0.25096078430799706</v>
      </c>
      <c r="BB91">
        <v>19.322301482293661</v>
      </c>
      <c r="BC91">
        <v>0.41250784968607812</v>
      </c>
      <c r="BE91">
        <v>17.549868771175877</v>
      </c>
      <c r="BF91" s="60">
        <v>1025</v>
      </c>
    </row>
    <row r="92" spans="2:58" x14ac:dyDescent="0.3">
      <c r="B92">
        <v>74.459999084472699</v>
      </c>
      <c r="C92">
        <v>0.34999999403953502</v>
      </c>
      <c r="D92">
        <v>15.2799997329712</v>
      </c>
      <c r="F92">
        <v>1.0099999904632599</v>
      </c>
      <c r="G92">
        <v>0.270000010728836</v>
      </c>
      <c r="H92">
        <v>1.9299999475479099</v>
      </c>
      <c r="I92">
        <v>9.00000035762787E-2</v>
      </c>
      <c r="J92">
        <v>4.0999999046325701</v>
      </c>
      <c r="K92">
        <v>2.5199999809265101</v>
      </c>
      <c r="AL92">
        <v>38.539094598013683</v>
      </c>
      <c r="AM92">
        <v>100.0476056773728</v>
      </c>
      <c r="AN92">
        <v>151.67152836076335</v>
      </c>
      <c r="AO92">
        <v>151.7752358555268</v>
      </c>
      <c r="AQ92">
        <v>8.2098489053751156E-3</v>
      </c>
      <c r="AR92">
        <v>1.3227729891573083E-2</v>
      </c>
      <c r="AT92">
        <v>2.4468436056697424E-2</v>
      </c>
      <c r="AU92">
        <v>1.3869949504065865E-2</v>
      </c>
      <c r="AW92">
        <v>7.1434000968388937E-5</v>
      </c>
      <c r="AY92">
        <v>-25.930946933194154</v>
      </c>
      <c r="AZ92">
        <v>0.21218132871349754</v>
      </c>
      <c r="BB92">
        <v>20.42166314412346</v>
      </c>
      <c r="BC92">
        <v>0.34878708488613541</v>
      </c>
      <c r="BE92">
        <v>17.592106652087395</v>
      </c>
      <c r="BF92" s="60">
        <v>1025</v>
      </c>
    </row>
    <row r="93" spans="2:58" x14ac:dyDescent="0.3">
      <c r="B93">
        <v>68.050003051757798</v>
      </c>
      <c r="C93">
        <v>0.37000000476837203</v>
      </c>
      <c r="D93">
        <v>16.690000534057599</v>
      </c>
      <c r="F93">
        <v>3.3399999141693102</v>
      </c>
      <c r="G93">
        <v>1.08000004291534</v>
      </c>
      <c r="H93">
        <v>3.96000003814697</v>
      </c>
      <c r="I93">
        <v>7.9999998211860698E-2</v>
      </c>
      <c r="J93">
        <v>4.6100001335143999</v>
      </c>
      <c r="K93">
        <v>1.8200000524520901</v>
      </c>
      <c r="AL93">
        <v>58.582935790610591</v>
      </c>
      <c r="AM93">
        <v>96.499985264155796</v>
      </c>
      <c r="AN93">
        <v>140.82074330575966</v>
      </c>
      <c r="AO93">
        <v>140.78632726200067</v>
      </c>
      <c r="AQ93">
        <v>1.1290256355660635E-2</v>
      </c>
      <c r="AR93">
        <v>2.088156986279948E-2</v>
      </c>
      <c r="AT93">
        <v>4.0374919677874432E-2</v>
      </c>
      <c r="AU93">
        <v>3.0654315108592262E-2</v>
      </c>
      <c r="AW93">
        <v>4.8227703802016393E-4</v>
      </c>
      <c r="AY93">
        <v>-21.50375983647249</v>
      </c>
      <c r="AZ93">
        <v>0.64681742275226206</v>
      </c>
      <c r="BB93">
        <v>13.218609468463681</v>
      </c>
      <c r="BC93">
        <v>0.63994932680571037</v>
      </c>
      <c r="BE93">
        <v>18.86091127274457</v>
      </c>
      <c r="BF93" s="60">
        <v>1025</v>
      </c>
    </row>
    <row r="94" spans="2:58" x14ac:dyDescent="0.3">
      <c r="B94">
        <v>69.650001525878906</v>
      </c>
      <c r="C94">
        <v>0.37999999523162797</v>
      </c>
      <c r="D94">
        <v>15.920000076293899</v>
      </c>
      <c r="F94">
        <v>3.1500000953674299</v>
      </c>
      <c r="G94">
        <v>0.89999997615814198</v>
      </c>
      <c r="H94">
        <v>3.3399999141693102</v>
      </c>
      <c r="I94">
        <v>7.9999998211860698E-2</v>
      </c>
      <c r="J94">
        <v>4.5900001525878897</v>
      </c>
      <c r="K94">
        <v>1.9900000095367401</v>
      </c>
      <c r="AL94">
        <v>53.973595808842077</v>
      </c>
      <c r="AM94">
        <v>98.475906276842537</v>
      </c>
      <c r="AN94">
        <v>143.56348395157872</v>
      </c>
      <c r="AO94">
        <v>143.56463371358211</v>
      </c>
      <c r="AQ94">
        <v>1.0048004055586719E-2</v>
      </c>
      <c r="AR94">
        <v>1.7400843314389611E-2</v>
      </c>
      <c r="AT94">
        <v>3.6033685925028765E-2</v>
      </c>
      <c r="AU94">
        <v>2.5760819068111646E-2</v>
      </c>
      <c r="AW94">
        <v>2.8039171150754218E-4</v>
      </c>
      <c r="AY94">
        <v>-22.598434650315799</v>
      </c>
      <c r="AZ94">
        <v>0.44980682191389132</v>
      </c>
      <c r="BB94">
        <v>15.100158149805825</v>
      </c>
      <c r="BC94">
        <v>0.57294104607384788</v>
      </c>
      <c r="BE94">
        <v>18.616204477736122</v>
      </c>
      <c r="BF94" s="60">
        <v>1025</v>
      </c>
    </row>
    <row r="95" spans="2:58" x14ac:dyDescent="0.3">
      <c r="B95">
        <v>70.769996643066406</v>
      </c>
      <c r="C95">
        <v>0.46999999880790699</v>
      </c>
      <c r="D95">
        <v>15.25</v>
      </c>
      <c r="F95">
        <v>2.9100000858306898</v>
      </c>
      <c r="G95">
        <v>0.75999999046325695</v>
      </c>
      <c r="H95">
        <v>2.9500000476837198</v>
      </c>
      <c r="I95">
        <v>2.9999999329447701E-2</v>
      </c>
      <c r="J95">
        <v>4.5199999809265101</v>
      </c>
      <c r="K95">
        <v>2.3299999237060498</v>
      </c>
      <c r="AL95">
        <v>49.443458904216826</v>
      </c>
      <c r="AM95">
        <v>99.413448170481175</v>
      </c>
      <c r="AN95">
        <v>145.7575468736957</v>
      </c>
      <c r="AO95">
        <v>145.78741938543467</v>
      </c>
      <c r="AQ95">
        <v>9.5878607136115918E-3</v>
      </c>
      <c r="AR95">
        <v>1.5919839552373711E-2</v>
      </c>
      <c r="AT95">
        <v>3.2771032675248592E-2</v>
      </c>
      <c r="AU95">
        <v>2.1840738081064345E-2</v>
      </c>
      <c r="AW95">
        <v>1.809848332369177E-4</v>
      </c>
      <c r="AY95">
        <v>-23.483381408176648</v>
      </c>
      <c r="AZ95">
        <v>0.33573120656257099</v>
      </c>
      <c r="BB95">
        <v>16.891370057251386</v>
      </c>
      <c r="BC95">
        <v>0.60234990857951609</v>
      </c>
      <c r="BE95">
        <v>18.140419430055829</v>
      </c>
      <c r="BF95" s="60">
        <v>1025</v>
      </c>
    </row>
    <row r="96" spans="2:58" x14ac:dyDescent="0.3">
      <c r="B96">
        <v>74.940002441406193</v>
      </c>
      <c r="C96">
        <v>9.00000035762787E-2</v>
      </c>
      <c r="D96">
        <v>15.439999580383301</v>
      </c>
      <c r="F96">
        <v>0.87999999523162797</v>
      </c>
      <c r="G96">
        <v>0.25</v>
      </c>
      <c r="H96">
        <v>2.3299999237060498</v>
      </c>
      <c r="I96">
        <v>5.9999998658895499E-2</v>
      </c>
      <c r="J96">
        <v>3.5299999713897701</v>
      </c>
      <c r="K96">
        <v>2.4700000286102299</v>
      </c>
      <c r="AL96">
        <v>38.358958121036991</v>
      </c>
      <c r="AM96">
        <v>100.44823816380669</v>
      </c>
      <c r="AN96">
        <v>152.64269056618019</v>
      </c>
      <c r="AO96">
        <v>152.76055784035881</v>
      </c>
      <c r="AQ96">
        <v>7.0140108814055035E-3</v>
      </c>
      <c r="AR96">
        <v>1.1542532272300335E-2</v>
      </c>
      <c r="AT96">
        <v>2.0544577881692887E-2</v>
      </c>
      <c r="AU96">
        <v>1.1521650770061835E-2</v>
      </c>
      <c r="AW96">
        <v>6.3168226904368967E-5</v>
      </c>
      <c r="AY96">
        <v>-26.331339360329942</v>
      </c>
      <c r="AZ96">
        <v>0.20458558998997273</v>
      </c>
      <c r="BB96">
        <v>20.7919761926082</v>
      </c>
      <c r="BC96">
        <v>0.45792060736416046</v>
      </c>
      <c r="BE96">
        <v>17.136703464502588</v>
      </c>
      <c r="BF96" s="60">
        <v>1025</v>
      </c>
    </row>
    <row r="97" spans="2:58" x14ac:dyDescent="0.3">
      <c r="B97">
        <v>55.8</v>
      </c>
      <c r="C97">
        <v>0.72</v>
      </c>
      <c r="D97">
        <v>18.899999999999999</v>
      </c>
      <c r="F97">
        <v>8.0299999999999994</v>
      </c>
      <c r="G97">
        <v>3.73</v>
      </c>
      <c r="H97">
        <v>7.53</v>
      </c>
      <c r="I97">
        <v>0.14000000000000001</v>
      </c>
      <c r="J97">
        <v>4.04</v>
      </c>
      <c r="K97">
        <v>1.01</v>
      </c>
      <c r="AL97">
        <v>87.947772043928524</v>
      </c>
      <c r="AM97">
        <v>84.080247394944593</v>
      </c>
      <c r="AN97">
        <v>113.44689791930712</v>
      </c>
      <c r="AO97">
        <v>113.09094562376796</v>
      </c>
      <c r="AQ97">
        <v>2.766368068339748E-2</v>
      </c>
      <c r="AR97">
        <v>5.9898169410662172E-2</v>
      </c>
      <c r="AT97">
        <v>0.17965146839247056</v>
      </c>
      <c r="AU97">
        <v>0.20597534951670773</v>
      </c>
      <c r="AW97">
        <v>2.5016953737180995E-2</v>
      </c>
      <c r="AY97">
        <v>-12.020305169065693</v>
      </c>
      <c r="AZ97">
        <v>4.6436146248592509</v>
      </c>
      <c r="BB97">
        <v>0.40388436969760444</v>
      </c>
      <c r="BC97">
        <v>1.2124438045601056</v>
      </c>
      <c r="BE97">
        <v>21.424571544999178</v>
      </c>
      <c r="BF97" s="60">
        <v>1025</v>
      </c>
    </row>
    <row r="98" spans="2:58" x14ac:dyDescent="0.3">
      <c r="B98">
        <v>62.9</v>
      </c>
      <c r="C98">
        <v>0.72</v>
      </c>
      <c r="D98">
        <v>18.399999999999999</v>
      </c>
      <c r="F98">
        <v>4.25</v>
      </c>
      <c r="G98">
        <v>1.78</v>
      </c>
      <c r="H98">
        <v>4.71</v>
      </c>
      <c r="I98">
        <v>0.15</v>
      </c>
      <c r="J98">
        <v>4.95</v>
      </c>
      <c r="K98">
        <v>2.0299999999999998</v>
      </c>
      <c r="AL98">
        <v>64.471866160585222</v>
      </c>
      <c r="AM98">
        <v>85.074537068048372</v>
      </c>
      <c r="AN98">
        <v>132.40706482027812</v>
      </c>
      <c r="AO98">
        <v>132.26981198902729</v>
      </c>
      <c r="AQ98">
        <v>2.5276014550689747E-2</v>
      </c>
      <c r="AR98">
        <v>5.6830789543656092E-2</v>
      </c>
      <c r="AT98">
        <v>8.6152422707934551E-2</v>
      </c>
      <c r="AU98">
        <v>6.1192661725557422E-2</v>
      </c>
      <c r="AW98">
        <v>2.3309999987777843E-3</v>
      </c>
      <c r="AY98">
        <v>-18.19881817066068</v>
      </c>
      <c r="AZ98">
        <v>1.8037222786060731</v>
      </c>
      <c r="BB98">
        <v>8.9596621214835679</v>
      </c>
      <c r="BC98">
        <v>0.69419114389792891</v>
      </c>
      <c r="BE98">
        <v>18.742682465157564</v>
      </c>
      <c r="BF98" s="60">
        <v>1025</v>
      </c>
    </row>
    <row r="99" spans="2:58" x14ac:dyDescent="0.3">
      <c r="B99">
        <v>67.2</v>
      </c>
      <c r="C99">
        <v>0.64</v>
      </c>
      <c r="D99">
        <v>16.399999999999999</v>
      </c>
      <c r="F99">
        <v>3.3</v>
      </c>
      <c r="G99">
        <v>0.79</v>
      </c>
      <c r="H99">
        <v>3.5</v>
      </c>
      <c r="I99">
        <v>0.05</v>
      </c>
      <c r="J99">
        <v>6.86</v>
      </c>
      <c r="K99">
        <v>0.98</v>
      </c>
      <c r="AL99">
        <v>66.454645284653182</v>
      </c>
      <c r="AM99">
        <v>100.6389426448423</v>
      </c>
      <c r="AN99">
        <v>138.10428829437211</v>
      </c>
      <c r="AO99">
        <v>138.01855485978385</v>
      </c>
      <c r="AQ99">
        <v>8.400780100310843E-3</v>
      </c>
      <c r="AR99">
        <v>1.4250369758780307E-2</v>
      </c>
      <c r="AT99">
        <v>4.7799991208281829E-2</v>
      </c>
      <c r="AU99">
        <v>4.647743213088916E-2</v>
      </c>
      <c r="AW99">
        <v>6.5182329975893951E-4</v>
      </c>
      <c r="AY99">
        <v>-21.518809370327009</v>
      </c>
      <c r="AZ99">
        <v>0.69817104532713992</v>
      </c>
      <c r="BB99">
        <v>10.321676216915339</v>
      </c>
      <c r="BC99">
        <v>0.28351133532271366</v>
      </c>
      <c r="BE99">
        <v>22.656616864209202</v>
      </c>
      <c r="BF99" s="60">
        <v>1025</v>
      </c>
    </row>
    <row r="100" spans="2:58" x14ac:dyDescent="0.3">
      <c r="B100">
        <v>77.7</v>
      </c>
      <c r="C100">
        <v>0.06</v>
      </c>
      <c r="D100">
        <v>11.2</v>
      </c>
      <c r="F100">
        <v>0.7</v>
      </c>
      <c r="G100">
        <v>0.11</v>
      </c>
      <c r="H100">
        <v>0.47</v>
      </c>
      <c r="I100">
        <v>0.06</v>
      </c>
      <c r="J100">
        <v>3.51</v>
      </c>
      <c r="K100">
        <v>4.26</v>
      </c>
      <c r="AL100">
        <v>12.721171616265101</v>
      </c>
      <c r="AM100">
        <v>101.73477147734262</v>
      </c>
      <c r="AN100">
        <v>160.75413095936312</v>
      </c>
      <c r="AO100">
        <v>160.99123637133849</v>
      </c>
      <c r="AQ100">
        <v>6.3636622495776536E-3</v>
      </c>
      <c r="AR100">
        <v>8.459702051114756E-3</v>
      </c>
      <c r="AT100">
        <v>1.7139618236354803E-2</v>
      </c>
      <c r="AU100">
        <v>6.0233129538817117E-3</v>
      </c>
      <c r="AW100">
        <v>9.532674372682147E-6</v>
      </c>
      <c r="AY100">
        <v>-29.76041691856085</v>
      </c>
      <c r="AZ100">
        <v>5.2282652635648484E-2</v>
      </c>
      <c r="BB100">
        <v>29.845414973845632</v>
      </c>
      <c r="BC100">
        <v>0.46207392909412359</v>
      </c>
      <c r="BE100">
        <v>14.095435978126822</v>
      </c>
      <c r="BF100" s="60">
        <v>1025</v>
      </c>
    </row>
    <row r="101" spans="2:58" x14ac:dyDescent="0.3">
      <c r="B101">
        <v>59.099998474121101</v>
      </c>
      <c r="C101">
        <v>0.54000002145767201</v>
      </c>
      <c r="D101">
        <v>19.100000381469702</v>
      </c>
      <c r="F101">
        <v>5.2199997901916504</v>
      </c>
      <c r="G101">
        <v>3.25</v>
      </c>
      <c r="H101">
        <v>7.4499998092651403</v>
      </c>
      <c r="I101">
        <v>0.18999999761581399</v>
      </c>
      <c r="J101">
        <v>4</v>
      </c>
      <c r="K101">
        <v>0.87999999523162797</v>
      </c>
      <c r="AL101">
        <v>90.605652433811869</v>
      </c>
      <c r="AM101">
        <v>87.371720729433576</v>
      </c>
      <c r="AN101">
        <v>121.91373526847319</v>
      </c>
      <c r="AO101">
        <v>121.6686959384518</v>
      </c>
      <c r="AQ101">
        <v>1.7207857338922061E-2</v>
      </c>
      <c r="AR101">
        <v>4.1870190528189209E-2</v>
      </c>
      <c r="AT101">
        <v>7.8158165738410126E-2</v>
      </c>
      <c r="AU101">
        <v>9.4851714932781578E-2</v>
      </c>
      <c r="AW101">
        <v>1.1864637571558166E-2</v>
      </c>
      <c r="AY101">
        <v>-14.811175104036979</v>
      </c>
      <c r="AZ101">
        <v>4.3735730642299186</v>
      </c>
      <c r="BB101">
        <v>0.60558546000842228</v>
      </c>
      <c r="BC101">
        <v>1.257691691684574</v>
      </c>
      <c r="BE101">
        <v>21.221657267474299</v>
      </c>
      <c r="BF101" s="60">
        <v>1025</v>
      </c>
    </row>
    <row r="102" spans="2:58" x14ac:dyDescent="0.3">
      <c r="B102">
        <v>52.099998474121101</v>
      </c>
      <c r="C102">
        <v>1.2699999809265099</v>
      </c>
      <c r="D102">
        <v>19.299999237060501</v>
      </c>
      <c r="F102">
        <v>8.3500003814697301</v>
      </c>
      <c r="G102">
        <v>4.1399998664856001</v>
      </c>
      <c r="H102">
        <v>8.7700004577636701</v>
      </c>
      <c r="I102">
        <v>0.15000000596046401</v>
      </c>
      <c r="J102">
        <v>4.4899997711181596</v>
      </c>
      <c r="K102">
        <v>1</v>
      </c>
      <c r="AL102">
        <v>86.281164904366591</v>
      </c>
      <c r="AM102">
        <v>81.961625658387305</v>
      </c>
      <c r="AN102">
        <v>102.79919683159879</v>
      </c>
      <c r="AO102">
        <v>102.29653629674732</v>
      </c>
      <c r="AQ102">
        <v>3.22213550523585E-2</v>
      </c>
      <c r="AR102">
        <v>6.2370919579217192E-2</v>
      </c>
      <c r="AT102">
        <v>0.3271749696631347</v>
      </c>
      <c r="AU102">
        <v>0.423401465036022</v>
      </c>
      <c r="AW102">
        <v>6.2863966302136559E-2</v>
      </c>
      <c r="AY102">
        <v>-10.075033169606764</v>
      </c>
      <c r="AZ102">
        <v>5.2069349316778135</v>
      </c>
      <c r="BB102">
        <v>-0.29915082972843843</v>
      </c>
      <c r="BC102">
        <v>1.3720347954680441</v>
      </c>
      <c r="BE102">
        <v>23.991352536215867</v>
      </c>
      <c r="BF102" s="60">
        <v>1025</v>
      </c>
    </row>
    <row r="103" spans="2:58" x14ac:dyDescent="0.3">
      <c r="B103">
        <v>53.200000762939403</v>
      </c>
      <c r="C103">
        <v>1.1000000238418599</v>
      </c>
      <c r="D103">
        <v>19.200000762939499</v>
      </c>
      <c r="F103">
        <v>7.6300001144409197</v>
      </c>
      <c r="G103">
        <v>3.6600000858306898</v>
      </c>
      <c r="H103">
        <v>8.57999992370606</v>
      </c>
      <c r="I103">
        <v>0.15999999642372101</v>
      </c>
      <c r="J103">
        <v>4.53999996185303</v>
      </c>
      <c r="K103">
        <v>1.2300000190734901</v>
      </c>
      <c r="AL103">
        <v>87.642912230805919</v>
      </c>
      <c r="AM103">
        <v>83.686478943289984</v>
      </c>
      <c r="AN103">
        <v>107.17520346687107</v>
      </c>
      <c r="AO103">
        <v>106.72232178959044</v>
      </c>
      <c r="AQ103">
        <v>2.4685349776583973E-2</v>
      </c>
      <c r="AR103">
        <v>5.0313414152202057E-2</v>
      </c>
      <c r="AT103">
        <v>0.23445993614230781</v>
      </c>
      <c r="AU103">
        <v>0.30121032286740862</v>
      </c>
      <c r="AW103">
        <v>4.2440558541411315E-2</v>
      </c>
      <c r="AY103">
        <v>-11.541388159976949</v>
      </c>
      <c r="AZ103">
        <v>4.9099381654220009</v>
      </c>
      <c r="BB103">
        <v>-9.3623785923770964E-2</v>
      </c>
      <c r="BC103">
        <v>1.3770785715214324</v>
      </c>
      <c r="BE103">
        <v>23.897723097193662</v>
      </c>
      <c r="BF103" s="60">
        <v>1025</v>
      </c>
    </row>
    <row r="104" spans="2:58" x14ac:dyDescent="0.3">
      <c r="B104">
        <v>56.900001525878899</v>
      </c>
      <c r="C104">
        <v>0.81999999284744296</v>
      </c>
      <c r="D104">
        <v>18.600000381469702</v>
      </c>
      <c r="F104">
        <v>6.28999996185303</v>
      </c>
      <c r="G104">
        <v>2.6800000667571999</v>
      </c>
      <c r="H104">
        <v>7.2300000190734899</v>
      </c>
      <c r="I104">
        <v>0.18000000715255701</v>
      </c>
      <c r="J104">
        <v>5.0700001716613796</v>
      </c>
      <c r="K104">
        <v>1.4800000190734901</v>
      </c>
      <c r="AL104">
        <v>89.372647806202053</v>
      </c>
      <c r="AM104">
        <v>86.928871406466385</v>
      </c>
      <c r="AN104">
        <v>118.68437644677789</v>
      </c>
      <c r="AO104">
        <v>118.37137865628881</v>
      </c>
      <c r="AQ104">
        <v>1.4749650158130553E-2</v>
      </c>
      <c r="AR104">
        <v>3.3223491702614134E-2</v>
      </c>
      <c r="AT104">
        <v>0.11846049615462975</v>
      </c>
      <c r="AU104">
        <v>0.13984247324914587</v>
      </c>
      <c r="AW104">
        <v>1.3929605464240852E-2</v>
      </c>
      <c r="AY104">
        <v>-15.242931257583706</v>
      </c>
      <c r="AZ104">
        <v>3.9107060978900909</v>
      </c>
      <c r="BB104">
        <v>0.41289249018742957</v>
      </c>
      <c r="BC104">
        <v>1.1925371968686382</v>
      </c>
      <c r="BE104">
        <v>23.517075583991812</v>
      </c>
      <c r="BF104" s="60">
        <v>1025</v>
      </c>
    </row>
    <row r="105" spans="2:58" x14ac:dyDescent="0.3">
      <c r="B105">
        <v>60</v>
      </c>
      <c r="C105">
        <v>0.57999998331070002</v>
      </c>
      <c r="D105">
        <v>18.899999618530298</v>
      </c>
      <c r="F105">
        <v>5.2699999809265101</v>
      </c>
      <c r="G105">
        <v>1.7599999904632599</v>
      </c>
      <c r="H105">
        <v>5.6599998474121103</v>
      </c>
      <c r="I105">
        <v>0.18999999761581399</v>
      </c>
      <c r="J105">
        <v>5.4400000572204599</v>
      </c>
      <c r="K105">
        <v>1.7799999713897701</v>
      </c>
      <c r="AL105">
        <v>76.80981027952167</v>
      </c>
      <c r="AM105">
        <v>84.384236366170782</v>
      </c>
      <c r="AN105">
        <v>127.34462090131815</v>
      </c>
      <c r="AO105">
        <v>127.13047074070111</v>
      </c>
      <c r="AQ105">
        <v>1.6923683858524604E-2</v>
      </c>
      <c r="AR105">
        <v>4.0460080971317369E-2</v>
      </c>
      <c r="AT105">
        <v>0.10145382507473508</v>
      </c>
      <c r="AU105">
        <v>8.547818557373367E-2</v>
      </c>
      <c r="AW105">
        <v>5.2289977396923256E-3</v>
      </c>
      <c r="AY105">
        <v>-17.711004906520074</v>
      </c>
      <c r="AZ105">
        <v>2.8874823993994085</v>
      </c>
      <c r="BB105">
        <v>4.3454799782065257</v>
      </c>
      <c r="BC105">
        <v>0.79843842848095337</v>
      </c>
      <c r="BE105">
        <v>21.506875421665722</v>
      </c>
      <c r="BF105" s="60">
        <v>1025</v>
      </c>
    </row>
    <row r="106" spans="2:58" x14ac:dyDescent="0.3">
      <c r="B106">
        <v>56.299999237060597</v>
      </c>
      <c r="C106">
        <v>1.0900000333786</v>
      </c>
      <c r="D106">
        <v>18.600000381469702</v>
      </c>
      <c r="F106">
        <v>7.25</v>
      </c>
      <c r="G106">
        <v>3.0899999141693102</v>
      </c>
      <c r="H106">
        <v>7.2199997901916504</v>
      </c>
      <c r="I106">
        <v>0.129999995231628</v>
      </c>
      <c r="J106">
        <v>4.0900001525878897</v>
      </c>
      <c r="K106">
        <v>1.9400000572204601</v>
      </c>
      <c r="AL106">
        <v>85.705518747509117</v>
      </c>
      <c r="AM106">
        <v>83.545122420913629</v>
      </c>
      <c r="AN106">
        <v>117.09493068411791</v>
      </c>
      <c r="AO106">
        <v>116.77278700291393</v>
      </c>
      <c r="AQ106">
        <v>2.8263645516521507E-2</v>
      </c>
      <c r="AR106">
        <v>6.4543827456677028E-2</v>
      </c>
      <c r="AT106">
        <v>0.14785385322761627</v>
      </c>
      <c r="AU106">
        <v>0.15803122582415272</v>
      </c>
      <c r="AW106">
        <v>1.6963622069131743E-2</v>
      </c>
      <c r="AY106">
        <v>-13.322862701944752</v>
      </c>
      <c r="AZ106">
        <v>4.2007732397550734</v>
      </c>
      <c r="BB106">
        <v>1.5388687857678591</v>
      </c>
      <c r="BC106">
        <v>1.4119345234236245</v>
      </c>
      <c r="BE106">
        <v>20.838303425549185</v>
      </c>
      <c r="BF106" s="60">
        <v>1025</v>
      </c>
    </row>
    <row r="107" spans="2:58" x14ac:dyDescent="0.3">
      <c r="B107">
        <v>56.5</v>
      </c>
      <c r="C107">
        <v>1.03999996185303</v>
      </c>
      <c r="D107">
        <v>18.799999237060501</v>
      </c>
      <c r="F107">
        <v>6.8200001716613796</v>
      </c>
      <c r="G107">
        <v>3.2699999809265101</v>
      </c>
      <c r="H107">
        <v>7.4200000762939498</v>
      </c>
      <c r="I107">
        <v>0.17000000178813901</v>
      </c>
      <c r="J107">
        <v>3.6800000667571999</v>
      </c>
      <c r="K107">
        <v>2.03999996185303</v>
      </c>
      <c r="AL107">
        <v>85.365401572091841</v>
      </c>
      <c r="AM107">
        <v>83.04791148202294</v>
      </c>
      <c r="AN107">
        <v>117.37158758619435</v>
      </c>
      <c r="AO107">
        <v>117.06006361872896</v>
      </c>
      <c r="AQ107">
        <v>3.1562267701543127E-2</v>
      </c>
      <c r="AR107">
        <v>7.4134123392049223E-2</v>
      </c>
      <c r="AT107">
        <v>0.13609698813428028</v>
      </c>
      <c r="AU107">
        <v>0.14594749500820331</v>
      </c>
      <c r="AW107">
        <v>1.764455528885419E-2</v>
      </c>
      <c r="AY107">
        <v>-12.965276381593272</v>
      </c>
      <c r="AZ107">
        <v>4.5090980800849518</v>
      </c>
      <c r="BB107">
        <v>1.7274157919115087</v>
      </c>
      <c r="BC107">
        <v>1.4544830700996789</v>
      </c>
      <c r="BE107">
        <v>20.088805856580262</v>
      </c>
      <c r="BF107" s="60">
        <v>1025</v>
      </c>
    </row>
    <row r="108" spans="2:58" x14ac:dyDescent="0.3">
      <c r="B108">
        <v>57.099998474121101</v>
      </c>
      <c r="C108">
        <v>0.69999998807907104</v>
      </c>
      <c r="D108">
        <v>19.100000381469702</v>
      </c>
      <c r="F108">
        <v>6.9000000953674299</v>
      </c>
      <c r="G108">
        <v>2.7999999523162802</v>
      </c>
      <c r="H108">
        <v>6.5900001525878897</v>
      </c>
      <c r="I108">
        <v>0.15999999642372101</v>
      </c>
      <c r="J108">
        <v>4.17000007629394</v>
      </c>
      <c r="K108">
        <v>2.1300001144409202</v>
      </c>
      <c r="AL108">
        <v>83.916241693954404</v>
      </c>
      <c r="AM108">
        <v>82.509495115292651</v>
      </c>
      <c r="AN108">
        <v>119.62267371917116</v>
      </c>
      <c r="AO108">
        <v>119.32858767069914</v>
      </c>
      <c r="AQ108">
        <v>2.8223618584499285E-2</v>
      </c>
      <c r="AR108">
        <v>6.7426562621810099E-2</v>
      </c>
      <c r="AT108">
        <v>0.1438327608423467</v>
      </c>
      <c r="AU108">
        <v>0.14240535343705688</v>
      </c>
      <c r="AW108">
        <v>1.4561744208276431E-2</v>
      </c>
      <c r="AY108">
        <v>-13.880297842559605</v>
      </c>
      <c r="AZ108">
        <v>4.5285215163613843</v>
      </c>
      <c r="BB108">
        <v>1.6901707469551481</v>
      </c>
      <c r="BC108">
        <v>1.0412169083175944</v>
      </c>
      <c r="BE108">
        <v>20.626355519608868</v>
      </c>
      <c r="BF108" s="60">
        <v>1025</v>
      </c>
    </row>
    <row r="109" spans="2:58" x14ac:dyDescent="0.3">
      <c r="B109">
        <v>54.799999237060597</v>
      </c>
      <c r="C109">
        <v>0.62000000476837203</v>
      </c>
      <c r="D109">
        <v>20.100000381469702</v>
      </c>
      <c r="F109">
        <v>6.57999992370606</v>
      </c>
      <c r="G109">
        <v>3.3199999332428001</v>
      </c>
      <c r="H109">
        <v>7.6300001144409197</v>
      </c>
      <c r="I109">
        <v>0.15999999642372101</v>
      </c>
      <c r="J109">
        <v>5.5599999427795401</v>
      </c>
      <c r="K109">
        <v>0.93999999761581399</v>
      </c>
      <c r="AL109">
        <v>87.628402936124118</v>
      </c>
      <c r="AM109">
        <v>83.948257975525863</v>
      </c>
      <c r="AN109">
        <v>110.00763340079911</v>
      </c>
      <c r="AO109">
        <v>109.58390750388057</v>
      </c>
      <c r="AQ109">
        <v>1.8626783570833947E-2</v>
      </c>
      <c r="AR109">
        <v>3.8830184909131017E-2</v>
      </c>
      <c r="AT109">
        <v>0.23347211418790331</v>
      </c>
      <c r="AU109">
        <v>0.29238269224932911</v>
      </c>
      <c r="AW109">
        <v>3.6069942017182582E-2</v>
      </c>
      <c r="AY109">
        <v>-13.025099756775255</v>
      </c>
      <c r="AZ109">
        <v>5.3455680343253036</v>
      </c>
      <c r="BB109">
        <v>-1.0007861447760664</v>
      </c>
      <c r="BC109">
        <v>0.65217445316396949</v>
      </c>
      <c r="BE109">
        <v>25.832096571300752</v>
      </c>
      <c r="BF109" s="60">
        <v>1025</v>
      </c>
    </row>
    <row r="110" spans="2:58" x14ac:dyDescent="0.3">
      <c r="B110">
        <v>56.200000762939403</v>
      </c>
      <c r="C110">
        <v>0.34000000357627902</v>
      </c>
      <c r="D110">
        <v>20.399999618530298</v>
      </c>
      <c r="F110">
        <v>5.8800001144409197</v>
      </c>
      <c r="G110">
        <v>2.5799999237060498</v>
      </c>
      <c r="H110">
        <v>7.1799998283386204</v>
      </c>
      <c r="I110">
        <v>0.20000000298023199</v>
      </c>
      <c r="J110">
        <v>6.0199999809265101</v>
      </c>
      <c r="K110">
        <v>1.0199999809265099</v>
      </c>
      <c r="AL110">
        <v>88.768407931602297</v>
      </c>
      <c r="AM110">
        <v>85.543493680985421</v>
      </c>
      <c r="AN110">
        <v>114.44377260692703</v>
      </c>
      <c r="AO110">
        <v>114.06120661612857</v>
      </c>
      <c r="AQ110">
        <v>1.2941044340559477E-2</v>
      </c>
      <c r="AR110">
        <v>2.8308635324244373E-2</v>
      </c>
      <c r="AT110">
        <v>0.17836383531668726</v>
      </c>
      <c r="AU110">
        <v>0.22077957129683629</v>
      </c>
      <c r="AW110">
        <v>2.4157176191577544E-2</v>
      </c>
      <c r="AY110">
        <v>-14.894802709358391</v>
      </c>
      <c r="AZ110">
        <v>5.1382383865542565</v>
      </c>
      <c r="BB110">
        <v>-1.1307696616555889</v>
      </c>
      <c r="BC110">
        <v>0.4498498980067378</v>
      </c>
      <c r="BE110">
        <v>26.587592378406349</v>
      </c>
      <c r="BF110" s="60">
        <v>1025</v>
      </c>
    </row>
    <row r="111" spans="2:58" x14ac:dyDescent="0.3">
      <c r="B111">
        <v>55.400001525878899</v>
      </c>
      <c r="C111">
        <v>0.60000002384185802</v>
      </c>
      <c r="D111">
        <v>19.899999618530298</v>
      </c>
      <c r="F111">
        <v>6.8000001907348597</v>
      </c>
      <c r="G111">
        <v>3.6400001049041801</v>
      </c>
      <c r="H111">
        <v>7.6700000762939498</v>
      </c>
      <c r="I111">
        <v>0.17000000178813901</v>
      </c>
      <c r="J111">
        <v>4.6399998664856001</v>
      </c>
      <c r="K111">
        <v>1.0199999809265099</v>
      </c>
      <c r="AL111">
        <v>87.361450211590551</v>
      </c>
      <c r="AM111">
        <v>83.39758598746451</v>
      </c>
      <c r="AN111">
        <v>111.56042797165203</v>
      </c>
      <c r="AO111">
        <v>111.17183755214464</v>
      </c>
      <c r="AQ111">
        <v>2.4499480805840933E-2</v>
      </c>
      <c r="AR111">
        <v>5.3096319415956439E-2</v>
      </c>
      <c r="AT111">
        <v>0.20231633290209231</v>
      </c>
      <c r="AU111">
        <v>0.24424873544347966</v>
      </c>
      <c r="AW111">
        <v>3.2895872515652659E-2</v>
      </c>
      <c r="AY111">
        <v>-12.269151529056115</v>
      </c>
      <c r="AZ111">
        <v>5.4636167457297651</v>
      </c>
      <c r="BB111">
        <v>-0.35717429417001512</v>
      </c>
      <c r="BC111">
        <v>0.85296808786480183</v>
      </c>
      <c r="BE111">
        <v>23.508777418269833</v>
      </c>
      <c r="BF111" s="60">
        <v>1025</v>
      </c>
    </row>
    <row r="112" spans="2:58" x14ac:dyDescent="0.3">
      <c r="B112">
        <v>46.26</v>
      </c>
      <c r="C112">
        <v>2.48</v>
      </c>
      <c r="D112">
        <v>15.96</v>
      </c>
      <c r="F112">
        <v>9.3699999999999992</v>
      </c>
      <c r="G112">
        <v>4.3899999999999997</v>
      </c>
      <c r="H112">
        <v>6.37</v>
      </c>
      <c r="J112">
        <v>1.37</v>
      </c>
      <c r="K112">
        <v>1.93</v>
      </c>
      <c r="AL112">
        <v>82.748694758345351</v>
      </c>
      <c r="AM112">
        <v>72.811016551697122</v>
      </c>
      <c r="AN112">
        <v>105.82420222174672</v>
      </c>
      <c r="AO112">
        <v>105.40122055200725</v>
      </c>
      <c r="AQ112">
        <v>0.13159863458198293</v>
      </c>
      <c r="AR112">
        <v>0.28433159020450038</v>
      </c>
      <c r="AT112">
        <v>0.44690619122185038</v>
      </c>
      <c r="AU112">
        <v>0.39728256598857581</v>
      </c>
      <c r="AW112">
        <v>5.0990775621838999E-2</v>
      </c>
      <c r="AY112">
        <v>-8.2261939282357357</v>
      </c>
      <c r="AZ112">
        <v>5.1018509121853581</v>
      </c>
      <c r="BB112">
        <v>1.1028231952234799</v>
      </c>
      <c r="BC112">
        <v>2.2812355841200223</v>
      </c>
      <c r="BE112">
        <v>17.465502474640623</v>
      </c>
      <c r="BF112" s="60">
        <v>1025</v>
      </c>
    </row>
    <row r="113" spans="2:58" x14ac:dyDescent="0.3">
      <c r="B113">
        <v>52.25</v>
      </c>
      <c r="C113">
        <v>1.71</v>
      </c>
      <c r="D113">
        <v>18.91</v>
      </c>
      <c r="F113">
        <v>9.8000000000000007</v>
      </c>
      <c r="G113">
        <v>1.98</v>
      </c>
      <c r="H113">
        <v>4.5999999999999996</v>
      </c>
      <c r="J113">
        <v>3.81</v>
      </c>
      <c r="K113">
        <v>3.48</v>
      </c>
      <c r="AL113">
        <v>72.885900184489671</v>
      </c>
      <c r="AM113">
        <v>71.881368551933406</v>
      </c>
      <c r="AN113">
        <v>115.41802112953143</v>
      </c>
      <c r="AO113">
        <v>115.03468740900578</v>
      </c>
      <c r="AQ113">
        <v>8.9753501515797057E-2</v>
      </c>
      <c r="AR113">
        <v>0.21102281303747508</v>
      </c>
      <c r="AT113">
        <v>0.47381028033654377</v>
      </c>
      <c r="AU113">
        <v>0.31840666412313978</v>
      </c>
      <c r="AW113">
        <v>2.0983009112161711E-2</v>
      </c>
      <c r="AY113">
        <v>-12.159064799869885</v>
      </c>
      <c r="AZ113">
        <v>4.8229329873090006</v>
      </c>
      <c r="BB113">
        <v>3.1749706287625585</v>
      </c>
      <c r="BC113">
        <v>0.94511611464348011</v>
      </c>
      <c r="BE113">
        <v>19.257462873880559</v>
      </c>
      <c r="BF113" s="60">
        <v>1025</v>
      </c>
    </row>
    <row r="114" spans="2:58" x14ac:dyDescent="0.3">
      <c r="B114">
        <v>44.93</v>
      </c>
      <c r="C114">
        <v>2.77</v>
      </c>
      <c r="D114">
        <v>15.19</v>
      </c>
      <c r="F114">
        <v>10.11</v>
      </c>
      <c r="G114">
        <v>5.15</v>
      </c>
      <c r="H114">
        <v>6.61</v>
      </c>
      <c r="J114">
        <v>1.79</v>
      </c>
      <c r="K114">
        <v>1.59</v>
      </c>
      <c r="AL114">
        <v>79.552325412596076</v>
      </c>
      <c r="AM114">
        <v>72.343956773786971</v>
      </c>
      <c r="AN114">
        <v>99.708168736261655</v>
      </c>
      <c r="AO114">
        <v>99.223313127626767</v>
      </c>
      <c r="AQ114">
        <v>0.19307413034305881</v>
      </c>
      <c r="AR114">
        <v>0.36554811797656173</v>
      </c>
      <c r="AT114">
        <v>0.67864889130785733</v>
      </c>
      <c r="AU114">
        <v>0.62759425578141625</v>
      </c>
      <c r="AW114">
        <v>7.7048409981483851E-2</v>
      </c>
      <c r="AY114">
        <v>-6.0346751925889457</v>
      </c>
      <c r="AZ114">
        <v>4.61731759225313</v>
      </c>
      <c r="BB114">
        <v>1.7049888353041549</v>
      </c>
      <c r="BC114">
        <v>2.3434671112402361</v>
      </c>
      <c r="BE114">
        <v>17.38024716615416</v>
      </c>
      <c r="BF114" s="60">
        <v>1025</v>
      </c>
    </row>
    <row r="115" spans="2:58" x14ac:dyDescent="0.3">
      <c r="B115">
        <v>53.02</v>
      </c>
      <c r="C115">
        <v>1.54</v>
      </c>
      <c r="D115">
        <v>18.61</v>
      </c>
      <c r="F115">
        <v>9.1999999999999993</v>
      </c>
      <c r="G115">
        <v>1.75</v>
      </c>
      <c r="H115">
        <v>4.37</v>
      </c>
      <c r="J115">
        <v>3.18</v>
      </c>
      <c r="K115">
        <v>2.7</v>
      </c>
      <c r="AL115">
        <v>80.545085240857389</v>
      </c>
      <c r="AM115">
        <v>74.61446079661161</v>
      </c>
      <c r="AN115">
        <v>120.62267480637719</v>
      </c>
      <c r="AO115">
        <v>120.31104889091689</v>
      </c>
      <c r="AQ115">
        <v>5.5254428437771015E-2</v>
      </c>
      <c r="AR115">
        <v>0.14102627748355764</v>
      </c>
      <c r="AT115">
        <v>0.27871091256569375</v>
      </c>
      <c r="AU115">
        <v>0.20030518780919601</v>
      </c>
      <c r="AW115">
        <v>1.374835978743758E-2</v>
      </c>
      <c r="AY115">
        <v>-13.973405414870923</v>
      </c>
      <c r="AZ115">
        <v>4.8184962027329235</v>
      </c>
      <c r="BB115">
        <v>1.5560859948856054</v>
      </c>
      <c r="BC115">
        <v>1.1052287998498111</v>
      </c>
      <c r="BE115">
        <v>19.378861271345485</v>
      </c>
      <c r="BF115" s="60">
        <v>1025</v>
      </c>
    </row>
    <row r="116" spans="2:58" x14ac:dyDescent="0.3">
      <c r="B116">
        <v>51.88</v>
      </c>
      <c r="C116">
        <v>1.27</v>
      </c>
      <c r="D116">
        <v>17.09</v>
      </c>
      <c r="F116">
        <v>11.36</v>
      </c>
      <c r="G116">
        <v>1.02</v>
      </c>
      <c r="H116">
        <v>4.33</v>
      </c>
      <c r="J116">
        <v>2.78</v>
      </c>
      <c r="K116">
        <v>3.53</v>
      </c>
      <c r="AL116">
        <v>79.670127472581413</v>
      </c>
      <c r="AM116">
        <v>75.31101790297744</v>
      </c>
      <c r="AN116">
        <v>123.32549998803464</v>
      </c>
      <c r="AO116">
        <v>123.02837363994949</v>
      </c>
      <c r="AQ116">
        <v>4.137995869466541E-2</v>
      </c>
      <c r="AR116">
        <v>0.10557134058605314</v>
      </c>
      <c r="AT116">
        <v>0.25837263213417699</v>
      </c>
      <c r="AU116">
        <v>0.15808336009009871</v>
      </c>
      <c r="AW116">
        <v>8.3858903278454695E-3</v>
      </c>
      <c r="AY116">
        <v>-15.083649570836775</v>
      </c>
      <c r="AZ116">
        <v>3.5031076470773255</v>
      </c>
      <c r="BB116">
        <v>2.9989262277842261</v>
      </c>
      <c r="BC116">
        <v>1.5377931824152624</v>
      </c>
      <c r="BE116">
        <v>17.834325641835157</v>
      </c>
      <c r="BF116" s="60">
        <v>1025</v>
      </c>
    </row>
    <row r="117" spans="2:58" x14ac:dyDescent="0.3">
      <c r="B117">
        <v>54.6</v>
      </c>
      <c r="C117">
        <v>1.42</v>
      </c>
      <c r="D117">
        <v>17.96</v>
      </c>
      <c r="F117">
        <v>7.69</v>
      </c>
      <c r="G117">
        <v>1.5</v>
      </c>
      <c r="H117">
        <v>2.93</v>
      </c>
      <c r="J117">
        <v>3.89</v>
      </c>
      <c r="K117">
        <v>3.51</v>
      </c>
      <c r="AL117">
        <v>66.63505575290057</v>
      </c>
      <c r="AM117">
        <v>71.198672918659881</v>
      </c>
      <c r="AN117">
        <v>126.87972921670939</v>
      </c>
      <c r="AO117">
        <v>126.65432999190686</v>
      </c>
      <c r="AQ117">
        <v>6.4507570852186627E-2</v>
      </c>
      <c r="AR117">
        <v>0.1665401551568457</v>
      </c>
      <c r="AT117">
        <v>0.28810137927011004</v>
      </c>
      <c r="AU117">
        <v>0.14597019206163095</v>
      </c>
      <c r="AW117">
        <v>6.2688226073292748E-3</v>
      </c>
      <c r="AY117">
        <v>-16.220351393866601</v>
      </c>
      <c r="AZ117">
        <v>3.4647301980131906</v>
      </c>
      <c r="BB117">
        <v>5.3514299900705122</v>
      </c>
      <c r="BC117">
        <v>0.62793479056365387</v>
      </c>
      <c r="BE117">
        <v>18.303686250861261</v>
      </c>
      <c r="BF117" s="60">
        <v>1025</v>
      </c>
    </row>
    <row r="118" spans="2:58" x14ac:dyDescent="0.3">
      <c r="B118">
        <v>48.15</v>
      </c>
      <c r="C118">
        <v>2.54</v>
      </c>
      <c r="D118">
        <v>15.65</v>
      </c>
      <c r="F118">
        <v>9.4</v>
      </c>
      <c r="G118">
        <v>2.2000000000000002</v>
      </c>
      <c r="H118">
        <v>3.47</v>
      </c>
      <c r="J118">
        <v>7.56</v>
      </c>
      <c r="K118">
        <v>3.37</v>
      </c>
      <c r="AL118">
        <v>63.866940308255295</v>
      </c>
      <c r="AM118">
        <v>69.617100478270473</v>
      </c>
      <c r="AN118">
        <v>109.40115001362882</v>
      </c>
      <c r="AO118">
        <v>108.93845581881048</v>
      </c>
      <c r="AQ118">
        <v>6.6201791454800193E-2</v>
      </c>
      <c r="AR118">
        <v>0.12184925620778884</v>
      </c>
      <c r="AT118">
        <v>1.2039204839848388</v>
      </c>
      <c r="AU118">
        <v>0.67503236393492105</v>
      </c>
      <c r="AW118">
        <v>2.1776768251459157E-2</v>
      </c>
      <c r="AY118">
        <v>-14.239351655950248</v>
      </c>
      <c r="AZ118">
        <v>2.7734984043377535</v>
      </c>
      <c r="BB118">
        <v>3.9856747306953073</v>
      </c>
      <c r="BC118">
        <v>0.61647007720394575</v>
      </c>
      <c r="BE118">
        <v>24.876475364911634</v>
      </c>
      <c r="BF118" s="60">
        <v>1025</v>
      </c>
    </row>
    <row r="119" spans="2:58" x14ac:dyDescent="0.3">
      <c r="B119">
        <v>45.74</v>
      </c>
      <c r="C119">
        <v>4.17</v>
      </c>
      <c r="D119">
        <v>14.74</v>
      </c>
      <c r="F119">
        <v>12.19</v>
      </c>
      <c r="G119">
        <v>3.39</v>
      </c>
      <c r="H119">
        <v>4.37</v>
      </c>
      <c r="J119">
        <v>6.73</v>
      </c>
      <c r="K119">
        <v>2.82</v>
      </c>
      <c r="AL119">
        <v>64.403019422679563</v>
      </c>
      <c r="AM119">
        <v>69.774629570691729</v>
      </c>
      <c r="AN119">
        <v>96.496520621459211</v>
      </c>
      <c r="AO119">
        <v>95.882065445488777</v>
      </c>
      <c r="AQ119">
        <v>0.17712824791941162</v>
      </c>
      <c r="AR119">
        <v>0.25812110088410112</v>
      </c>
      <c r="AT119">
        <v>2.359826506660534</v>
      </c>
      <c r="AU119">
        <v>1.684539562029101</v>
      </c>
      <c r="AW119">
        <v>5.1896121300850806E-2</v>
      </c>
      <c r="AY119">
        <v>-9.1418373197054379</v>
      </c>
      <c r="AZ119">
        <v>2.3522049594906846</v>
      </c>
      <c r="BB119">
        <v>3.9780410011086738</v>
      </c>
      <c r="BC119">
        <v>1.5417196718794837</v>
      </c>
      <c r="BE119">
        <v>23.809017438787485</v>
      </c>
      <c r="BF119" s="60">
        <v>1025</v>
      </c>
    </row>
    <row r="120" spans="2:58" x14ac:dyDescent="0.3">
      <c r="B120">
        <v>48.55</v>
      </c>
      <c r="C120">
        <v>2.5499999999999998</v>
      </c>
      <c r="D120">
        <v>18.09</v>
      </c>
      <c r="F120">
        <v>12.09</v>
      </c>
      <c r="G120">
        <v>2.65</v>
      </c>
      <c r="H120">
        <v>4.53</v>
      </c>
      <c r="J120">
        <v>4.12</v>
      </c>
      <c r="K120">
        <v>2.77</v>
      </c>
      <c r="AL120">
        <v>68.604211269675844</v>
      </c>
      <c r="AM120">
        <v>68.773416548512188</v>
      </c>
      <c r="AN120">
        <v>105.13684887609519</v>
      </c>
      <c r="AO120">
        <v>104.62379157093429</v>
      </c>
      <c r="AQ120">
        <v>0.19725672961944118</v>
      </c>
      <c r="AR120">
        <v>0.38772133106416756</v>
      </c>
      <c r="AT120">
        <v>1.1810641536812592</v>
      </c>
      <c r="AU120">
        <v>0.7983763254302656</v>
      </c>
      <c r="AW120">
        <v>4.4903904732444995E-2</v>
      </c>
      <c r="AY120">
        <v>-8.6211419988319822</v>
      </c>
      <c r="AZ120">
        <v>4.514664820803298</v>
      </c>
      <c r="BB120">
        <v>3.4941508445627854</v>
      </c>
      <c r="BC120">
        <v>1.1257096104368751</v>
      </c>
      <c r="BE120">
        <v>19.258044757904038</v>
      </c>
      <c r="BF120" s="60">
        <v>1025</v>
      </c>
    </row>
    <row r="121" spans="2:58" x14ac:dyDescent="0.3">
      <c r="B121">
        <v>54.64</v>
      </c>
      <c r="C121">
        <v>1.43</v>
      </c>
      <c r="D121">
        <v>17.5</v>
      </c>
      <c r="F121">
        <v>7.03</v>
      </c>
      <c r="G121">
        <v>1.31</v>
      </c>
      <c r="H121">
        <v>2.87</v>
      </c>
      <c r="J121">
        <v>4.46</v>
      </c>
      <c r="K121">
        <v>3.56</v>
      </c>
      <c r="AL121">
        <v>62.80196649199074</v>
      </c>
      <c r="AM121">
        <v>72.327346261549962</v>
      </c>
      <c r="AN121">
        <v>128.0638185485621</v>
      </c>
      <c r="AO121">
        <v>127.84939067576244</v>
      </c>
      <c r="AQ121">
        <v>6.3578898822675881E-2</v>
      </c>
      <c r="AR121">
        <v>0.15920673248789111</v>
      </c>
      <c r="AT121">
        <v>0.26573700267004513</v>
      </c>
      <c r="AU121">
        <v>0.13242879991809731</v>
      </c>
      <c r="AW121">
        <v>4.9433507784100196E-3</v>
      </c>
      <c r="AY121">
        <v>-16.686486753287753</v>
      </c>
      <c r="AZ121">
        <v>2.9306563190139516</v>
      </c>
      <c r="BB121">
        <v>6.8708312980310833</v>
      </c>
      <c r="BC121">
        <v>0.59271417299401707</v>
      </c>
      <c r="BE121">
        <v>18.201919253835456</v>
      </c>
      <c r="BF121" s="60">
        <v>1025</v>
      </c>
    </row>
    <row r="122" spans="2:58" x14ac:dyDescent="0.3">
      <c r="B122">
        <v>50.4</v>
      </c>
      <c r="C122">
        <v>2.11</v>
      </c>
      <c r="D122">
        <v>15.5</v>
      </c>
      <c r="F122">
        <v>11.11</v>
      </c>
      <c r="G122">
        <v>2.48</v>
      </c>
      <c r="H122">
        <v>3.9</v>
      </c>
      <c r="J122">
        <v>3.49</v>
      </c>
      <c r="K122">
        <v>2.84</v>
      </c>
      <c r="AL122">
        <v>76.275013065799669</v>
      </c>
      <c r="AM122">
        <v>74.432095236175201</v>
      </c>
      <c r="AN122">
        <v>117.37612663003171</v>
      </c>
      <c r="AO122">
        <v>117.04673487978316</v>
      </c>
      <c r="AQ122">
        <v>8.138793477860766E-2</v>
      </c>
      <c r="AR122">
        <v>0.17566080279908788</v>
      </c>
      <c r="AT122">
        <v>0.43514013288539427</v>
      </c>
      <c r="AU122">
        <v>0.27716859113441511</v>
      </c>
      <c r="AW122">
        <v>1.2657375157425607E-2</v>
      </c>
      <c r="AY122">
        <v>-12.649154016251872</v>
      </c>
      <c r="AZ122">
        <v>3.026739367730737</v>
      </c>
      <c r="BB122">
        <v>3.3766940806616983</v>
      </c>
      <c r="BC122">
        <v>1.5317261907090636</v>
      </c>
      <c r="BE122">
        <v>17.943973896133524</v>
      </c>
      <c r="BF122" s="60">
        <v>1025</v>
      </c>
    </row>
    <row r="123" spans="2:58" x14ac:dyDescent="0.3">
      <c r="B123">
        <v>41.53</v>
      </c>
      <c r="C123">
        <v>5.39</v>
      </c>
      <c r="D123">
        <v>13.22</v>
      </c>
      <c r="F123">
        <v>8.01</v>
      </c>
      <c r="G123">
        <v>7.98</v>
      </c>
      <c r="H123">
        <v>9.5399999999999991</v>
      </c>
      <c r="J123">
        <v>2.99</v>
      </c>
      <c r="K123">
        <v>1.38</v>
      </c>
      <c r="AL123">
        <v>73.544757969554098</v>
      </c>
      <c r="AM123">
        <v>70.79644789537177</v>
      </c>
      <c r="AN123">
        <v>78.28479998640168</v>
      </c>
      <c r="AO123">
        <v>77.582450993769555</v>
      </c>
      <c r="AQ123">
        <v>0.45241383938402141</v>
      </c>
      <c r="AR123">
        <v>0.61568662417381537</v>
      </c>
      <c r="AT123">
        <v>1.2998114815889146</v>
      </c>
      <c r="AU123">
        <v>1.8437064607498601</v>
      </c>
      <c r="AW123">
        <v>0.32869478848804695</v>
      </c>
      <c r="AY123">
        <v>-1.256810011573573</v>
      </c>
      <c r="AZ123">
        <v>3.6252835554543488</v>
      </c>
      <c r="BB123">
        <v>2.4415489500918754</v>
      </c>
      <c r="BC123">
        <v>3.6805114506533712</v>
      </c>
      <c r="BE123">
        <v>20.150754183952007</v>
      </c>
      <c r="BF123" s="60">
        <v>1025</v>
      </c>
    </row>
    <row r="124" spans="2:58" x14ac:dyDescent="0.3">
      <c r="B124">
        <v>53.2</v>
      </c>
      <c r="C124">
        <v>0.44</v>
      </c>
      <c r="D124">
        <v>19.420000000000002</v>
      </c>
      <c r="F124">
        <v>9.25</v>
      </c>
      <c r="G124">
        <v>1.36</v>
      </c>
      <c r="H124">
        <v>2.76</v>
      </c>
      <c r="J124">
        <v>5.15</v>
      </c>
      <c r="K124">
        <v>3.42</v>
      </c>
      <c r="AL124">
        <v>68.764265743125918</v>
      </c>
      <c r="AM124">
        <v>71.402323541934251</v>
      </c>
      <c r="AN124">
        <v>120.09059885997064</v>
      </c>
      <c r="AO124">
        <v>119.75536431929015</v>
      </c>
      <c r="AQ124">
        <v>6.4767399561125705E-2</v>
      </c>
      <c r="AR124">
        <v>0.15494823693663429</v>
      </c>
      <c r="AT124">
        <v>0.53812100520924566</v>
      </c>
      <c r="AU124">
        <v>0.30854023929627922</v>
      </c>
      <c r="AW124">
        <v>1.5002851407835301E-2</v>
      </c>
      <c r="AY124">
        <v>-13.896121792599953</v>
      </c>
      <c r="AZ124">
        <v>5.1747628864473052</v>
      </c>
      <c r="BB124">
        <v>2.9972725774326996</v>
      </c>
      <c r="BC124">
        <v>-0.39314389128497917</v>
      </c>
      <c r="BE124">
        <v>20.854923104801316</v>
      </c>
      <c r="BF124" s="60">
        <v>1025</v>
      </c>
    </row>
    <row r="125" spans="2:58" x14ac:dyDescent="0.3">
      <c r="B125">
        <v>50.47</v>
      </c>
      <c r="C125">
        <v>0.75</v>
      </c>
      <c r="D125">
        <v>18.52</v>
      </c>
      <c r="F125">
        <v>11.62</v>
      </c>
      <c r="G125">
        <v>1.93</v>
      </c>
      <c r="H125">
        <v>3.67</v>
      </c>
      <c r="J125">
        <v>4.17</v>
      </c>
      <c r="K125">
        <v>3.27</v>
      </c>
      <c r="AL125">
        <v>69.777818194910026</v>
      </c>
      <c r="AM125">
        <v>70.324728700227922</v>
      </c>
      <c r="AN125">
        <v>113.78314111074994</v>
      </c>
      <c r="AO125">
        <v>113.37480525148752</v>
      </c>
      <c r="AQ125">
        <v>8.4697305784641672E-2</v>
      </c>
      <c r="AR125">
        <v>0.18745852150220177</v>
      </c>
      <c r="AT125">
        <v>0.77200139823158542</v>
      </c>
      <c r="AU125">
        <v>0.44424471608070309</v>
      </c>
      <c r="AW125">
        <v>2.3952023799455879E-2</v>
      </c>
      <c r="AY125">
        <v>-11.617156357719926</v>
      </c>
      <c r="AZ125">
        <v>4.8496840323465173</v>
      </c>
      <c r="BB125">
        <v>3.0503726238682147</v>
      </c>
      <c r="BC125">
        <v>0.22445593153703203</v>
      </c>
      <c r="BE125">
        <v>19.644666283973073</v>
      </c>
      <c r="BF125" s="60">
        <v>1025</v>
      </c>
    </row>
    <row r="126" spans="2:58" x14ac:dyDescent="0.3">
      <c r="B126">
        <v>48.1</v>
      </c>
      <c r="C126">
        <v>2.35</v>
      </c>
      <c r="D126">
        <v>16.55</v>
      </c>
      <c r="F126">
        <v>14.97</v>
      </c>
      <c r="G126">
        <v>2.2400000000000002</v>
      </c>
      <c r="H126">
        <v>4.6399999999999997</v>
      </c>
      <c r="J126">
        <v>3.94</v>
      </c>
      <c r="K126">
        <v>2.84</v>
      </c>
      <c r="AL126">
        <v>70.141091045933962</v>
      </c>
      <c r="AM126">
        <v>71.264133750152311</v>
      </c>
      <c r="AN126">
        <v>106.04915248730372</v>
      </c>
      <c r="AO126">
        <v>105.53521305763782</v>
      </c>
      <c r="AQ126">
        <v>0.14605322110018723</v>
      </c>
      <c r="AR126">
        <v>0.27030924113043325</v>
      </c>
      <c r="AT126">
        <v>1.1649820458603168</v>
      </c>
      <c r="AU126">
        <v>0.72769671049927953</v>
      </c>
      <c r="AW126">
        <v>3.0768274229302811E-2</v>
      </c>
      <c r="AY126">
        <v>-9.0255934183273396</v>
      </c>
      <c r="AZ126">
        <v>3.1183763792397805</v>
      </c>
      <c r="BB126">
        <v>4.3648788363959063</v>
      </c>
      <c r="BC126">
        <v>1.5951105490526418</v>
      </c>
      <c r="BE126">
        <v>18.039239031571164</v>
      </c>
      <c r="BF126" s="60">
        <v>1025</v>
      </c>
    </row>
    <row r="127" spans="2:58" x14ac:dyDescent="0.3">
      <c r="B127">
        <v>48.52</v>
      </c>
      <c r="C127">
        <v>2.93</v>
      </c>
      <c r="D127">
        <v>17.89</v>
      </c>
      <c r="F127">
        <v>7.42</v>
      </c>
      <c r="G127">
        <v>3.38</v>
      </c>
      <c r="H127">
        <v>5.69</v>
      </c>
      <c r="J127">
        <v>3.96</v>
      </c>
      <c r="K127">
        <v>2.6</v>
      </c>
      <c r="AL127">
        <v>72.664751863267881</v>
      </c>
      <c r="AM127">
        <v>71.997610688566596</v>
      </c>
      <c r="AN127">
        <v>106.25650667854781</v>
      </c>
      <c r="AO127">
        <v>105.79055228745965</v>
      </c>
      <c r="AQ127">
        <v>0.16763350204500699</v>
      </c>
      <c r="AR127">
        <v>0.34975003005808181</v>
      </c>
      <c r="AT127">
        <v>0.58684651389886766</v>
      </c>
      <c r="AU127">
        <v>0.52403077329168701</v>
      </c>
      <c r="AW127">
        <v>4.7961549704356919E-2</v>
      </c>
      <c r="AY127">
        <v>-9.1607420809565099</v>
      </c>
      <c r="AZ127">
        <v>5.2401709024342598</v>
      </c>
      <c r="BB127">
        <v>2.8995205309215644</v>
      </c>
      <c r="BC127">
        <v>1.431181662867028</v>
      </c>
      <c r="BE127">
        <v>20.206925219624782</v>
      </c>
      <c r="BF127" s="60">
        <v>1025</v>
      </c>
    </row>
    <row r="128" spans="2:58" x14ac:dyDescent="0.3">
      <c r="B128">
        <v>48.37</v>
      </c>
      <c r="C128">
        <v>2.46</v>
      </c>
      <c r="D128">
        <v>19.62</v>
      </c>
      <c r="F128">
        <v>3.56</v>
      </c>
      <c r="G128">
        <v>3.83</v>
      </c>
      <c r="H128">
        <v>5.21</v>
      </c>
      <c r="J128">
        <v>5.38</v>
      </c>
      <c r="K128">
        <v>3.03</v>
      </c>
      <c r="AL128">
        <v>67.55650196784056</v>
      </c>
      <c r="AM128">
        <v>68.43436118492275</v>
      </c>
      <c r="AN128">
        <v>103.68678212013536</v>
      </c>
      <c r="AO128">
        <v>103.19794331660725</v>
      </c>
      <c r="AQ128">
        <v>0.1530270008734668</v>
      </c>
      <c r="AR128">
        <v>0.3248368787742319</v>
      </c>
      <c r="AT128">
        <v>0.79687726544203863</v>
      </c>
      <c r="AU128">
        <v>0.72337654358719838</v>
      </c>
      <c r="AW128">
        <v>8.264026444383113E-2</v>
      </c>
      <c r="AY128">
        <v>-9.8224085055924952</v>
      </c>
      <c r="AZ128">
        <v>7.9764122974834564</v>
      </c>
      <c r="BB128">
        <v>1.5444895600807254</v>
      </c>
      <c r="BC128">
        <v>0.14942736508323939</v>
      </c>
      <c r="BE128">
        <v>24.527520392917136</v>
      </c>
      <c r="BF128" s="60">
        <v>1025</v>
      </c>
    </row>
    <row r="129" spans="2:58" x14ac:dyDescent="0.3">
      <c r="B129">
        <v>49.69</v>
      </c>
      <c r="C129">
        <v>2.65</v>
      </c>
      <c r="D129">
        <v>18.079999999999998</v>
      </c>
      <c r="F129">
        <v>13.18</v>
      </c>
      <c r="G129">
        <v>2.76</v>
      </c>
      <c r="H129">
        <v>4.13</v>
      </c>
      <c r="J129">
        <v>4.3499999999999996</v>
      </c>
      <c r="K129">
        <v>0.06</v>
      </c>
      <c r="AL129">
        <v>80.39294521594762</v>
      </c>
      <c r="AM129">
        <v>74.46100488972013</v>
      </c>
      <c r="AN129">
        <v>106.13669995908465</v>
      </c>
      <c r="AO129">
        <v>105.64138493969958</v>
      </c>
      <c r="AQ129">
        <v>0.13049708368835192</v>
      </c>
      <c r="AR129">
        <v>0.24444681813581912</v>
      </c>
      <c r="AT129">
        <v>0.94206786176617618</v>
      </c>
      <c r="AU129">
        <v>0.80064849427887841</v>
      </c>
      <c r="AW129">
        <v>4.0021423140366198E-2</v>
      </c>
      <c r="AY129">
        <v>-8.9180454841862922</v>
      </c>
      <c r="AZ129">
        <v>4.2768082460920125</v>
      </c>
      <c r="BB129">
        <v>0.46469265573628959</v>
      </c>
      <c r="BC129">
        <v>1.1524223264369591</v>
      </c>
      <c r="BE129">
        <v>20.700197086125176</v>
      </c>
      <c r="BF129" s="60">
        <v>1025</v>
      </c>
    </row>
    <row r="130" spans="2:58" x14ac:dyDescent="0.3">
      <c r="B130">
        <v>48.52</v>
      </c>
      <c r="C130">
        <v>2.74</v>
      </c>
      <c r="D130">
        <v>16.809999999999999</v>
      </c>
      <c r="F130">
        <v>12.52</v>
      </c>
      <c r="G130">
        <v>2.94</v>
      </c>
      <c r="H130">
        <v>4.38</v>
      </c>
      <c r="J130">
        <v>3.29</v>
      </c>
      <c r="K130">
        <v>1.52</v>
      </c>
      <c r="AL130">
        <v>78.295020539758923</v>
      </c>
      <c r="AM130">
        <v>72.300895970215819</v>
      </c>
      <c r="AN130">
        <v>108.07303112092484</v>
      </c>
      <c r="AO130">
        <v>107.61840912102254</v>
      </c>
      <c r="AQ130">
        <v>0.14069488712691733</v>
      </c>
      <c r="AR130">
        <v>0.27981503776656919</v>
      </c>
      <c r="AT130">
        <v>0.80939056499962858</v>
      </c>
      <c r="AU130">
        <v>0.60006833390574632</v>
      </c>
      <c r="AW130">
        <v>3.2810512827788123E-2</v>
      </c>
      <c r="AY130">
        <v>-9.4515278737714716</v>
      </c>
      <c r="AZ130">
        <v>3.9468030317947829</v>
      </c>
      <c r="BB130">
        <v>1.6659963497388155</v>
      </c>
      <c r="BC130">
        <v>1.6128860956471935</v>
      </c>
      <c r="BE130">
        <v>18.921759878132654</v>
      </c>
      <c r="BF130" s="60">
        <v>1025</v>
      </c>
    </row>
    <row r="131" spans="2:58" x14ac:dyDescent="0.3">
      <c r="B131">
        <v>43.35</v>
      </c>
      <c r="C131">
        <v>3.15</v>
      </c>
      <c r="D131">
        <v>13.79</v>
      </c>
      <c r="F131">
        <v>13.14</v>
      </c>
      <c r="G131">
        <v>3.32</v>
      </c>
      <c r="H131">
        <v>7.02</v>
      </c>
      <c r="J131">
        <v>3.22</v>
      </c>
      <c r="K131">
        <v>2.1800000000000002</v>
      </c>
      <c r="AL131">
        <v>76.757197694647459</v>
      </c>
      <c r="AM131">
        <v>76.698095662867274</v>
      </c>
      <c r="AN131">
        <v>98.536076255834615</v>
      </c>
      <c r="AO131">
        <v>97.959065774880102</v>
      </c>
      <c r="AQ131">
        <v>0.12042674989320783</v>
      </c>
      <c r="AR131">
        <v>0.19812972946312155</v>
      </c>
      <c r="AT131">
        <v>0.77381030854037791</v>
      </c>
      <c r="AU131">
        <v>0.70715523810692393</v>
      </c>
      <c r="AW131">
        <v>4.6725590483897239E-2</v>
      </c>
      <c r="AY131">
        <v>-7.4180922012594417</v>
      </c>
      <c r="AZ131">
        <v>2.4542455545048565</v>
      </c>
      <c r="BB131">
        <v>4.2325584489426458</v>
      </c>
      <c r="BC131">
        <v>3.0509463912065211</v>
      </c>
      <c r="BE131">
        <v>18.296259108527597</v>
      </c>
      <c r="BF131" s="60">
        <v>1025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J135"/>
  <sheetViews>
    <sheetView topLeftCell="HH1" zoomScale="80" zoomScaleNormal="80" workbookViewId="0">
      <pane ySplit="5" topLeftCell="A6" activePane="bottomLeft" state="frozenSplit"/>
      <selection activeCell="HN1" sqref="HN1"/>
      <selection pane="bottomLeft" activeCell="DP7" sqref="DP7"/>
    </sheetView>
  </sheetViews>
  <sheetFormatPr defaultColWidth="10.796875" defaultRowHeight="15.6" x14ac:dyDescent="0.3"/>
  <cols>
    <col min="1" max="1" width="35.69921875" style="68" customWidth="1"/>
    <col min="2" max="2" width="9.5" style="19" customWidth="1"/>
    <col min="3" max="16" width="8.69921875" style="19" customWidth="1"/>
    <col min="17" max="17" width="12.296875" style="1" customWidth="1"/>
    <col min="18" max="18" width="8.296875" style="21" customWidth="1"/>
    <col min="19" max="28" width="8.296875" style="23" customWidth="1"/>
    <col min="29" max="29" width="8.296875" style="24" customWidth="1"/>
    <col min="30" max="30" width="10" style="21" customWidth="1"/>
    <col min="31" max="39" width="10" style="23" customWidth="1"/>
    <col min="40" max="40" width="10" style="24" customWidth="1"/>
    <col min="41" max="41" width="10" style="21" customWidth="1"/>
    <col min="42" max="50" width="10" style="23" customWidth="1"/>
    <col min="51" max="51" width="10" style="24" customWidth="1"/>
    <col min="52" max="52" width="10.19921875" style="21" customWidth="1"/>
    <col min="53" max="64" width="10.19921875" style="23" customWidth="1"/>
    <col min="65" max="65" width="10.19921875" style="24" customWidth="1"/>
    <col min="66" max="66" width="10.19921875" style="69" customWidth="1"/>
    <col min="67" max="68" width="10.19921875" style="27" customWidth="1"/>
    <col min="69" max="69" width="5.5" style="28" customWidth="1"/>
    <col min="70" max="76" width="10.19921875" style="27" customWidth="1"/>
    <col min="77" max="77" width="6" style="28" customWidth="1"/>
    <col min="78" max="85" width="10.19921875" style="27" customWidth="1"/>
    <col min="86" max="86" width="6" style="29" customWidth="1"/>
    <col min="87" max="87" width="10.19921875" style="1" customWidth="1"/>
    <col min="88" max="90" width="10.19921875" style="33" customWidth="1"/>
    <col min="91" max="108" width="10.19921875" style="1" customWidth="1"/>
    <col min="109" max="129" width="10.19921875" style="70" customWidth="1"/>
    <col min="130" max="130" width="10.19921875" style="1" customWidth="1"/>
    <col min="131" max="134" width="10.19921875" style="33" customWidth="1"/>
    <col min="135" max="152" width="10.19921875" style="1" customWidth="1"/>
    <col min="153" max="175" width="10.19921875" style="35" customWidth="1"/>
    <col min="176" max="177" width="10.19921875" style="1" customWidth="1"/>
    <col min="178" max="193" width="10.796875" style="1" customWidth="1"/>
    <col min="194" max="194" width="10.796875" style="1"/>
    <col min="195" max="197" width="8.19921875" style="37" customWidth="1"/>
    <col min="198" max="198" width="8.19921875" style="85" customWidth="1"/>
    <col min="199" max="205" width="8.19921875" style="37" customWidth="1"/>
    <col min="206" max="206" width="8.19921875" style="85" customWidth="1"/>
    <col min="207" max="211" width="8.19921875" style="37" customWidth="1"/>
    <col min="212" max="212" width="8.19921875" style="85" customWidth="1"/>
    <col min="213" max="215" width="8.19921875" style="37" customWidth="1"/>
    <col min="216" max="216" width="10.796875" style="37"/>
    <col min="217" max="220" width="8.296875" style="37" customWidth="1"/>
    <col min="221" max="221" width="10.796875" style="37"/>
    <col min="222" max="223" width="10.796875" style="1"/>
    <col min="224" max="225" width="10.796875" style="74"/>
    <col min="226" max="226" width="12.19921875" style="74" customWidth="1"/>
    <col min="227" max="227" width="10.796875" style="74"/>
    <col min="228" max="228" width="3.296875" style="74" customWidth="1"/>
    <col min="229" max="229" width="12.19921875" style="73" customWidth="1"/>
    <col min="230" max="230" width="10.796875" style="73"/>
    <col min="231" max="231" width="3.296875" style="73" customWidth="1"/>
    <col min="232" max="232" width="10.796875" style="74"/>
    <col min="233" max="233" width="10.796875" style="75"/>
    <col min="234" max="234" width="3.296875" style="76" customWidth="1"/>
    <col min="235" max="235" width="10.796875" style="75"/>
    <col min="236" max="236" width="3.296875" style="75" customWidth="1"/>
    <col min="237" max="237" width="10.796875" style="74"/>
    <col min="238" max="238" width="12.19921875" style="77" customWidth="1"/>
    <col min="239" max="239" width="3.296875" style="74" customWidth="1"/>
    <col min="240" max="241" width="10.796875" style="74"/>
    <col min="242" max="242" width="3.296875" style="74" customWidth="1"/>
    <col min="243" max="243" width="10.796875" style="74"/>
    <col min="244" max="244" width="10.796875" style="1"/>
    <col min="245" max="245" width="9.69921875" style="1" customWidth="1"/>
    <col min="246" max="16384" width="10.796875" style="1"/>
  </cols>
  <sheetData>
    <row r="1" spans="1:244" ht="16.8" x14ac:dyDescent="0.3">
      <c r="A1" s="100" t="s">
        <v>116</v>
      </c>
      <c r="C1" s="20"/>
      <c r="D1" s="20"/>
      <c r="E1" s="20"/>
      <c r="F1" s="20"/>
      <c r="G1" s="20"/>
      <c r="H1" s="20"/>
      <c r="I1" s="20"/>
      <c r="J1" s="20"/>
      <c r="K1" s="20"/>
      <c r="L1" s="20"/>
      <c r="M1" s="20"/>
      <c r="N1" s="20"/>
      <c r="O1" s="20"/>
      <c r="P1" s="20"/>
      <c r="R1" s="21">
        <f>2*55.845+3*15.9994</f>
        <v>159.68819999999999</v>
      </c>
      <c r="S1" s="22" t="s">
        <v>40</v>
      </c>
      <c r="AD1" s="25" t="s">
        <v>41</v>
      </c>
      <c r="AO1" s="25" t="s">
        <v>42</v>
      </c>
      <c r="AZ1" s="25" t="s">
        <v>43</v>
      </c>
      <c r="BN1" s="26" t="s">
        <v>44</v>
      </c>
      <c r="CJ1" s="30" t="s">
        <v>45</v>
      </c>
      <c r="CK1" s="30"/>
      <c r="CL1" s="30"/>
      <c r="CN1" s="31" t="s">
        <v>46</v>
      </c>
      <c r="DE1" s="32" t="s">
        <v>47</v>
      </c>
      <c r="DF1" s="32"/>
      <c r="DG1" s="32"/>
      <c r="DH1" s="32"/>
      <c r="DI1" s="32"/>
      <c r="DJ1" s="32"/>
      <c r="DK1" s="32"/>
      <c r="DL1" s="32"/>
      <c r="DM1" s="32"/>
      <c r="DN1" s="32"/>
      <c r="DO1" s="32"/>
      <c r="DP1" s="32"/>
      <c r="DQ1" s="32"/>
      <c r="DR1" s="32"/>
      <c r="DS1" s="32"/>
      <c r="DT1" s="32"/>
      <c r="DU1" s="32"/>
      <c r="DV1" s="32"/>
      <c r="DW1" s="32"/>
      <c r="DX1" s="32"/>
      <c r="DY1" s="32"/>
      <c r="EA1" s="30" t="s">
        <v>48</v>
      </c>
      <c r="EF1" s="31" t="s">
        <v>49</v>
      </c>
      <c r="EW1" s="34" t="s">
        <v>50</v>
      </c>
      <c r="EX1" s="34"/>
      <c r="EY1" s="34"/>
      <c r="EZ1" s="34"/>
      <c r="FA1" s="34"/>
      <c r="FB1" s="34"/>
      <c r="FC1" s="34"/>
      <c r="FD1" s="34"/>
      <c r="FE1" s="34"/>
      <c r="FF1" s="34"/>
      <c r="FG1" s="34"/>
      <c r="FH1" s="34"/>
      <c r="FI1" s="34"/>
      <c r="FJ1" s="34"/>
      <c r="FK1" s="34"/>
      <c r="FL1" s="34"/>
      <c r="FM1" s="34"/>
      <c r="FN1" s="34"/>
      <c r="FO1" s="34"/>
      <c r="FP1" s="34"/>
      <c r="FQ1" s="34"/>
      <c r="FV1" s="31"/>
      <c r="GM1" s="36" t="s">
        <v>51</v>
      </c>
      <c r="HP1" s="71" t="s">
        <v>52</v>
      </c>
      <c r="HQ1" s="72"/>
      <c r="HS1" s="72"/>
      <c r="HT1" s="72"/>
      <c r="IE1" s="73"/>
    </row>
    <row r="2" spans="1:244" ht="31.2" x14ac:dyDescent="0.6">
      <c r="A2" s="18"/>
      <c r="C2" s="20"/>
      <c r="D2" s="20"/>
      <c r="E2" s="20"/>
      <c r="F2" s="20"/>
      <c r="G2" s="20"/>
      <c r="H2" s="20"/>
      <c r="I2" s="20"/>
      <c r="J2" s="20"/>
      <c r="K2" s="20"/>
      <c r="L2" s="20"/>
      <c r="M2" s="20"/>
      <c r="N2" s="20"/>
      <c r="O2" s="20"/>
      <c r="P2" s="20"/>
      <c r="S2" s="22"/>
      <c r="AD2" s="25"/>
      <c r="AO2" s="25"/>
      <c r="AZ2" s="25"/>
      <c r="BN2" s="26"/>
      <c r="CJ2" s="30"/>
      <c r="CK2" s="30"/>
      <c r="CL2" s="30"/>
      <c r="CN2" s="31"/>
      <c r="DE2" s="32"/>
      <c r="DF2" s="32"/>
      <c r="DG2" s="32"/>
      <c r="DH2" s="32"/>
      <c r="DI2" s="32"/>
      <c r="DJ2" s="32"/>
      <c r="DK2" s="32"/>
      <c r="DL2" s="32"/>
      <c r="DM2" s="32"/>
      <c r="DN2" s="32"/>
      <c r="DO2" s="32"/>
      <c r="DP2" s="32"/>
      <c r="DQ2" s="32"/>
      <c r="DR2" s="32"/>
      <c r="DS2" s="32"/>
      <c r="DT2" s="32"/>
      <c r="DU2" s="32"/>
      <c r="DV2" s="32"/>
      <c r="DW2" s="32"/>
      <c r="DX2" s="32"/>
      <c r="DY2" s="32"/>
      <c r="EA2" s="30"/>
      <c r="EF2" s="31"/>
      <c r="EW2" s="34"/>
      <c r="EX2" s="34"/>
      <c r="EY2" s="34"/>
      <c r="EZ2" s="34"/>
      <c r="FA2" s="34"/>
      <c r="FB2" s="34"/>
      <c r="FC2" s="34"/>
      <c r="FD2" s="34"/>
      <c r="FE2" s="34"/>
      <c r="FF2" s="34"/>
      <c r="FG2" s="34"/>
      <c r="FH2" s="34"/>
      <c r="FI2" s="34"/>
      <c r="FJ2" s="34"/>
      <c r="FK2" s="34"/>
      <c r="FL2" s="34"/>
      <c r="FM2" s="34"/>
      <c r="FN2" s="34"/>
      <c r="FO2" s="34"/>
      <c r="FP2" s="34"/>
      <c r="FQ2" s="34"/>
      <c r="FV2" s="31"/>
      <c r="GM2" s="122"/>
      <c r="GN2" s="124" t="s">
        <v>135</v>
      </c>
      <c r="GO2" s="123"/>
      <c r="GQ2" s="125"/>
      <c r="GR2" s="125"/>
      <c r="GS2" s="125"/>
      <c r="GT2" s="125"/>
      <c r="GU2" s="126" t="s">
        <v>136</v>
      </c>
      <c r="GV2" s="125"/>
      <c r="GW2" s="125"/>
      <c r="GX2" s="127"/>
      <c r="GY2" s="128"/>
      <c r="GZ2" s="128"/>
      <c r="HA2" s="128"/>
      <c r="HB2" s="129" t="s">
        <v>137</v>
      </c>
      <c r="HC2" s="128"/>
      <c r="HE2" s="130"/>
      <c r="HF2" s="131" t="s">
        <v>138</v>
      </c>
      <c r="HG2" s="130"/>
      <c r="HP2" s="72"/>
      <c r="HQ2" s="72"/>
      <c r="HR2" s="72"/>
      <c r="HS2" s="72"/>
      <c r="HT2" s="72"/>
      <c r="IE2" s="73"/>
    </row>
    <row r="3" spans="1:244" s="31" customFormat="1" ht="31.2" x14ac:dyDescent="0.3">
      <c r="A3" s="65"/>
      <c r="B3" s="39" t="s">
        <v>53</v>
      </c>
      <c r="C3" s="41">
        <v>60.08</v>
      </c>
      <c r="D3" s="41">
        <v>79.87</v>
      </c>
      <c r="E3" s="41">
        <v>101.96120000000001</v>
      </c>
      <c r="F3" s="41">
        <v>151.99</v>
      </c>
      <c r="G3" s="41">
        <v>71.84</v>
      </c>
      <c r="H3" s="41">
        <v>40.31</v>
      </c>
      <c r="I3" s="41">
        <v>56.08</v>
      </c>
      <c r="J3" s="41">
        <v>70.94</v>
      </c>
      <c r="K3" s="41">
        <v>61.978999999999999</v>
      </c>
      <c r="L3" s="41">
        <v>94.203400000000002</v>
      </c>
      <c r="M3" s="41">
        <v>19</v>
      </c>
      <c r="N3" s="41">
        <v>35.450000000000003</v>
      </c>
      <c r="O3" s="41">
        <v>18.015000000000001</v>
      </c>
      <c r="P3" s="41"/>
      <c r="Q3" s="31" t="s">
        <v>54</v>
      </c>
      <c r="R3" s="25" t="s">
        <v>55</v>
      </c>
      <c r="S3" s="22" t="s">
        <v>56</v>
      </c>
      <c r="T3" s="22" t="s">
        <v>57</v>
      </c>
      <c r="U3" s="22" t="s">
        <v>58</v>
      </c>
      <c r="V3" s="22" t="s">
        <v>59</v>
      </c>
      <c r="W3" s="22" t="s">
        <v>60</v>
      </c>
      <c r="X3" s="22" t="s">
        <v>61</v>
      </c>
      <c r="Y3" s="22" t="s">
        <v>62</v>
      </c>
      <c r="Z3" s="22" t="s">
        <v>63</v>
      </c>
      <c r="AA3" s="22" t="s">
        <v>64</v>
      </c>
      <c r="AB3" s="22" t="s">
        <v>65</v>
      </c>
      <c r="AC3" s="42" t="s">
        <v>66</v>
      </c>
      <c r="AD3" s="25" t="s">
        <v>55</v>
      </c>
      <c r="AE3" s="22" t="s">
        <v>56</v>
      </c>
      <c r="AF3" s="22" t="s">
        <v>57</v>
      </c>
      <c r="AG3" s="22" t="s">
        <v>58</v>
      </c>
      <c r="AH3" s="22" t="s">
        <v>59</v>
      </c>
      <c r="AI3" s="22" t="s">
        <v>60</v>
      </c>
      <c r="AJ3" s="22" t="s">
        <v>61</v>
      </c>
      <c r="AK3" s="22" t="s">
        <v>62</v>
      </c>
      <c r="AL3" s="22" t="s">
        <v>63</v>
      </c>
      <c r="AM3" s="22" t="s">
        <v>64</v>
      </c>
      <c r="AN3" s="42" t="s">
        <v>67</v>
      </c>
      <c r="AO3" s="25" t="s">
        <v>55</v>
      </c>
      <c r="AP3" s="22" t="s">
        <v>56</v>
      </c>
      <c r="AQ3" s="22" t="s">
        <v>57</v>
      </c>
      <c r="AR3" s="22" t="s">
        <v>58</v>
      </c>
      <c r="AS3" s="22" t="s">
        <v>59</v>
      </c>
      <c r="AT3" s="22" t="s">
        <v>60</v>
      </c>
      <c r="AU3" s="22" t="s">
        <v>61</v>
      </c>
      <c r="AV3" s="22" t="s">
        <v>62</v>
      </c>
      <c r="AW3" s="22" t="s">
        <v>63</v>
      </c>
      <c r="AX3" s="22" t="s">
        <v>64</v>
      </c>
      <c r="AY3" s="42" t="s">
        <v>67</v>
      </c>
      <c r="AZ3" s="25" t="s">
        <v>9</v>
      </c>
      <c r="BA3" s="22" t="s">
        <v>16</v>
      </c>
      <c r="BB3" s="22" t="s">
        <v>68</v>
      </c>
      <c r="BC3" s="22" t="s">
        <v>69</v>
      </c>
      <c r="BD3" s="22" t="s">
        <v>70</v>
      </c>
      <c r="BE3" s="22" t="s">
        <v>12</v>
      </c>
      <c r="BF3" s="22" t="s">
        <v>17</v>
      </c>
      <c r="BG3" s="22" t="s">
        <v>71</v>
      </c>
      <c r="BH3" s="22" t="s">
        <v>72</v>
      </c>
      <c r="BI3" s="22" t="s">
        <v>73</v>
      </c>
      <c r="BJ3" s="22" t="s">
        <v>65</v>
      </c>
      <c r="BK3" s="22" t="s">
        <v>66</v>
      </c>
      <c r="BL3" s="22" t="s">
        <v>74</v>
      </c>
      <c r="BM3" s="42" t="s">
        <v>75</v>
      </c>
      <c r="BN3" s="26" t="s">
        <v>9</v>
      </c>
      <c r="BO3" s="43" t="s">
        <v>76</v>
      </c>
      <c r="BP3" s="43" t="s">
        <v>77</v>
      </c>
      <c r="BQ3" s="44" t="s">
        <v>67</v>
      </c>
      <c r="BR3" s="43" t="s">
        <v>78</v>
      </c>
      <c r="BS3" s="43" t="s">
        <v>16</v>
      </c>
      <c r="BT3" s="43" t="s">
        <v>69</v>
      </c>
      <c r="BU3" s="43" t="s">
        <v>13</v>
      </c>
      <c r="BV3" s="43" t="s">
        <v>12</v>
      </c>
      <c r="BW3" s="43" t="s">
        <v>14</v>
      </c>
      <c r="BX3" s="43" t="s">
        <v>71</v>
      </c>
      <c r="BY3" s="44" t="s">
        <v>67</v>
      </c>
      <c r="BZ3" s="43" t="s">
        <v>12</v>
      </c>
      <c r="CA3" s="43" t="s">
        <v>14</v>
      </c>
      <c r="CB3" s="43" t="s">
        <v>71</v>
      </c>
      <c r="CC3" s="43" t="s">
        <v>17</v>
      </c>
      <c r="CD3" s="43" t="s">
        <v>72</v>
      </c>
      <c r="CE3" s="43" t="s">
        <v>67</v>
      </c>
      <c r="CF3" s="43" t="s">
        <v>72</v>
      </c>
      <c r="CG3" s="43" t="s">
        <v>73</v>
      </c>
      <c r="CH3" s="45" t="s">
        <v>67</v>
      </c>
      <c r="CJ3" s="30" t="s">
        <v>79</v>
      </c>
      <c r="CK3" s="30" t="s">
        <v>80</v>
      </c>
      <c r="CL3" s="30" t="s">
        <v>81</v>
      </c>
      <c r="CN3" s="31" t="s">
        <v>82</v>
      </c>
      <c r="CO3" s="31" t="s">
        <v>9</v>
      </c>
      <c r="CP3" s="31" t="s">
        <v>16</v>
      </c>
      <c r="CQ3" s="31" t="s">
        <v>68</v>
      </c>
      <c r="CR3" s="31" t="s">
        <v>69</v>
      </c>
      <c r="CS3" s="31" t="s">
        <v>70</v>
      </c>
      <c r="CT3" s="31" t="s">
        <v>12</v>
      </c>
      <c r="CU3" s="31" t="s">
        <v>17</v>
      </c>
      <c r="CV3" s="31" t="s">
        <v>71</v>
      </c>
      <c r="CW3" s="31" t="s">
        <v>72</v>
      </c>
      <c r="CX3" s="31" t="s">
        <v>73</v>
      </c>
      <c r="CY3" s="31" t="s">
        <v>65</v>
      </c>
      <c r="CZ3" s="31" t="s">
        <v>66</v>
      </c>
      <c r="DA3" s="31" t="s">
        <v>74</v>
      </c>
      <c r="DB3" s="31" t="s">
        <v>83</v>
      </c>
      <c r="DC3" s="31" t="s">
        <v>84</v>
      </c>
      <c r="DD3" s="31" t="s">
        <v>85</v>
      </c>
      <c r="DE3" s="32" t="s">
        <v>9</v>
      </c>
      <c r="DF3" s="32" t="s">
        <v>76</v>
      </c>
      <c r="DG3" s="32" t="s">
        <v>77</v>
      </c>
      <c r="DH3" s="32" t="s">
        <v>67</v>
      </c>
      <c r="DI3" s="32" t="s">
        <v>78</v>
      </c>
      <c r="DJ3" s="32" t="s">
        <v>16</v>
      </c>
      <c r="DK3" s="32" t="s">
        <v>69</v>
      </c>
      <c r="DL3" s="32" t="s">
        <v>13</v>
      </c>
      <c r="DM3" s="32" t="s">
        <v>12</v>
      </c>
      <c r="DN3" s="32" t="s">
        <v>14</v>
      </c>
      <c r="DO3" s="32" t="s">
        <v>71</v>
      </c>
      <c r="DP3" s="32" t="s">
        <v>67</v>
      </c>
      <c r="DQ3" s="32" t="s">
        <v>12</v>
      </c>
      <c r="DR3" s="32" t="s">
        <v>14</v>
      </c>
      <c r="DS3" s="32" t="s">
        <v>71</v>
      </c>
      <c r="DT3" s="32" t="s">
        <v>17</v>
      </c>
      <c r="DU3" s="32" t="s">
        <v>72</v>
      </c>
      <c r="DV3" s="32" t="s">
        <v>67</v>
      </c>
      <c r="DW3" s="32" t="s">
        <v>72</v>
      </c>
      <c r="DX3" s="32" t="s">
        <v>73</v>
      </c>
      <c r="DY3" s="32" t="s">
        <v>67</v>
      </c>
      <c r="EA3" s="30" t="s">
        <v>86</v>
      </c>
      <c r="EB3" s="30" t="s">
        <v>87</v>
      </c>
      <c r="EC3" s="30" t="s">
        <v>88</v>
      </c>
      <c r="ED3" s="30" t="s">
        <v>89</v>
      </c>
      <c r="EF3" s="31" t="s">
        <v>82</v>
      </c>
      <c r="EG3" s="31" t="s">
        <v>9</v>
      </c>
      <c r="EH3" s="31" t="s">
        <v>16</v>
      </c>
      <c r="EI3" s="31" t="s">
        <v>68</v>
      </c>
      <c r="EJ3" s="31" t="s">
        <v>69</v>
      </c>
      <c r="EK3" s="31" t="s">
        <v>70</v>
      </c>
      <c r="EL3" s="31" t="s">
        <v>12</v>
      </c>
      <c r="EM3" s="31" t="s">
        <v>17</v>
      </c>
      <c r="EN3" s="31" t="s">
        <v>71</v>
      </c>
      <c r="EO3" s="31" t="s">
        <v>72</v>
      </c>
      <c r="EP3" s="31" t="s">
        <v>73</v>
      </c>
      <c r="EQ3" s="31" t="s">
        <v>65</v>
      </c>
      <c r="ER3" s="31" t="s">
        <v>66</v>
      </c>
      <c r="ES3" s="31" t="s">
        <v>74</v>
      </c>
      <c r="ET3" s="31" t="s">
        <v>83</v>
      </c>
      <c r="EU3" s="31" t="s">
        <v>90</v>
      </c>
      <c r="EV3" s="31" t="s">
        <v>85</v>
      </c>
      <c r="EW3" s="34" t="s">
        <v>9</v>
      </c>
      <c r="EX3" s="34" t="s">
        <v>76</v>
      </c>
      <c r="EY3" s="34" t="s">
        <v>77</v>
      </c>
      <c r="EZ3" s="34" t="s">
        <v>67</v>
      </c>
      <c r="FA3" s="34" t="s">
        <v>78</v>
      </c>
      <c r="FB3" s="34" t="s">
        <v>16</v>
      </c>
      <c r="FC3" s="34" t="s">
        <v>69</v>
      </c>
      <c r="FD3" s="34" t="s">
        <v>13</v>
      </c>
      <c r="FE3" s="34" t="s">
        <v>12</v>
      </c>
      <c r="FF3" s="34" t="s">
        <v>14</v>
      </c>
      <c r="FG3" s="34" t="s">
        <v>71</v>
      </c>
      <c r="FH3" s="34" t="s">
        <v>67</v>
      </c>
      <c r="FI3" s="34" t="s">
        <v>12</v>
      </c>
      <c r="FJ3" s="34" t="s">
        <v>14</v>
      </c>
      <c r="FK3" s="34" t="s">
        <v>71</v>
      </c>
      <c r="FL3" s="34" t="s">
        <v>17</v>
      </c>
      <c r="FM3" s="34" t="s">
        <v>72</v>
      </c>
      <c r="FN3" s="34" t="s">
        <v>67</v>
      </c>
      <c r="FO3" s="34" t="s">
        <v>72</v>
      </c>
      <c r="FP3" s="34" t="s">
        <v>73</v>
      </c>
      <c r="FQ3" s="34" t="s">
        <v>67</v>
      </c>
      <c r="FR3" s="34" t="s">
        <v>91</v>
      </c>
      <c r="FS3" s="34" t="s">
        <v>92</v>
      </c>
      <c r="FT3" s="31" t="s">
        <v>93</v>
      </c>
      <c r="FV3" s="31" t="s">
        <v>82</v>
      </c>
      <c r="FW3" s="31" t="s">
        <v>9</v>
      </c>
      <c r="FX3" s="31" t="s">
        <v>16</v>
      </c>
      <c r="FY3" s="31" t="s">
        <v>68</v>
      </c>
      <c r="FZ3" s="31" t="s">
        <v>69</v>
      </c>
      <c r="GA3" s="31" t="s">
        <v>70</v>
      </c>
      <c r="GB3" s="31" t="s">
        <v>12</v>
      </c>
      <c r="GC3" s="31" t="s">
        <v>17</v>
      </c>
      <c r="GD3" s="31" t="s">
        <v>71</v>
      </c>
      <c r="GE3" s="31" t="s">
        <v>72</v>
      </c>
      <c r="GF3" s="31" t="s">
        <v>73</v>
      </c>
      <c r="GG3" s="31" t="s">
        <v>65</v>
      </c>
      <c r="GH3" s="31" t="s">
        <v>66</v>
      </c>
      <c r="GI3" s="31" t="s">
        <v>74</v>
      </c>
      <c r="GJ3" s="31" t="s">
        <v>83</v>
      </c>
      <c r="GK3" s="31" t="s">
        <v>94</v>
      </c>
      <c r="GL3" s="38"/>
      <c r="GM3" s="36" t="s">
        <v>9</v>
      </c>
      <c r="GN3" s="36" t="s">
        <v>76</v>
      </c>
      <c r="GO3" s="36" t="s">
        <v>77</v>
      </c>
      <c r="GP3" s="86" t="s">
        <v>67</v>
      </c>
      <c r="GQ3" s="36" t="s">
        <v>78</v>
      </c>
      <c r="GR3" s="36" t="s">
        <v>16</v>
      </c>
      <c r="GS3" s="36" t="s">
        <v>69</v>
      </c>
      <c r="GT3" s="36" t="s">
        <v>13</v>
      </c>
      <c r="GU3" s="36" t="s">
        <v>12</v>
      </c>
      <c r="GV3" s="36" t="s">
        <v>14</v>
      </c>
      <c r="GW3" s="36" t="s">
        <v>71</v>
      </c>
      <c r="GX3" s="86" t="s">
        <v>67</v>
      </c>
      <c r="GY3" s="36" t="s">
        <v>12</v>
      </c>
      <c r="GZ3" s="36" t="s">
        <v>14</v>
      </c>
      <c r="HA3" s="36" t="s">
        <v>71</v>
      </c>
      <c r="HB3" s="36" t="s">
        <v>17</v>
      </c>
      <c r="HC3" s="36" t="s">
        <v>72</v>
      </c>
      <c r="HD3" s="86" t="s">
        <v>67</v>
      </c>
      <c r="HE3" s="36" t="s">
        <v>72</v>
      </c>
      <c r="HF3" s="36" t="s">
        <v>73</v>
      </c>
      <c r="HG3" s="36" t="s">
        <v>67</v>
      </c>
      <c r="HH3" s="36" t="s">
        <v>91</v>
      </c>
      <c r="HI3" s="84" t="s">
        <v>95</v>
      </c>
      <c r="HJ3" s="84" t="s">
        <v>96</v>
      </c>
      <c r="HK3" s="36" t="s">
        <v>16</v>
      </c>
      <c r="HL3" s="36" t="s">
        <v>112</v>
      </c>
      <c r="HM3" s="36" t="s">
        <v>92</v>
      </c>
      <c r="HN3" s="31" t="s">
        <v>139</v>
      </c>
      <c r="HO3" s="103" t="s">
        <v>97</v>
      </c>
      <c r="HP3" s="72">
        <v>1</v>
      </c>
      <c r="HQ3" s="72">
        <v>2</v>
      </c>
      <c r="HR3" s="72">
        <v>3</v>
      </c>
      <c r="HS3" s="72">
        <v>4</v>
      </c>
      <c r="HT3" s="72"/>
      <c r="HU3" s="72">
        <v>5</v>
      </c>
      <c r="HV3" s="72">
        <v>6</v>
      </c>
      <c r="HW3" s="72"/>
      <c r="HX3" s="72">
        <v>7</v>
      </c>
      <c r="HY3" s="72">
        <v>8</v>
      </c>
      <c r="HZ3" s="72"/>
      <c r="IA3" s="72">
        <v>9</v>
      </c>
      <c r="IB3" s="72"/>
      <c r="IC3" s="72">
        <v>10</v>
      </c>
      <c r="ID3" s="72">
        <v>11</v>
      </c>
      <c r="IE3" s="72"/>
      <c r="IF3" s="72">
        <v>12</v>
      </c>
      <c r="IG3" s="72">
        <v>13</v>
      </c>
      <c r="IH3" s="72"/>
      <c r="II3" s="72">
        <v>14</v>
      </c>
    </row>
    <row r="4" spans="1:244" s="31" customFormat="1" x14ac:dyDescent="0.3">
      <c r="A4" s="65"/>
      <c r="B4" s="40"/>
      <c r="C4" s="41" t="s">
        <v>55</v>
      </c>
      <c r="D4" s="41" t="s">
        <v>56</v>
      </c>
      <c r="E4" s="41" t="s">
        <v>57</v>
      </c>
      <c r="F4" s="41" t="s">
        <v>58</v>
      </c>
      <c r="G4" s="41" t="s">
        <v>98</v>
      </c>
      <c r="H4" s="41" t="s">
        <v>60</v>
      </c>
      <c r="I4" s="41" t="s">
        <v>61</v>
      </c>
      <c r="J4" s="41" t="s">
        <v>62</v>
      </c>
      <c r="K4" s="41" t="s">
        <v>63</v>
      </c>
      <c r="L4" s="41" t="s">
        <v>64</v>
      </c>
      <c r="M4" s="41" t="s">
        <v>65</v>
      </c>
      <c r="N4" s="41" t="s">
        <v>66</v>
      </c>
      <c r="O4" s="41" t="s">
        <v>99</v>
      </c>
      <c r="P4" s="41" t="s">
        <v>67</v>
      </c>
      <c r="Q4" s="31" t="s">
        <v>100</v>
      </c>
      <c r="R4" s="25"/>
      <c r="S4" s="22"/>
      <c r="T4" s="22"/>
      <c r="U4" s="22"/>
      <c r="V4" s="22"/>
      <c r="W4" s="22"/>
      <c r="X4" s="22"/>
      <c r="Y4" s="22"/>
      <c r="Z4" s="22"/>
      <c r="AA4" s="22"/>
      <c r="AB4" s="22"/>
      <c r="AC4" s="42"/>
      <c r="AD4" s="25"/>
      <c r="AE4" s="22"/>
      <c r="AF4" s="22"/>
      <c r="AG4" s="22"/>
      <c r="AH4" s="22"/>
      <c r="AI4" s="22"/>
      <c r="AJ4" s="22"/>
      <c r="AK4" s="22"/>
      <c r="AL4" s="22"/>
      <c r="AM4" s="22"/>
      <c r="AN4" s="42"/>
      <c r="AO4" s="25"/>
      <c r="AP4" s="22"/>
      <c r="AQ4" s="22"/>
      <c r="AR4" s="22"/>
      <c r="AS4" s="22"/>
      <c r="AT4" s="22"/>
      <c r="AU4" s="22"/>
      <c r="AV4" s="22"/>
      <c r="AW4" s="22"/>
      <c r="AX4" s="22"/>
      <c r="AY4" s="42"/>
      <c r="AZ4" s="25"/>
      <c r="BA4" s="22"/>
      <c r="BB4" s="22"/>
      <c r="BC4" s="22"/>
      <c r="BD4" s="22"/>
      <c r="BE4" s="22"/>
      <c r="BF4" s="22"/>
      <c r="BG4" s="22"/>
      <c r="BH4" s="22"/>
      <c r="BI4" s="22"/>
      <c r="BJ4" s="22"/>
      <c r="BK4" s="22"/>
      <c r="BL4" s="22"/>
      <c r="BM4" s="42"/>
      <c r="BN4" s="26" t="s">
        <v>101</v>
      </c>
      <c r="BO4" s="43"/>
      <c r="BP4" s="43"/>
      <c r="BQ4" s="44"/>
      <c r="BR4" s="43" t="s">
        <v>102</v>
      </c>
      <c r="BS4" s="43"/>
      <c r="BT4" s="43"/>
      <c r="BU4" s="43"/>
      <c r="BV4" s="43"/>
      <c r="BW4" s="43"/>
      <c r="BX4" s="43"/>
      <c r="BY4" s="44"/>
      <c r="BZ4" s="43" t="s">
        <v>103</v>
      </c>
      <c r="CA4" s="43"/>
      <c r="CB4" s="43"/>
      <c r="CC4" s="43"/>
      <c r="CD4" s="43"/>
      <c r="CE4" s="43"/>
      <c r="CF4" s="43" t="s">
        <v>104</v>
      </c>
      <c r="CG4" s="43"/>
      <c r="CH4" s="45"/>
      <c r="CJ4" s="30"/>
      <c r="CK4" s="30"/>
      <c r="CL4" s="30"/>
      <c r="DE4" s="32" t="s">
        <v>101</v>
      </c>
      <c r="DF4" s="32"/>
      <c r="DG4" s="32"/>
      <c r="DH4" s="32"/>
      <c r="DI4" s="32" t="s">
        <v>102</v>
      </c>
      <c r="DJ4" s="32"/>
      <c r="DK4" s="32"/>
      <c r="DL4" s="32"/>
      <c r="DM4" s="32"/>
      <c r="DN4" s="32"/>
      <c r="DO4" s="32"/>
      <c r="DP4" s="32"/>
      <c r="DQ4" s="32" t="s">
        <v>103</v>
      </c>
      <c r="DR4" s="32"/>
      <c r="DS4" s="32"/>
      <c r="DT4" s="32"/>
      <c r="DU4" s="32"/>
      <c r="DV4" s="32"/>
      <c r="DW4" s="32" t="s">
        <v>104</v>
      </c>
      <c r="DX4" s="32"/>
      <c r="DY4" s="32"/>
      <c r="EA4" s="30"/>
      <c r="EB4" s="30"/>
      <c r="EC4" s="30"/>
      <c r="ED4" s="30"/>
      <c r="EW4" s="34" t="s">
        <v>101</v>
      </c>
      <c r="EX4" s="34"/>
      <c r="EY4" s="34"/>
      <c r="EZ4" s="34"/>
      <c r="FA4" s="34" t="s">
        <v>102</v>
      </c>
      <c r="FB4" s="34"/>
      <c r="FC4" s="34"/>
      <c r="FD4" s="34"/>
      <c r="FE4" s="34"/>
      <c r="FF4" s="34"/>
      <c r="FG4" s="34"/>
      <c r="FH4" s="34"/>
      <c r="FI4" s="34" t="s">
        <v>103</v>
      </c>
      <c r="FJ4" s="34"/>
      <c r="FK4" s="34"/>
      <c r="FL4" s="34"/>
      <c r="FM4" s="34"/>
      <c r="FN4" s="34"/>
      <c r="FO4" s="34" t="s">
        <v>104</v>
      </c>
      <c r="FP4" s="34"/>
      <c r="FQ4" s="34"/>
      <c r="FR4" s="34"/>
      <c r="FS4" s="34"/>
      <c r="GL4" s="38"/>
      <c r="GM4" s="36" t="s">
        <v>101</v>
      </c>
      <c r="GN4" s="36"/>
      <c r="GO4" s="36"/>
      <c r="GP4" s="86"/>
      <c r="GQ4" s="36" t="s">
        <v>102</v>
      </c>
      <c r="GR4" s="36"/>
      <c r="GS4" s="36"/>
      <c r="GT4" s="36"/>
      <c r="GU4" s="36"/>
      <c r="GV4" s="36"/>
      <c r="GW4" s="36"/>
      <c r="GX4" s="86"/>
      <c r="GY4" s="36" t="s">
        <v>103</v>
      </c>
      <c r="GZ4" s="36"/>
      <c r="HA4" s="36"/>
      <c r="HB4" s="36"/>
      <c r="HC4" s="36"/>
      <c r="HD4" s="86"/>
      <c r="HE4" s="36" t="s">
        <v>104</v>
      </c>
      <c r="HF4" s="36"/>
      <c r="HG4" s="36"/>
      <c r="HH4" s="46"/>
      <c r="HI4" s="46"/>
      <c r="HJ4" s="46"/>
      <c r="HK4" s="46"/>
      <c r="HL4" s="46"/>
      <c r="HM4" s="46"/>
      <c r="HP4" s="72" t="s">
        <v>105</v>
      </c>
      <c r="HQ4" s="72" t="s">
        <v>105</v>
      </c>
      <c r="HR4" s="72" t="s">
        <v>120</v>
      </c>
      <c r="HS4" s="72" t="s">
        <v>105</v>
      </c>
      <c r="HT4" s="72"/>
      <c r="HU4" s="72" t="s">
        <v>121</v>
      </c>
      <c r="HV4" s="72" t="s">
        <v>106</v>
      </c>
      <c r="HW4" s="72"/>
      <c r="HX4" s="72" t="s">
        <v>107</v>
      </c>
      <c r="HY4" s="72" t="s">
        <v>107</v>
      </c>
      <c r="HZ4" s="78"/>
      <c r="IA4" s="72" t="s">
        <v>108</v>
      </c>
      <c r="IB4" s="72"/>
      <c r="IC4" s="72" t="s">
        <v>109</v>
      </c>
      <c r="ID4" s="79" t="s">
        <v>109</v>
      </c>
      <c r="IE4" s="80"/>
      <c r="IF4" s="72" t="s">
        <v>110</v>
      </c>
      <c r="IG4" s="72" t="s">
        <v>110</v>
      </c>
      <c r="IH4" s="72"/>
      <c r="II4" s="72" t="s">
        <v>111</v>
      </c>
    </row>
    <row r="5" spans="1:244" s="50" customFormat="1" x14ac:dyDescent="0.3">
      <c r="A5" s="47" t="s">
        <v>122</v>
      </c>
      <c r="B5" s="48"/>
      <c r="C5" s="49">
        <v>51.63</v>
      </c>
      <c r="D5" s="49">
        <v>0</v>
      </c>
      <c r="E5" s="49">
        <v>7.39</v>
      </c>
      <c r="F5" s="49"/>
      <c r="G5" s="49">
        <v>7.55</v>
      </c>
      <c r="H5" s="49">
        <v>18.09</v>
      </c>
      <c r="I5" s="49">
        <v>12.32</v>
      </c>
      <c r="J5" s="49">
        <v>0.17</v>
      </c>
      <c r="K5" s="49">
        <v>0.61</v>
      </c>
      <c r="L5" s="49">
        <v>0</v>
      </c>
      <c r="M5" s="49">
        <v>0</v>
      </c>
      <c r="N5" s="49">
        <v>0</v>
      </c>
      <c r="O5" s="49">
        <v>0</v>
      </c>
      <c r="P5" s="49">
        <f>SUM(C5:O5)</f>
        <v>97.760000000000019</v>
      </c>
      <c r="R5" s="51">
        <f t="shared" ref="R5:AC7" si="0">C5/C$3</f>
        <v>0.85935419440745675</v>
      </c>
      <c r="S5" s="52">
        <f t="shared" si="0"/>
        <v>0</v>
      </c>
      <c r="T5" s="52">
        <f t="shared" si="0"/>
        <v>7.2478550664370367E-2</v>
      </c>
      <c r="U5" s="52">
        <f t="shared" si="0"/>
        <v>0</v>
      </c>
      <c r="V5" s="52">
        <f t="shared" si="0"/>
        <v>0.1050946547884187</v>
      </c>
      <c r="W5" s="52">
        <f t="shared" si="0"/>
        <v>0.44877201686926316</v>
      </c>
      <c r="X5" s="52">
        <f t="shared" si="0"/>
        <v>0.21968616262482168</v>
      </c>
      <c r="Y5" s="52">
        <f t="shared" si="0"/>
        <v>2.3963913166055823E-3</v>
      </c>
      <c r="Z5" s="52">
        <f t="shared" si="0"/>
        <v>9.8420432727214062E-3</v>
      </c>
      <c r="AA5" s="52">
        <f t="shared" si="0"/>
        <v>0</v>
      </c>
      <c r="AB5" s="52">
        <f t="shared" si="0"/>
        <v>0</v>
      </c>
      <c r="AC5" s="53">
        <f t="shared" si="0"/>
        <v>0</v>
      </c>
      <c r="AD5" s="51">
        <f>R5*2</f>
        <v>1.7187083888149135</v>
      </c>
      <c r="AE5" s="52">
        <f t="shared" ref="AE5:AE7" si="1">S5*2</f>
        <v>0</v>
      </c>
      <c r="AF5" s="52">
        <f t="shared" ref="AF5:AG7" si="2">T5*3</f>
        <v>0.2174356519931111</v>
      </c>
      <c r="AG5" s="52">
        <f t="shared" si="2"/>
        <v>0</v>
      </c>
      <c r="AH5" s="52">
        <f t="shared" ref="AH5:AM7" si="3">V5</f>
        <v>0.1050946547884187</v>
      </c>
      <c r="AI5" s="52">
        <f t="shared" si="3"/>
        <v>0.44877201686926316</v>
      </c>
      <c r="AJ5" s="52">
        <f t="shared" si="3"/>
        <v>0.21968616262482168</v>
      </c>
      <c r="AK5" s="52">
        <f t="shared" si="3"/>
        <v>2.3963913166055823E-3</v>
      </c>
      <c r="AL5" s="52">
        <f t="shared" si="3"/>
        <v>9.8420432727214062E-3</v>
      </c>
      <c r="AM5" s="52">
        <f t="shared" si="3"/>
        <v>0</v>
      </c>
      <c r="AN5" s="53">
        <f t="shared" ref="AN5:AN7" si="4">SUM(AD5:AM5)</f>
        <v>2.7219353096798553</v>
      </c>
      <c r="AO5" s="51">
        <f t="shared" ref="AO5:AX7" si="5">AD5*23/$AN5</f>
        <v>14.522862759509309</v>
      </c>
      <c r="AP5" s="52">
        <f t="shared" si="5"/>
        <v>0</v>
      </c>
      <c r="AQ5" s="52">
        <f t="shared" si="5"/>
        <v>1.8373030314338212</v>
      </c>
      <c r="AR5" s="52">
        <f t="shared" si="5"/>
        <v>0</v>
      </c>
      <c r="AS5" s="52">
        <f t="shared" si="5"/>
        <v>0.88803618937509954</v>
      </c>
      <c r="AT5" s="52">
        <f t="shared" si="5"/>
        <v>3.792065282112477</v>
      </c>
      <c r="AU5" s="52">
        <f t="shared" si="5"/>
        <v>1.856319554106225</v>
      </c>
      <c r="AV5" s="52">
        <f t="shared" si="5"/>
        <v>2.0249195521259859E-2</v>
      </c>
      <c r="AW5" s="52">
        <f t="shared" si="5"/>
        <v>8.3163987941806322E-2</v>
      </c>
      <c r="AX5" s="52">
        <f t="shared" si="5"/>
        <v>0</v>
      </c>
      <c r="AY5" s="53">
        <f t="shared" ref="AY5:AY7" si="6">SUM(AO5:AX5)</f>
        <v>22.999999999999996</v>
      </c>
      <c r="AZ5" s="51">
        <f t="shared" ref="AZ5:BA7" si="7">AO5/2</f>
        <v>7.2614313797546544</v>
      </c>
      <c r="BA5" s="52">
        <f t="shared" si="7"/>
        <v>0</v>
      </c>
      <c r="BB5" s="52">
        <f t="shared" ref="BB5:BC7" si="8">AQ5*2/3</f>
        <v>1.2248686876225474</v>
      </c>
      <c r="BC5" s="52">
        <f t="shared" si="8"/>
        <v>0</v>
      </c>
      <c r="BD5" s="52">
        <f t="shared" ref="BD5:BG7" si="9">AS5</f>
        <v>0.88803618937509954</v>
      </c>
      <c r="BE5" s="52">
        <f t="shared" si="9"/>
        <v>3.792065282112477</v>
      </c>
      <c r="BF5" s="52">
        <f t="shared" si="9"/>
        <v>1.856319554106225</v>
      </c>
      <c r="BG5" s="52">
        <f t="shared" si="9"/>
        <v>2.0249195521259859E-2</v>
      </c>
      <c r="BH5" s="52">
        <f t="shared" ref="BH5:BI7" si="10">AW5*2</f>
        <v>0.16632797588361264</v>
      </c>
      <c r="BI5" s="52">
        <f t="shared" si="10"/>
        <v>0</v>
      </c>
      <c r="BJ5" s="52">
        <f t="shared" ref="BJ5:BK7" si="11">AB5*23/$AN5</f>
        <v>0</v>
      </c>
      <c r="BK5" s="52">
        <f t="shared" si="11"/>
        <v>0</v>
      </c>
      <c r="BL5" s="52">
        <f t="shared" ref="BL5:BL7" si="12">2-BJ5-BK5</f>
        <v>2</v>
      </c>
      <c r="BM5" s="53">
        <f t="shared" ref="BM5:BM7" si="13">SUM(AZ5:BI5)</f>
        <v>15.209298264375876</v>
      </c>
      <c r="BN5" s="54">
        <f>AZ5</f>
        <v>7.2614313797546544</v>
      </c>
      <c r="BO5" s="55">
        <f>IF(BN5&lt;8,IF((8-BN5)&lt;BB5,(8-BN5),BB5),0)</f>
        <v>0.73856862024534564</v>
      </c>
      <c r="BP5" s="55">
        <f>IF((BO5+BN5)&lt;8,8-(BO5+BN5),0)</f>
        <v>0</v>
      </c>
      <c r="BQ5" s="55">
        <f>SUM(BN5:BP5)</f>
        <v>8</v>
      </c>
      <c r="BR5" s="55">
        <f>IF((BB5-BO5)&gt;0,(BB5-BO5),0)</f>
        <v>0.48630006737720177</v>
      </c>
      <c r="BS5" s="55">
        <f>IF(BR5+BA5&lt;5,BA5,5-BR5)</f>
        <v>0</v>
      </c>
      <c r="BT5" s="55">
        <f>IF(BR5+BS5+BC5&lt;5,BC5,5-BS5-BR5)</f>
        <v>0</v>
      </c>
      <c r="BU5" s="55"/>
      <c r="BV5" s="55">
        <f>IF(SUM(BR5:BU5)&lt;5,IF((SUM(BR5:BU5)+BE5)&lt;5,BE5,5-SUM(BR5:BU5)),0)</f>
        <v>3.792065282112477</v>
      </c>
      <c r="BW5" s="55">
        <f>IF(SUM(BR5:BV5)&lt;5,IF((SUM(BR5:BV5)+BD5)&lt;5,BD5,5-SUM(BR5:BV5)),0)</f>
        <v>0.72163465051032105</v>
      </c>
      <c r="BX5" s="55">
        <f>IF(SUM(BR5:BW5)&lt;5,IF((SUM(BR5:BW5)+BG5)&lt;5,BG5,5-SUM(BR5:BW5)),0)</f>
        <v>0</v>
      </c>
      <c r="BY5" s="55">
        <f>SUM(BR5:BX5)</f>
        <v>5</v>
      </c>
      <c r="BZ5" s="55">
        <f>IF((BE5-BV5)&gt;0,(BE5-BV5),0)</f>
        <v>0</v>
      </c>
      <c r="CA5" s="55">
        <f>IF((BD5-BW5)&gt;0,(BD5-BW5),0)</f>
        <v>0.16640153886477849</v>
      </c>
      <c r="CB5" s="55">
        <f>IF((BG5-BX5)&gt;0,(BG5-BX5),0)</f>
        <v>2.0249195521259859E-2</v>
      </c>
      <c r="CC5" s="55">
        <f>BF5</f>
        <v>1.856319554106225</v>
      </c>
      <c r="CD5" s="56">
        <f t="shared" ref="CD5:CD7" si="14">IF((SUM(BZ5:CC5)&lt;2),IF((2-(BZ5+CA5+CB5+CC5))&lt;BF5,(2-SUM(BZ5:CC5)),BF5),0)</f>
        <v>0</v>
      </c>
      <c r="CE5" s="55">
        <f>SUM(BZ5:CD5)</f>
        <v>2.0429702884922634</v>
      </c>
      <c r="CF5" s="55">
        <f>BH5-CD5</f>
        <v>0.16632797588361264</v>
      </c>
      <c r="CG5" s="55">
        <f>BI5</f>
        <v>0</v>
      </c>
      <c r="CH5" s="57">
        <f>SUM(CF5:CG5)</f>
        <v>0.16632797588361264</v>
      </c>
      <c r="CJ5" s="50">
        <f>8/AZ5</f>
        <v>1.1017111615630664</v>
      </c>
      <c r="CK5" s="50">
        <f>16/SUM(AZ5:BI5)</f>
        <v>1.0519880484871647</v>
      </c>
      <c r="CL5" s="50">
        <f>15/SUM(AZ5:BG5)</f>
        <v>0.99714349708414063</v>
      </c>
      <c r="CN5" s="50">
        <f>IF(MIN(CJ5:CL5)&lt;1,MIN(CJ5:CL5),1)</f>
        <v>0.99714349708414063</v>
      </c>
      <c r="CO5" s="50">
        <f t="shared" ref="CO5:DA7" si="15">$CN5*AZ5</f>
        <v>7.2406890798450725</v>
      </c>
      <c r="CP5" s="50">
        <f t="shared" si="15"/>
        <v>0</v>
      </c>
      <c r="CQ5" s="50">
        <f t="shared" si="15"/>
        <v>1.2213698466448089</v>
      </c>
      <c r="CR5" s="50">
        <f t="shared" si="15"/>
        <v>0</v>
      </c>
      <c r="CS5" s="50">
        <f t="shared" si="15"/>
        <v>0.88549951141076089</v>
      </c>
      <c r="CT5" s="50">
        <f t="shared" si="15"/>
        <v>3.7812332365769934</v>
      </c>
      <c r="CU5" s="50">
        <f t="shared" si="15"/>
        <v>1.8510169718871539</v>
      </c>
      <c r="CV5" s="50">
        <f t="shared" si="15"/>
        <v>2.0191353635209575E-2</v>
      </c>
      <c r="CW5" s="50">
        <f t="shared" si="15"/>
        <v>0.16585285953551213</v>
      </c>
      <c r="CX5" s="50">
        <f t="shared" si="15"/>
        <v>0</v>
      </c>
      <c r="CY5" s="50">
        <f t="shared" si="15"/>
        <v>0</v>
      </c>
      <c r="CZ5" s="50">
        <f t="shared" si="15"/>
        <v>0</v>
      </c>
      <c r="DA5" s="50">
        <f t="shared" si="15"/>
        <v>1.9942869941682813</v>
      </c>
      <c r="DB5" s="50">
        <f>CO5*2+CP5*2+CQ5*3/2+CR5*3/2+CS5+CT5+CU5+CV5+CW5/2+CX5/2</f>
        <v>22.934300432935235</v>
      </c>
      <c r="DC5" s="50">
        <f>(23-DB5)*2</f>
        <v>0.13139913412953064</v>
      </c>
      <c r="DD5" s="50" t="str">
        <f>IF(DC5&gt;BD5,"FAIL","")</f>
        <v/>
      </c>
      <c r="DE5" s="58">
        <f>CO5</f>
        <v>7.2406890798450725</v>
      </c>
      <c r="DF5" s="58">
        <f>IF(DE5&lt;8,IF((8-DE5)&lt;CQ5,(8-DE5),CQ5),0)</f>
        <v>0.75931092015492752</v>
      </c>
      <c r="DG5" s="58">
        <f>IF((DF5+DE5)&lt;8,IF((8-DF5-DE5)&gt;CP5,CP5,(8-(DF5+DE5))),0)</f>
        <v>0</v>
      </c>
      <c r="DH5" s="58">
        <f>SUM(DE5:DG5)</f>
        <v>8</v>
      </c>
      <c r="DI5" s="58">
        <f>IF((CQ5-DF5)&gt;0,(CQ5-DF5),0)</f>
        <v>0.46205892648988134</v>
      </c>
      <c r="DJ5" s="58">
        <f>IF(DI5+CP5&lt;5,CP5,5-DI5)</f>
        <v>0</v>
      </c>
      <c r="DK5" s="58">
        <f>IF(DI5+DJ5+CR5&lt;5,CR5,5-DJ5-DI5)</f>
        <v>0</v>
      </c>
      <c r="DL5" s="58">
        <f>DC5</f>
        <v>0.13139913412953064</v>
      </c>
      <c r="DM5" s="58">
        <f>IF(SUM(DI5:DL5)&lt;5,IF((SUM(DI5:DL5)+CT5)&lt;5,CT5,5-SUM(DI5:DL5)),0)</f>
        <v>3.7812332365769934</v>
      </c>
      <c r="DN5" s="58">
        <f>IF(SUM(DI5:DM5)&lt;5,IF((SUM(DI5:DM5)+CS5-DC5)&lt;5,CS5-DC5,5-SUM(DI5:DM5)),0)</f>
        <v>0.62530870280359441</v>
      </c>
      <c r="DO5" s="58">
        <f>IF(SUM(DI5:DN5)&lt;5,IF((SUM(DI5:DN5)+CV5)&lt;5,CV5,5-SUM(DI5:DN5)),0)</f>
        <v>0</v>
      </c>
      <c r="DP5" s="58">
        <f>SUM(DI5:DO5)</f>
        <v>5</v>
      </c>
      <c r="DQ5" s="58">
        <f>IF((CT5-DM5)&gt;0,(CT5-DM5),0)</f>
        <v>0</v>
      </c>
      <c r="DR5" s="58">
        <f>IF((CS5-DN5-DL5)&gt;0,(CS5-DN5-DL5),0)</f>
        <v>0.12879167447763584</v>
      </c>
      <c r="DS5" s="58">
        <f>IF((CV5-DO5)&gt;0,(CV5-DO5),0)</f>
        <v>2.0191353635209575E-2</v>
      </c>
      <c r="DT5" s="58">
        <f>CU5</f>
        <v>1.8510169718871539</v>
      </c>
      <c r="DU5" s="59">
        <f t="shared" ref="DU5:DU7" si="16">IF((SUM(DQ5:DT5)&lt;2),IF((2-(DQ5+DR5+DS5+DT5))&lt;CW5,(2-SUM(DQ5:DT5)),CW5),0)</f>
        <v>0</v>
      </c>
      <c r="DV5" s="58">
        <f>SUM(DQ5:DU5)</f>
        <v>1.9999999999999993</v>
      </c>
      <c r="DW5" s="58">
        <f>CW5-DU5</f>
        <v>0.16585285953551213</v>
      </c>
      <c r="DX5" s="58">
        <f>CY5</f>
        <v>0</v>
      </c>
      <c r="DY5" s="58">
        <f>SUM(DW5:DX5)</f>
        <v>0.16585285953551213</v>
      </c>
      <c r="EA5" s="33">
        <f>8/(AZ5+BB5)</f>
        <v>0.94269586704262043</v>
      </c>
      <c r="EB5" s="60">
        <f>15/SUM(AZ5:BH5)</f>
        <v>0.986238795456717</v>
      </c>
      <c r="EC5" s="60">
        <f>13/SUM(AZ5:BG5)</f>
        <v>0.86419103080625526</v>
      </c>
      <c r="ED5" s="60">
        <f>23/(23+(0.5*BD5))</f>
        <v>0.98106049513806826</v>
      </c>
      <c r="EF5" s="50">
        <f>MAX(EA5:ED5)</f>
        <v>0.986238795456717</v>
      </c>
      <c r="EG5" s="50">
        <f t="shared" ref="EG5:ES7" si="17">$EF5*AZ5</f>
        <v>7.161505337260837</v>
      </c>
      <c r="EH5" s="50">
        <f t="shared" si="17"/>
        <v>0</v>
      </c>
      <c r="EI5" s="50">
        <f t="shared" si="17"/>
        <v>1.208013019073511</v>
      </c>
      <c r="EJ5" s="50">
        <f t="shared" si="17"/>
        <v>0</v>
      </c>
      <c r="EK5" s="50">
        <f t="shared" si="17"/>
        <v>0.87581574173127119</v>
      </c>
      <c r="EL5" s="50">
        <f t="shared" si="17"/>
        <v>3.7398818961238449</v>
      </c>
      <c r="EM5" s="50">
        <f t="shared" si="17"/>
        <v>1.8307743610244733</v>
      </c>
      <c r="EN5" s="50">
        <f t="shared" si="17"/>
        <v>1.9970542199854873E-2</v>
      </c>
      <c r="EO5" s="50">
        <f t="shared" si="17"/>
        <v>0.16403910258620802</v>
      </c>
      <c r="EP5" s="50">
        <f t="shared" si="17"/>
        <v>0</v>
      </c>
      <c r="EQ5" s="50">
        <f t="shared" si="17"/>
        <v>0</v>
      </c>
      <c r="ER5" s="50">
        <f t="shared" si="17"/>
        <v>0</v>
      </c>
      <c r="ES5" s="50">
        <f t="shared" si="17"/>
        <v>1.972477590913434</v>
      </c>
      <c r="ET5" s="50">
        <f>EG5*2+EH5*2+EI5*3/2+EJ5*3/2+EK5+EL5+EM5+EN5+EO5/2+EP5/2</f>
        <v>22.683492295504486</v>
      </c>
      <c r="EU5" s="50">
        <f>(23-ET5)*2</f>
        <v>0.63301540899102804</v>
      </c>
      <c r="EV5" s="50" t="str">
        <f>IF(EU5&gt;BD5,"FAIL","")</f>
        <v/>
      </c>
      <c r="EW5" s="61">
        <f>EG5</f>
        <v>7.161505337260837</v>
      </c>
      <c r="EX5" s="61">
        <f>IF(EW5&lt;8,IF((8-EW5)&lt;EI5,(8-EW5),EI5),0)</f>
        <v>0.83849466273916295</v>
      </c>
      <c r="EY5" s="61">
        <f>IF((EX5+EW5)&lt;8,IF((8-EX5-EW5)&gt;EH5,EH5,(8-(EX5+EW5))),0)</f>
        <v>0</v>
      </c>
      <c r="EZ5" s="61">
        <f>SUM(EW5:EY5)</f>
        <v>8</v>
      </c>
      <c r="FA5" s="61">
        <f>IF((EI5-EX5)&gt;0,(EI5-EX5),0)</f>
        <v>0.36951835633434804</v>
      </c>
      <c r="FB5" s="61">
        <f>IF(FA5+EH5&lt;5,EH5,5-FA5)</f>
        <v>0</v>
      </c>
      <c r="FC5" s="61">
        <f>IF(FA5+FB5+EJ5&lt;5,EJ5,5-FB5-FA5)</f>
        <v>0</v>
      </c>
      <c r="FD5" s="61">
        <f>EU5</f>
        <v>0.63301540899102804</v>
      </c>
      <c r="FE5" s="61">
        <f>IF(SUM(FA5:FD5)&lt;5,IF((SUM(FA5:FD5)+EL5)&lt;5,EL5,5-SUM(FA5:FD5)),0)</f>
        <v>3.7398818961238449</v>
      </c>
      <c r="FF5" s="61">
        <f>IF(SUM(FA5:FE5)&lt;5,IF((SUM(FA5:FE5)+(EK5-EU5))&lt;5,EK5-EU5,5-SUM(FA5:FE5)),0)</f>
        <v>0.24280033274024315</v>
      </c>
      <c r="FG5" s="61">
        <f>IF(SUM(FA5:FF5)&lt;5,IF((SUM(FA5:FF5)+EN5)&lt;5,EN5,5-SUM(FA5:FF5)),0)</f>
        <v>1.4784005810535739E-2</v>
      </c>
      <c r="FH5" s="61">
        <f>SUM(FA5:FG5)</f>
        <v>5</v>
      </c>
      <c r="FI5" s="61">
        <f>IF((EL5-FE5)&gt;0,(EL5-FE5),0)</f>
        <v>0</v>
      </c>
      <c r="FJ5" s="61">
        <f>IF((EK5-FF5-FD5)&gt;0,(EK5-FF5-FD5),0)</f>
        <v>0</v>
      </c>
      <c r="FK5" s="61">
        <f>IF((EN5-FG5)&gt;0,(EN5-FG5),0)</f>
        <v>5.1865363893191345E-3</v>
      </c>
      <c r="FL5" s="61">
        <f>EM5</f>
        <v>1.8307743610244733</v>
      </c>
      <c r="FM5" s="62">
        <f>IF((SUM(FI5:FL5)&lt;2),IF((2-(FI5+FJ5+FK5+FL5))&lt;EO5,(2-SUM(FI5:FL5)),EO5),0)</f>
        <v>0.16403910258620802</v>
      </c>
      <c r="FN5" s="61">
        <f>SUM(FI5:FM5)</f>
        <v>2.0000000000000004</v>
      </c>
      <c r="FO5" s="61">
        <f>EO5-FM5</f>
        <v>0</v>
      </c>
      <c r="FP5" s="61">
        <f>EP5</f>
        <v>0</v>
      </c>
      <c r="FQ5" s="61">
        <f>SUM(FO5:FP5)</f>
        <v>0</v>
      </c>
      <c r="FR5" s="61" t="str">
        <f t="shared" ref="FR5:FR7" si="18">IF(OR(FD5&lt;0, FF5&lt;0, FO5&lt;0, FQ5&gt;1), "Fail", "Pass")</f>
        <v>Pass</v>
      </c>
      <c r="FS5" s="61" t="str">
        <f t="shared" ref="FS5:FS7" si="19">IF(FL5&lt;1.5,"Low-Ca",IF(FR5="Fail","Invalid",IF(FB5&gt;0.5,"Kaersutite",IF(FQ5&lt;=0.5,IF(EW5&gt;=6.5,"Mg-Hbl","Tsch"),IF(FA5&lt;FD5,"Mg-Hst","Prg")))))</f>
        <v>Mg-Hbl</v>
      </c>
      <c r="FT5" s="50">
        <f t="shared" ref="FT5:FT7" si="20">FE5/(FE5+FF5+FJ5)</f>
        <v>0.93903597656359017</v>
      </c>
      <c r="FV5" s="50">
        <f t="shared" ref="FV5" si="21">AVERAGE(EF5,CN5)</f>
        <v>0.99169114627042876</v>
      </c>
      <c r="FW5" s="50">
        <f t="shared" ref="FW5:GI7" si="22">$FV5*AZ5</f>
        <v>7.2010972085529543</v>
      </c>
      <c r="FX5" s="50">
        <f t="shared" si="22"/>
        <v>0</v>
      </c>
      <c r="FY5" s="50">
        <f t="shared" si="22"/>
        <v>1.2146914328591598</v>
      </c>
      <c r="FZ5" s="50">
        <f t="shared" si="22"/>
        <v>0</v>
      </c>
      <c r="GA5" s="50">
        <f t="shared" si="22"/>
        <v>0.88065762657101598</v>
      </c>
      <c r="GB5" s="50">
        <f t="shared" si="22"/>
        <v>3.7605575663504189</v>
      </c>
      <c r="GC5" s="50">
        <f t="shared" si="22"/>
        <v>1.8408956664558134</v>
      </c>
      <c r="GD5" s="50">
        <f t="shared" si="22"/>
        <v>2.0080947917532222E-2</v>
      </c>
      <c r="GE5" s="50">
        <f t="shared" si="22"/>
        <v>0.16494598106086006</v>
      </c>
      <c r="GF5" s="50">
        <f t="shared" si="22"/>
        <v>0</v>
      </c>
      <c r="GG5" s="50">
        <f t="shared" si="22"/>
        <v>0</v>
      </c>
      <c r="GH5" s="50">
        <f t="shared" si="22"/>
        <v>0</v>
      </c>
      <c r="GI5" s="50">
        <f t="shared" si="22"/>
        <v>1.9833822925408575</v>
      </c>
      <c r="GJ5" s="50">
        <f>FW5*2+FX5*2+FY5*3/2+FZ5*3/2+GA5+GB5+GC5+GD5+GE5/2+GF5/2</f>
        <v>22.808896364219859</v>
      </c>
      <c r="GK5" s="50">
        <f>(23-GJ5)*2</f>
        <v>0.38220727156028289</v>
      </c>
      <c r="GL5" s="63"/>
      <c r="GM5" s="83">
        <f>FW5</f>
        <v>7.2010972085529543</v>
      </c>
      <c r="GN5" s="83">
        <f>IF(GM5&lt;8,IF((8-GM5)&lt;FY5,(8-GM5),FY5),0)</f>
        <v>0.79890279144704568</v>
      </c>
      <c r="GO5" s="83">
        <f>IF((GN5+GM5)&lt;8,IF((8-GN5-GM5)&gt;FX5,FX5,(8-(GN5+GM5))),0)</f>
        <v>0</v>
      </c>
      <c r="GP5" s="87">
        <f>SUM(GM5:GO5)</f>
        <v>8</v>
      </c>
      <c r="GQ5" s="83">
        <f>IF((FY5-GN5)&gt;0,(FY5-GN5),0)</f>
        <v>0.41578864141211413</v>
      </c>
      <c r="GR5" s="83">
        <f>IF(GQ5+FX5&lt;5,FX5,5-GQ5)</f>
        <v>0</v>
      </c>
      <c r="GS5" s="83">
        <f>IF(GQ5+GR5+FZ5&lt;5,FZ5,5-GR5-GQ5)</f>
        <v>0</v>
      </c>
      <c r="GT5" s="82">
        <f>GK5</f>
        <v>0.38220727156028289</v>
      </c>
      <c r="GU5" s="83">
        <f>IF(SUM(GQ5:GT5)&lt;5,IF((SUM(GQ5:GT5)+GB5)&lt;5,GB5,5-SUM(GQ5:GT5)),0)</f>
        <v>3.7605575663504189</v>
      </c>
      <c r="GV5" s="83">
        <f>IF(SUM(GQ5:GU5)&lt;5,IF((SUM(GQ5:GU5)+(GA5-GT5))&lt;5,GA5-GT5,5-SUM(GQ5:GU5)),0)</f>
        <v>0.44144652067718404</v>
      </c>
      <c r="GW5" s="83">
        <f>IF(SUM(GQ5:GV5)&lt;5,IF((SUM(GQ5:GV5)+GD5)&lt;5,GD5,5-SUM(GQ5:GV5)),0)</f>
        <v>0</v>
      </c>
      <c r="GX5" s="87">
        <f>SUM(GQ5:GW5)</f>
        <v>5</v>
      </c>
      <c r="GY5" s="83">
        <f>IF((GB5-GU5)&gt;0,(GB5-GU5),0)</f>
        <v>0</v>
      </c>
      <c r="GZ5" s="83">
        <f>IF((GA5-GV5-GT5)&gt;0,(GA5-GV5-GT5),0)</f>
        <v>5.7003834333549053E-2</v>
      </c>
      <c r="HA5" s="83">
        <f>IF((GD5-GW5)&gt;0,(GD5-GW5),0)</f>
        <v>2.0080947917532222E-2</v>
      </c>
      <c r="HB5" s="83">
        <f>GC5</f>
        <v>1.8408956664558134</v>
      </c>
      <c r="HC5" s="83">
        <f>IF((SUM(GY5:HB5)&lt;2),IF((2-(GY5+GZ5+HA5+HB5))&lt;GE5,(2-SUM(GY5:HB5)),GE5),0)</f>
        <v>8.2019551293105453E-2</v>
      </c>
      <c r="HD5" s="87">
        <f>SUM(GY5:HC5)</f>
        <v>2</v>
      </c>
      <c r="HE5" s="83">
        <f>GE5-HC5</f>
        <v>8.2926429767754606E-2</v>
      </c>
      <c r="HF5" s="83">
        <f>GF5</f>
        <v>0</v>
      </c>
      <c r="HG5" s="83">
        <f>SUM(HE5:HF5)</f>
        <v>8.2926429767754606E-2</v>
      </c>
      <c r="HH5" s="64" t="str">
        <f t="shared" ref="HH5:HH7" si="23">IF(OR(GT5&lt;0, GV5&lt;0, HE5&lt;0, HG5&gt;1), "Fail", "Pass")</f>
        <v>Pass</v>
      </c>
      <c r="HI5" s="82">
        <f>(GU5+GY5)/(GY5+GU5+GV5+GZ5)</f>
        <v>0.88296561917371785</v>
      </c>
      <c r="HJ5" s="82">
        <f>HF5+HE5</f>
        <v>8.2926429767754606E-2</v>
      </c>
      <c r="HK5" s="82">
        <f>GR5+GO5</f>
        <v>0</v>
      </c>
      <c r="HL5" s="82">
        <f>GM5</f>
        <v>7.2010972085529543</v>
      </c>
      <c r="HM5" s="46" t="str">
        <f t="shared" ref="HM5:HM8" si="24">IF(HJ5&gt;0.5,IF(HI5&gt;=0.5,IF(HK5&gt;=0.5,"Kaer",IF(HL5&gt;=6.5,"edenite",IF(HL5&gt;=5.5,IF(GQ5&gt;GT5,"Pargasite","MgHst"),"Magnesiosadanagaite"))),IF(HK5&gt;=0.5,"Ferrokaersutite",IF(HL5&gt;=6.5,"Ferro-edenite",IF(HL5&gt;=5.5,IF(GR5&gt;(GU5+GY5),"Ferropargasite","Hastingsite"),"Sadanagaite")))),IF(HI5&gt;=0.5,IF(HL5&gt;=7.5,IF(HI5&gt;=0.9,"Tremolite","Actinolite"),IF(HL5&gt;=6.5,"Mghbl","Tsch")),IF(HL5&gt;=6.5,"Ferroactinolite",IF(HL5&gt;=6.5,"Ferrohornblende","Ferrotschermakite"))))</f>
        <v>Mghbl</v>
      </c>
      <c r="HO5" s="60"/>
      <c r="HP5" s="81"/>
      <c r="HQ5" s="81"/>
      <c r="HR5" s="81"/>
      <c r="HS5" s="81"/>
      <c r="HT5" s="81"/>
      <c r="HU5" s="73"/>
      <c r="HV5" s="73"/>
      <c r="HW5" s="73"/>
      <c r="HX5" s="81"/>
      <c r="HY5" s="77"/>
      <c r="HZ5" s="81"/>
      <c r="IA5" s="77"/>
      <c r="IB5" s="77"/>
      <c r="IC5" s="81"/>
      <c r="ID5" s="77"/>
      <c r="IE5" s="73"/>
      <c r="IF5" s="81"/>
      <c r="IG5" s="81"/>
      <c r="IH5" s="81"/>
      <c r="II5" s="81"/>
      <c r="IJ5" s="60"/>
    </row>
    <row r="6" spans="1:244" s="60" customFormat="1" ht="16.05" customHeight="1" x14ac:dyDescent="0.3">
      <c r="A6" s="137" t="s">
        <v>165</v>
      </c>
      <c r="B6" s="90" t="str">
        <f>HM6</f>
        <v>Ferro-edenite</v>
      </c>
      <c r="C6" s="114">
        <v>39.86</v>
      </c>
      <c r="D6" s="114">
        <v>2.06</v>
      </c>
      <c r="E6" s="114">
        <v>15.29</v>
      </c>
      <c r="F6" s="114"/>
      <c r="G6" s="114">
        <v>8.85</v>
      </c>
      <c r="H6" s="114">
        <v>4.8499999999999996</v>
      </c>
      <c r="I6" s="114">
        <v>7.5</v>
      </c>
      <c r="J6" s="114">
        <v>0.17</v>
      </c>
      <c r="K6" s="114">
        <v>3.12</v>
      </c>
      <c r="L6" s="114">
        <v>1.85</v>
      </c>
      <c r="M6" s="91">
        <v>0</v>
      </c>
      <c r="N6" s="91">
        <v>0</v>
      </c>
      <c r="O6" s="91">
        <v>0</v>
      </c>
      <c r="P6" s="91">
        <v>96.500000000000014</v>
      </c>
      <c r="Q6" s="60">
        <v>1025</v>
      </c>
      <c r="R6" s="92">
        <f t="shared" si="0"/>
        <v>0.66344873501997337</v>
      </c>
      <c r="S6" s="93">
        <f t="shared" si="0"/>
        <v>2.5791911856767245E-2</v>
      </c>
      <c r="T6" s="93">
        <f t="shared" si="0"/>
        <v>0.14995900401329132</v>
      </c>
      <c r="U6" s="93">
        <f t="shared" si="0"/>
        <v>0</v>
      </c>
      <c r="V6" s="93">
        <f t="shared" si="0"/>
        <v>0.12319042316258351</v>
      </c>
      <c r="W6" s="93">
        <f t="shared" si="0"/>
        <v>0.1203175390721905</v>
      </c>
      <c r="X6" s="93">
        <f t="shared" si="0"/>
        <v>0.13373751783166904</v>
      </c>
      <c r="Y6" s="93">
        <f t="shared" si="0"/>
        <v>2.3963913166055823E-3</v>
      </c>
      <c r="Z6" s="93">
        <f t="shared" si="0"/>
        <v>5.0339631165394735E-2</v>
      </c>
      <c r="AA6" s="93">
        <f t="shared" si="0"/>
        <v>1.9638357001976574E-2</v>
      </c>
      <c r="AB6" s="93">
        <f t="shared" si="0"/>
        <v>0</v>
      </c>
      <c r="AC6" s="94">
        <f t="shared" si="0"/>
        <v>0</v>
      </c>
      <c r="AD6" s="92">
        <f t="shared" ref="AD6:AD7" si="25">R6*2</f>
        <v>1.3268974700399467</v>
      </c>
      <c r="AE6" s="93">
        <f t="shared" si="1"/>
        <v>5.1583823713534489E-2</v>
      </c>
      <c r="AF6" s="93">
        <f t="shared" si="2"/>
        <v>0.44987701203987396</v>
      </c>
      <c r="AG6" s="93">
        <f t="shared" si="2"/>
        <v>0</v>
      </c>
      <c r="AH6" s="93">
        <f t="shared" si="3"/>
        <v>0.12319042316258351</v>
      </c>
      <c r="AI6" s="93">
        <f t="shared" si="3"/>
        <v>0.1203175390721905</v>
      </c>
      <c r="AJ6" s="93">
        <f t="shared" si="3"/>
        <v>0.13373751783166904</v>
      </c>
      <c r="AK6" s="93">
        <f t="shared" si="3"/>
        <v>2.3963913166055823E-3</v>
      </c>
      <c r="AL6" s="93">
        <f t="shared" si="3"/>
        <v>5.0339631165394735E-2</v>
      </c>
      <c r="AM6" s="93">
        <f t="shared" si="3"/>
        <v>1.9638357001976574E-2</v>
      </c>
      <c r="AN6" s="94">
        <f t="shared" si="4"/>
        <v>2.2779781653437752</v>
      </c>
      <c r="AO6" s="92">
        <f t="shared" si="5"/>
        <v>13.397249488698735</v>
      </c>
      <c r="AP6" s="93">
        <f t="shared" si="5"/>
        <v>0.52082498570931057</v>
      </c>
      <c r="AQ6" s="93">
        <f t="shared" si="5"/>
        <v>4.5422609550586204</v>
      </c>
      <c r="AR6" s="93">
        <f t="shared" si="5"/>
        <v>0</v>
      </c>
      <c r="AS6" s="93">
        <f t="shared" si="5"/>
        <v>1.2438133849767732</v>
      </c>
      <c r="AT6" s="93">
        <f t="shared" si="5"/>
        <v>1.2148068145520443</v>
      </c>
      <c r="AU6" s="93">
        <f t="shared" si="5"/>
        <v>1.3503039480030252</v>
      </c>
      <c r="AV6" s="93">
        <f t="shared" si="5"/>
        <v>2.419557883409763E-2</v>
      </c>
      <c r="AW6" s="93">
        <f t="shared" si="5"/>
        <v>0.50826278074941555</v>
      </c>
      <c r="AX6" s="93">
        <f t="shared" si="5"/>
        <v>0.19828206341797694</v>
      </c>
      <c r="AY6" s="94">
        <f t="shared" si="6"/>
        <v>22.999999999999996</v>
      </c>
      <c r="AZ6" s="92">
        <f t="shared" si="7"/>
        <v>6.6986247443493676</v>
      </c>
      <c r="BA6" s="93">
        <f t="shared" si="7"/>
        <v>0.26041249285465529</v>
      </c>
      <c r="BB6" s="93">
        <f t="shared" si="8"/>
        <v>3.0281739700390804</v>
      </c>
      <c r="BC6" s="93">
        <f t="shared" si="8"/>
        <v>0</v>
      </c>
      <c r="BD6" s="93">
        <f t="shared" si="9"/>
        <v>1.2438133849767732</v>
      </c>
      <c r="BE6" s="93">
        <f t="shared" si="9"/>
        <v>1.2148068145520443</v>
      </c>
      <c r="BF6" s="93">
        <f t="shared" si="9"/>
        <v>1.3503039480030252</v>
      </c>
      <c r="BG6" s="93">
        <f t="shared" si="9"/>
        <v>2.419557883409763E-2</v>
      </c>
      <c r="BH6" s="93">
        <f t="shared" si="10"/>
        <v>1.0165255614988311</v>
      </c>
      <c r="BI6" s="93">
        <f t="shared" si="10"/>
        <v>0.39656412683595388</v>
      </c>
      <c r="BJ6" s="93">
        <f t="shared" si="11"/>
        <v>0</v>
      </c>
      <c r="BK6" s="93">
        <f t="shared" si="11"/>
        <v>0</v>
      </c>
      <c r="BL6" s="93">
        <f t="shared" si="12"/>
        <v>2</v>
      </c>
      <c r="BM6" s="94">
        <f t="shared" si="13"/>
        <v>15.233420621943829</v>
      </c>
      <c r="BN6" s="95">
        <f t="shared" ref="BN6:BN7" si="26">AZ6</f>
        <v>6.6986247443493676</v>
      </c>
      <c r="BO6" s="66">
        <f t="shared" ref="BO6:BO7" si="27">IF(BN6&lt;8,IF((8-BN6)&lt;BB6,(8-BN6),BB6),0)</f>
        <v>1.3013752556506324</v>
      </c>
      <c r="BP6" s="66">
        <f t="shared" ref="BP6:BP7" si="28">IF((BO6+BN6)&lt;8,8-(BO6+BN6),0)</f>
        <v>0</v>
      </c>
      <c r="BQ6" s="66">
        <f t="shared" ref="BQ6:BQ7" si="29">SUM(BN6:BP6)</f>
        <v>8</v>
      </c>
      <c r="BR6" s="66">
        <f t="shared" ref="BR6:BR7" si="30">IF((BB6-BO6)&gt;0,(BB6-BO6),0)</f>
        <v>1.726798714388448</v>
      </c>
      <c r="BS6" s="66">
        <f t="shared" ref="BS6:BS7" si="31">IF(BR6+BA6&lt;5,BA6,5-BR6)</f>
        <v>0.26041249285465529</v>
      </c>
      <c r="BT6" s="66">
        <f t="shared" ref="BT6:BT7" si="32">IF(BR6+BS6+BC6&lt;5,BC6,5-BS6-BR6)</f>
        <v>0</v>
      </c>
      <c r="BU6" s="66"/>
      <c r="BV6" s="66">
        <f t="shared" ref="BV6:BV7" si="33">IF(SUM(BR6:BU6)&lt;5,IF((SUM(BR6:BU6)+BE6)&lt;5,BE6,5-SUM(BR6:BU6)),0)</f>
        <v>1.2148068145520443</v>
      </c>
      <c r="BW6" s="66">
        <f>IF(SUM(BR6:BV6)&lt;5,IF((SUM(BR6:BV6)+BD6)&lt;5,BD6,5-SUM(BR6:BV6)),0)</f>
        <v>1.2438133849767732</v>
      </c>
      <c r="BX6" s="66">
        <f t="shared" ref="BX6:BX7" si="34">IF(SUM(BR6:BW6)&lt;5,IF((SUM(BR6:BW6)+BG6)&lt;5,BG6,5-SUM(BR6:BW6)),0)</f>
        <v>2.419557883409763E-2</v>
      </c>
      <c r="BY6" s="66">
        <f t="shared" ref="BY6:BY7" si="35">SUM(BR6:BX6)</f>
        <v>4.4700269856060189</v>
      </c>
      <c r="BZ6" s="66">
        <f t="shared" ref="BZ6:BZ7" si="36">IF((BE6-BV6)&gt;0,(BE6-BV6),0)</f>
        <v>0</v>
      </c>
      <c r="CA6" s="66">
        <f>IF((BD6-BW6)&gt;0,(BD6-BW6),0)</f>
        <v>0</v>
      </c>
      <c r="CB6" s="66">
        <f t="shared" ref="CB6:CB7" si="37">IF((BG6-BX6)&gt;0,(BG6-BX6),0)</f>
        <v>0</v>
      </c>
      <c r="CC6" s="66">
        <f t="shared" ref="CC6:CC7" si="38">BF6</f>
        <v>1.3503039480030252</v>
      </c>
      <c r="CD6" s="56">
        <f t="shared" si="14"/>
        <v>0.64969605199697478</v>
      </c>
      <c r="CE6" s="66">
        <f t="shared" ref="CE6:CE7" si="39">SUM(BZ6:CD6)</f>
        <v>2</v>
      </c>
      <c r="CF6" s="66">
        <f t="shared" ref="CF6:CF7" si="40">BH6-CD6</f>
        <v>0.36682950950185633</v>
      </c>
      <c r="CG6" s="66">
        <f t="shared" ref="CG6:CG7" si="41">BI6</f>
        <v>0.39656412683595388</v>
      </c>
      <c r="CH6" s="67">
        <f t="shared" ref="CH6:CH7" si="42">SUM(CF6:CG6)</f>
        <v>0.76339363633781021</v>
      </c>
      <c r="CJ6" s="60">
        <f>8/AZ6</f>
        <v>1.1942749900639544</v>
      </c>
      <c r="CK6" s="60">
        <f>16/SUM(AZ6:BI6)</f>
        <v>1.0503222091138158</v>
      </c>
      <c r="CL6" s="60">
        <f>15/SUM(AZ6:BG6)</f>
        <v>1.0853575122084935</v>
      </c>
      <c r="CN6" s="60">
        <f>IF(MIN(CJ6:CL6)&lt;1,MIN(CJ6:CL6),1)</f>
        <v>1</v>
      </c>
      <c r="CO6" s="60">
        <f t="shared" si="15"/>
        <v>6.6986247443493676</v>
      </c>
      <c r="CP6" s="60">
        <f t="shared" si="15"/>
        <v>0.26041249285465529</v>
      </c>
      <c r="CQ6" s="60">
        <f>$CN6*BB6</f>
        <v>3.0281739700390804</v>
      </c>
      <c r="CR6" s="60">
        <f t="shared" si="15"/>
        <v>0</v>
      </c>
      <c r="CS6" s="60">
        <f t="shared" si="15"/>
        <v>1.2438133849767732</v>
      </c>
      <c r="CT6" s="60">
        <f t="shared" si="15"/>
        <v>1.2148068145520443</v>
      </c>
      <c r="CU6" s="60">
        <f t="shared" si="15"/>
        <v>1.3503039480030252</v>
      </c>
      <c r="CV6" s="60">
        <f t="shared" si="15"/>
        <v>2.419557883409763E-2</v>
      </c>
      <c r="CW6" s="60">
        <f t="shared" si="15"/>
        <v>1.0165255614988311</v>
      </c>
      <c r="CX6" s="60">
        <f t="shared" si="15"/>
        <v>0.39656412683595388</v>
      </c>
      <c r="CY6" s="60">
        <f t="shared" si="15"/>
        <v>0</v>
      </c>
      <c r="CZ6" s="60">
        <f t="shared" si="15"/>
        <v>0</v>
      </c>
      <c r="DA6" s="60">
        <f t="shared" si="15"/>
        <v>2</v>
      </c>
      <c r="DB6" s="60">
        <f t="shared" ref="DB6:DB7" si="43">CO6*2+CP6*2+CQ6*3/2+CR6*3/2+CS6+CT6+CU6+CV6+CW6/2+CX6/2</f>
        <v>22.999999999999996</v>
      </c>
      <c r="DC6" s="60">
        <f t="shared" ref="DC6:DC7" si="44">(23-DB6)*2</f>
        <v>7.1054273576010019E-15</v>
      </c>
      <c r="DD6" s="60" t="str">
        <f t="shared" ref="DD6:DD7" si="45">IF(DC6&gt;BD6,"FAIL","")</f>
        <v/>
      </c>
      <c r="DE6" s="59">
        <f t="shared" ref="DE6:DE7" si="46">CO6</f>
        <v>6.6986247443493676</v>
      </c>
      <c r="DF6" s="59">
        <f>IF(DE6&lt;8,IF((8-DE6)&lt;CQ6,(8-DE6),CQ6),0)</f>
        <v>1.3013752556506324</v>
      </c>
      <c r="DG6" s="59">
        <f t="shared" ref="DG6:DG7" si="47">IF((DF6+DE6)&lt;8,IF((8-DF6-DE6)&gt;CP6,CP6,(8-(DF6+DE6))),0)</f>
        <v>0</v>
      </c>
      <c r="DH6" s="59">
        <f t="shared" ref="DH6:DH7" si="48">SUM(DE6:DG6)</f>
        <v>8</v>
      </c>
      <c r="DI6" s="59">
        <f t="shared" ref="DI6:DI7" si="49">IF((CQ6-DF6)&gt;0,(CQ6-DF6),0)</f>
        <v>1.726798714388448</v>
      </c>
      <c r="DJ6" s="59">
        <f t="shared" ref="DJ6:DJ7" si="50">IF(DI6+CP6&lt;5,CP6,5-DI6)</f>
        <v>0.26041249285465529</v>
      </c>
      <c r="DK6" s="59">
        <f t="shared" ref="DK6:DK7" si="51">IF(DI6+DJ6+CR6&lt;5,CR6,5-DJ6-DI6)</f>
        <v>0</v>
      </c>
      <c r="DL6" s="59">
        <f t="shared" ref="DL6:DL7" si="52">DC6</f>
        <v>7.1054273576010019E-15</v>
      </c>
      <c r="DM6" s="59">
        <f t="shared" ref="DM6:DM7" si="53">IF(SUM(DI6:DL6)&lt;5,IF((SUM(DI6:DL6)+CT6)&lt;5,CT6,5-SUM(DI6:DL6)),0)</f>
        <v>1.2148068145520443</v>
      </c>
      <c r="DN6" s="59">
        <f t="shared" ref="DN6:DN7" si="54">IF(SUM(DI6:DM6)&lt;5,IF((SUM(DI6:DM6)+CS6-DC6)&lt;5,CS6-DC6,5-SUM(DI6:DM6)),0)</f>
        <v>1.2438133849767661</v>
      </c>
      <c r="DO6" s="59">
        <f t="shared" ref="DO6:DO7" si="55">IF(SUM(DI6:DN6)&lt;5,IF((SUM(DI6:DN6)+CV6)&lt;5,CV6,5-SUM(DI6:DN6)),0)</f>
        <v>2.419557883409763E-2</v>
      </c>
      <c r="DP6" s="59">
        <f t="shared" ref="DP6:DP7" si="56">SUM(DI6:DO6)</f>
        <v>4.4700269856060189</v>
      </c>
      <c r="DQ6" s="59">
        <f t="shared" ref="DQ6:DQ7" si="57">IF((CT6-DM6)&gt;0,(CT6-DM6),0)</f>
        <v>0</v>
      </c>
      <c r="DR6" s="59">
        <f t="shared" ref="DR6:DR7" si="58">IF((CS6-DN6-DL6)&gt;0,(CS6-DN6-DL6),0)</f>
        <v>0</v>
      </c>
      <c r="DS6" s="59">
        <f t="shared" ref="DS6:DS7" si="59">IF((CV6-DO6)&gt;0,(CV6-DO6),0)</f>
        <v>0</v>
      </c>
      <c r="DT6" s="59">
        <f t="shared" ref="DT6:DT7" si="60">CU6</f>
        <v>1.3503039480030252</v>
      </c>
      <c r="DU6" s="59">
        <f t="shared" si="16"/>
        <v>0.64969605199697478</v>
      </c>
      <c r="DV6" s="59">
        <f t="shared" ref="DV6:DV7" si="61">SUM(DQ6:DU6)</f>
        <v>2</v>
      </c>
      <c r="DW6" s="59">
        <f t="shared" ref="DW6:DW7" si="62">CW6-DU6</f>
        <v>0.36682950950185633</v>
      </c>
      <c r="DX6" s="121">
        <f>CY6</f>
        <v>0</v>
      </c>
      <c r="DY6" s="59">
        <f t="shared" ref="DY6:DY7" si="63">SUM(DW6:DX6)</f>
        <v>0.36682950950185633</v>
      </c>
      <c r="EA6" s="60">
        <f>8/(AZ6+BB6)</f>
        <v>0.82246998574833607</v>
      </c>
      <c r="EB6" s="60">
        <f t="shared" ref="EB6:EB7" si="64">15/SUM(AZ6:BH6)</f>
        <v>1.010995826841482</v>
      </c>
      <c r="EC6" s="60">
        <f t="shared" ref="EC6:EC7" si="65">13/SUM(AZ6:BG6)</f>
        <v>0.94064317724736113</v>
      </c>
      <c r="ED6" s="60">
        <f t="shared" ref="ED6:ED7" si="66">23/(23+(0.5*BD6))</f>
        <v>0.97367246003532182</v>
      </c>
      <c r="EF6" s="60">
        <f>MAX(EA6:ED6)</f>
        <v>1.010995826841482</v>
      </c>
      <c r="EG6" s="60">
        <f>$EF6*AZ6</f>
        <v>6.7722816621142998</v>
      </c>
      <c r="EH6" s="60">
        <f t="shared" si="17"/>
        <v>0.26327594353344375</v>
      </c>
      <c r="EI6" s="60">
        <f>$EF6*BB6</f>
        <v>3.0614712466595133</v>
      </c>
      <c r="EJ6" s="60">
        <f t="shared" si="17"/>
        <v>0</v>
      </c>
      <c r="EK6" s="60">
        <f t="shared" si="17"/>
        <v>1.2574901415810955</v>
      </c>
      <c r="EL6" s="60">
        <f t="shared" si="17"/>
        <v>1.228164619930711</v>
      </c>
      <c r="EM6" s="60">
        <f t="shared" si="17"/>
        <v>1.3651516563986361</v>
      </c>
      <c r="EN6" s="60">
        <f t="shared" si="17"/>
        <v>2.4461629229286797E-2</v>
      </c>
      <c r="EO6" s="60">
        <f t="shared" si="17"/>
        <v>1.0277031005530126</v>
      </c>
      <c r="EP6" s="60">
        <f t="shared" si="17"/>
        <v>0.40092467730618553</v>
      </c>
      <c r="EQ6" s="60">
        <f t="shared" si="17"/>
        <v>0</v>
      </c>
      <c r="ER6" s="60">
        <f t="shared" si="17"/>
        <v>0</v>
      </c>
      <c r="ES6" s="60">
        <f t="shared" si="17"/>
        <v>2.0219916536829641</v>
      </c>
      <c r="ET6" s="60">
        <f t="shared" ref="ET6:ET7" si="67">EG6*2+EH6*2+EI6*3/2+EJ6*3/2+EK6+EL6+EM6+EN6+EO6/2+EP6/2</f>
        <v>23.252904017354087</v>
      </c>
      <c r="EU6" s="60">
        <f t="shared" ref="EU6:EU7" si="68">(23-ET6)*2</f>
        <v>-0.50580803470817415</v>
      </c>
      <c r="EV6" s="60" t="str">
        <f t="shared" ref="EV6:EV7" si="69">IF(EU6&gt;BD6,"FAIL","")</f>
        <v/>
      </c>
      <c r="EW6" s="62">
        <f t="shared" ref="EW6:EW7" si="70">EG6</f>
        <v>6.7722816621142998</v>
      </c>
      <c r="EX6" s="62">
        <f>IF(EW6&lt;8,IF((8-EW6)&lt;EI6,(8-EW6),EI6),0)</f>
        <v>1.2277183378857002</v>
      </c>
      <c r="EY6" s="62">
        <f t="shared" ref="EY6:EY7" si="71">IF((EX6+EW6)&lt;8,IF((8-EX6-EW6)&gt;EH6,EH6,(8-(EX6+EW6))),0)</f>
        <v>0</v>
      </c>
      <c r="EZ6" s="62">
        <f t="shared" ref="EZ6:EZ7" si="72">SUM(EW6:EY6)</f>
        <v>8</v>
      </c>
      <c r="FA6" s="62">
        <f t="shared" ref="FA6:FA7" si="73">IF((EI6-EX6)&gt;0,(EI6-EX6),0)</f>
        <v>1.8337529087738131</v>
      </c>
      <c r="FB6" s="62">
        <f t="shared" ref="FB6:FB7" si="74">IF(FA6+EH6&lt;5,EH6,5-FA6)</f>
        <v>0.26327594353344375</v>
      </c>
      <c r="FC6" s="62">
        <f t="shared" ref="FC6:FC7" si="75">IF(FA6+FB6+EJ6&lt;5,EJ6,5-FB6-FA6)</f>
        <v>0</v>
      </c>
      <c r="FD6" s="62">
        <f>EU6</f>
        <v>-0.50580803470817415</v>
      </c>
      <c r="FE6" s="62">
        <f t="shared" ref="FE6:FE7" si="76">IF(SUM(FA6:FD6)&lt;5,IF((SUM(FA6:FD6)+EL6)&lt;5,EL6,5-SUM(FA6:FD6)),0)</f>
        <v>1.228164619930711</v>
      </c>
      <c r="FF6" s="62">
        <f>IF(SUM(FA6:FE6)&lt;5,IF((SUM(FA6:FE6)+(EK6-EU6))&lt;5,EK6-EU6,5-SUM(FA6:FE6)),0)</f>
        <v>1.7632981762892697</v>
      </c>
      <c r="FG6" s="62">
        <f t="shared" ref="FG6:FG7" si="77">IF(SUM(FA6:FF6)&lt;5,IF((SUM(FA6:FF6)+EN6)&lt;5,EN6,5-SUM(FA6:FF6)),0)</f>
        <v>2.4461629229286797E-2</v>
      </c>
      <c r="FH6" s="62">
        <f t="shared" ref="FH6:FH7" si="78">SUM(FA6:FG6)</f>
        <v>4.6071452430483495</v>
      </c>
      <c r="FI6" s="62">
        <f t="shared" ref="FI6:FI7" si="79">IF((EL6-FE6)&gt;0,(EL6-FE6),0)</f>
        <v>0</v>
      </c>
      <c r="FJ6" s="62">
        <f t="shared" ref="FJ6:FJ7" si="80">IF((EK6-FF6-FD6)&gt;0,(EK6-FF6-FD6),0)</f>
        <v>0</v>
      </c>
      <c r="FK6" s="62">
        <f t="shared" ref="FK6:FK7" si="81">IF((EN6-FG6)&gt;0,(EN6-FG6),0)</f>
        <v>0</v>
      </c>
      <c r="FL6" s="62">
        <f t="shared" ref="FL6:FL7" si="82">EM6</f>
        <v>1.3651516563986361</v>
      </c>
      <c r="FM6" s="62">
        <f t="shared" ref="FM6:FM7" si="83">IF((SUM(FI6:FL6)&lt;2),IF((2-(FI6+FJ6+FK6+FL6))&lt;EO6,(2-SUM(FI6:FL6)),EO6),0)</f>
        <v>0.63484834360136388</v>
      </c>
      <c r="FN6" s="62">
        <f t="shared" ref="FN6:FN7" si="84">SUM(FI6:FM6)</f>
        <v>2</v>
      </c>
      <c r="FO6" s="62">
        <f t="shared" ref="FO6:FO7" si="85">EO6-FM6</f>
        <v>0.39285475695164873</v>
      </c>
      <c r="FP6" s="62">
        <f>EP6</f>
        <v>0.40092467730618553</v>
      </c>
      <c r="FQ6" s="62">
        <f t="shared" ref="FQ6:FQ7" si="86">SUM(FO6:FP6)</f>
        <v>0.79377943425783426</v>
      </c>
      <c r="FR6" s="62" t="str">
        <f t="shared" si="18"/>
        <v>Fail</v>
      </c>
      <c r="FS6" s="62" t="str">
        <f t="shared" si="19"/>
        <v>Low-Ca</v>
      </c>
      <c r="FT6" s="60">
        <f t="shared" si="20"/>
        <v>0.41055654159651345</v>
      </c>
      <c r="FV6" s="50">
        <f>AVERAGE(EF6,CN6)</f>
        <v>1.0054979134207409</v>
      </c>
      <c r="FW6" s="50">
        <f>$FV6*AZ6</f>
        <v>6.7354532032318328</v>
      </c>
      <c r="FX6" s="50">
        <f>$FV6*BA6</f>
        <v>0.26184421819404952</v>
      </c>
      <c r="FY6" s="50">
        <f>$FV6*BB6</f>
        <v>3.0448226083492966</v>
      </c>
      <c r="FZ6" s="50">
        <f t="shared" si="22"/>
        <v>0</v>
      </c>
      <c r="GA6" s="50">
        <f t="shared" si="22"/>
        <v>1.2506517632789342</v>
      </c>
      <c r="GB6" s="50">
        <f t="shared" si="22"/>
        <v>1.2214857172413776</v>
      </c>
      <c r="GC6" s="50">
        <f t="shared" si="22"/>
        <v>1.3577278022008306</v>
      </c>
      <c r="GD6" s="50">
        <f t="shared" si="22"/>
        <v>2.4328604031692212E-2</v>
      </c>
      <c r="GE6" s="50">
        <f>$FV6*BH6</f>
        <v>1.0221143310259218</v>
      </c>
      <c r="GF6" s="50">
        <f t="shared" si="22"/>
        <v>0.39874440207106965</v>
      </c>
      <c r="GG6" s="50">
        <f t="shared" si="22"/>
        <v>0</v>
      </c>
      <c r="GH6" s="50">
        <f t="shared" si="22"/>
        <v>0</v>
      </c>
      <c r="GI6" s="50">
        <f t="shared" si="22"/>
        <v>2.0109958268414818</v>
      </c>
      <c r="GJ6" s="50">
        <f>FW6*2+FX6*2+FY6*3/2+FZ6*3/2+GA6+GB6+GC6+GD6+GE6/2+GF6/2</f>
        <v>23.126452008677042</v>
      </c>
      <c r="GK6" s="50">
        <f>(23-GJ6)*2</f>
        <v>-0.25290401735408352</v>
      </c>
      <c r="GL6" s="33"/>
      <c r="GM6" s="83">
        <f>FW6</f>
        <v>6.7354532032318328</v>
      </c>
      <c r="GN6" s="83">
        <f>IF(GM6&lt;8,IF((8-GM6)&lt;FY6,(8-GM6),FY6),0)</f>
        <v>1.2645467967681672</v>
      </c>
      <c r="GO6" s="83">
        <f>IF((GN6+GM6)&lt;8,IF((8-GN6-GM6)&gt;FX6,FX6,(8-(GN6+GM6))),0)</f>
        <v>0</v>
      </c>
      <c r="GP6" s="87">
        <f t="shared" ref="GP6:GP7" si="87">SUM(GM6:GO6)</f>
        <v>8</v>
      </c>
      <c r="GQ6" s="83">
        <f>IF((FY6-GN6)&gt;0,(FY6-GN6),0)</f>
        <v>1.7802758115811295</v>
      </c>
      <c r="GR6" s="83">
        <f>IF(GQ6+FX6&lt;5,FX6,5-GQ6)</f>
        <v>0.26184421819404952</v>
      </c>
      <c r="GS6" s="83">
        <f>IF(GQ6+GR6+FZ6&lt;5,FZ6,5-GR6-GQ6)</f>
        <v>0</v>
      </c>
      <c r="GT6" s="83">
        <f>GK6</f>
        <v>-0.25290401735408352</v>
      </c>
      <c r="GU6" s="83">
        <f>IF(SUM(GQ6:GT6)&lt;5,IF((SUM(GQ6:GT6)+GB6)&lt;5,GB6,5-SUM(GQ6:GT6)),0)</f>
        <v>1.2214857172413776</v>
      </c>
      <c r="GV6" s="83">
        <f>IF(SUM(GQ6:GU6)&lt;5,IF((SUM(GQ6:GU6)+(GA6-GT6))&lt;5,GA6-GT6,5-SUM(GQ6:GU6)),0)</f>
        <v>1.5035557806330178</v>
      </c>
      <c r="GW6" s="83">
        <f>IF(SUM(GQ6:GV6)&lt;5,IF((SUM(GQ6:GV6)+GD6)&lt;5,GD6,5-SUM(GQ6:GV6)),0)</f>
        <v>2.4328604031692212E-2</v>
      </c>
      <c r="GX6" s="87">
        <f t="shared" ref="GX6:GX7" si="88">SUM(GQ6:GW6)</f>
        <v>4.538586114327182</v>
      </c>
      <c r="GY6" s="83">
        <f>IF((GB6-GU6)&gt;0,(GB6-GU6),0)</f>
        <v>0</v>
      </c>
      <c r="GZ6" s="83">
        <f>IF((GA6-GV6-GT6)&gt;0,(GA6-GV6-GT6),0)</f>
        <v>0</v>
      </c>
      <c r="HA6" s="83">
        <f>IF((GD6-GW6)&gt;0,(GD6-GW6),0)</f>
        <v>0</v>
      </c>
      <c r="HB6" s="83">
        <f>GC6</f>
        <v>1.3577278022008306</v>
      </c>
      <c r="HC6" s="83">
        <f>IF((SUM(GY6:HB6)&lt;2),IF((2-(GY6+GZ6+HA6+HB6))&lt;GE6,(2-SUM(GY6:HB6)),GE6),0)</f>
        <v>0.64227219779916944</v>
      </c>
      <c r="HD6" s="87">
        <f t="shared" ref="HD6:HD7" si="89">SUM(GY6:HC6)</f>
        <v>2</v>
      </c>
      <c r="HE6" s="83">
        <f>GE6-HC6</f>
        <v>0.37984213322675231</v>
      </c>
      <c r="HF6" s="83">
        <f>GF6</f>
        <v>0.39874440207106965</v>
      </c>
      <c r="HG6" s="83">
        <f t="shared" ref="HG6:HG7" si="90">SUM(HE6:HF6)</f>
        <v>0.77858653529782196</v>
      </c>
      <c r="HH6" s="96" t="str">
        <f>IF(OR(GT6&lt;0, GV6&lt;0, HE6&lt;0, HG6&gt;1), "Fail", "Pass")</f>
        <v>Fail</v>
      </c>
      <c r="HI6" s="83">
        <f>(GU6+GY6)/(GY6+GU6+GV6+GZ6)</f>
        <v>0.4482448132236404</v>
      </c>
      <c r="HJ6" s="83">
        <f>HF6+HE6</f>
        <v>0.77858653529782196</v>
      </c>
      <c r="HK6" s="83">
        <f>GR6+GO6</f>
        <v>0.26184421819404952</v>
      </c>
      <c r="HL6" s="83">
        <f>GM6</f>
        <v>6.7354532032318328</v>
      </c>
      <c r="HM6" s="96" t="str">
        <f t="shared" si="24"/>
        <v>Ferro-edenite</v>
      </c>
      <c r="HP6" s="97">
        <f>parameters!$E$5+parameters!$F$5*calcs!$Q6 +parameters!$G$5*calcs!$GM6+parameters!$H$5*LN(calcs!$GM6)+parameters!$I$5*calcs!$GQ6+parameters!$J$5*(calcs!$GU6+calcs!$GY6) + parameters!$K$5*calcs!$GT6+parameters!$L$5*(calcs!$GV6+calcs!$GZ6)+parameters!$M$5*(calcs!$GT6+calcs!$GV6+calcs!$GZ6)+parameters!$N$5*(calcs!$GO6+calcs!$GR6)+parameters!$O$5*calcs!$HB6+parameters!$P$5*calcs!$HE6</f>
        <v>71.714749261421829</v>
      </c>
      <c r="HQ6" s="97">
        <f>parameters!$E$6+parameters!$F$6*calcs!$Q6 +parameters!$G$6*calcs!$GM6+parameters!$H$6*LN(calcs!$GM6)+parameters!$I$6*calcs!$GQ6+parameters!$J$6*(calcs!$GU6+calcs!$GY6) + parameters!$K$6*calcs!$GT6+parameters!$L$6*(calcs!$GV6+calcs!$GZ6)+parameters!$M$6*(calcs!$GT6+calcs!$GV6+calcs!$GZ6)+parameters!$N$6*(calcs!$GO6+calcs!$GR6)+parameters!$O$6*calcs!$HB6+parameters!$P$6*calcs!$HE6</f>
        <v>71.097706413471599</v>
      </c>
      <c r="HR6" s="97">
        <f>parameters!$E$7+parameters!$F$7*calcs!$Q6 +parameters!$G$7*calcs!$GM6+parameters!$H$7*LN(calcs!$GM6)+parameters!$I$7*calcs!$GQ6+parameters!$J$7*(calcs!$GU6+calcs!$GY6) + parameters!$K$7*calcs!$GT6+parameters!$L$7*(calcs!$GV6+calcs!$GZ6)+parameters!$M$7*(calcs!$GT6+calcs!$GV6+calcs!$GZ6)+parameters!$N$7*(calcs!$GO6+calcs!$GR6)+parameters!$O$7*calcs!$HB6+parameters!$P$7*calcs!$HE6</f>
        <v>88.816885835470714</v>
      </c>
      <c r="HS6" s="97">
        <f>parameters!$E$8+parameters!$F$8*calcs!$Q6 +parameters!$G$8*calcs!$GM6+parameters!$H$8*LN(calcs!$GM6)+parameters!$I$8*calcs!$GQ6+parameters!$J$8*(calcs!$GU6+calcs!$GY6) + parameters!$K$8*calcs!$GT6+parameters!$L$8*(calcs!$GV6+calcs!$GZ6)+parameters!$M$8*(calcs!$GT6+calcs!$GV6+calcs!$GZ6)+parameters!$N$8*(calcs!$GO6+calcs!$GR6)+parameters!$O$8*calcs!$HB6+parameters!$P$8*calcs!$HE6</f>
        <v>88.164477728211295</v>
      </c>
      <c r="HT6" s="81"/>
      <c r="HU6" s="97">
        <f>EXP(parameters!$E$10+parameters!$F$10*calcs!$Q6 +parameters!$G$10*calcs!$GM6+parameters!$H$10*LN(calcs!$GM6)+parameters!$I$10*calcs!$GQ6+parameters!$J$10*(calcs!$GU6+calcs!$GY6) + parameters!$K$10*calcs!$GT6+parameters!$L$10*(calcs!$GV6+calcs!$GZ6)+parameters!$M$10*(calcs!$GT6+calcs!$GV6+calcs!$GZ6)+parameters!$N$10*(calcs!$GO6+calcs!$GR6)+parameters!$O$10*calcs!$HB6+parameters!$P$10*calcs!$HE6)</f>
        <v>0.15466422204608962</v>
      </c>
      <c r="HV6" s="97">
        <f>EXP(parameters!$E$11+parameters!$F$11*calcs!$Q6 +parameters!$G$11*calcs!$GM6+parameters!$H$11*LN(calcs!$GM6)+parameters!$I$11*calcs!$GQ6+parameters!$J$11*(calcs!$GU6+calcs!$GY6) + parameters!$K$11*calcs!$GT6+parameters!$L$11*(calcs!$GV6+calcs!$GZ6)+parameters!$M$11*(calcs!$GT6+calcs!$GV6+calcs!$GZ6)+parameters!$N$11*(calcs!$GO6+calcs!$GR6)+parameters!$O$11*calcs!$HB6+parameters!$P$11*calcs!$HE6)</f>
        <v>0.25726360565676615</v>
      </c>
      <c r="HW6" s="73"/>
      <c r="HX6" s="97">
        <f>EXP(parameters!$E$13+parameters!$F$13*calcs!$Q6 +parameters!$G$13*calcs!$GM6+parameters!$H$13*LN(calcs!$GM6)+parameters!$I$13*calcs!$GQ6+parameters!$J$13*(calcs!$GU6+calcs!$GY6) + parameters!$K$13*calcs!$GT6+parameters!$L$13*(calcs!$GV6+calcs!$GZ6)+parameters!$M$13*(calcs!$GT6+calcs!$GV6+calcs!$GZ6)+parameters!$N$13*(calcs!$GO6+calcs!$GR6)+parameters!$O$13*calcs!$HB6+parameters!$P$13*calcs!$HE6)</f>
        <v>1.1660706028998413</v>
      </c>
      <c r="HY6" s="97">
        <f>EXP(parameters!$E$14+parameters!$F$14*calcs!$Q6 +parameters!$G$14*calcs!$GM6+parameters!$H$14*LN(calcs!$GM6)+parameters!$I$14*calcs!$GQ6+parameters!$J$14*(calcs!$GU6+calcs!$GY6) + parameters!$K$14*calcs!$GT6+parameters!$L$14*(calcs!$GV6+calcs!$GZ6)+parameters!$M$14*(calcs!$GT6+calcs!$GV6+calcs!$GZ6)+parameters!$N$14*(calcs!$GO6+calcs!$GR6)+parameters!$O$14*calcs!$HB6+parameters!$P$14*calcs!$HE6)</f>
        <v>1.224865846926825</v>
      </c>
      <c r="HZ6" s="81"/>
      <c r="IA6" s="97">
        <f>EXP(parameters!$E$16+parameters!$F$16*calcs!$Q6 +parameters!$G$16*calcs!$GM6+parameters!$H$16*LN(calcs!$GM6)+parameters!$I$16*calcs!$GQ6+parameters!$J$16*(calcs!$GU6+calcs!$GY6) + parameters!$K$16*calcs!$GT6+parameters!$L$16*(calcs!$GV6+calcs!$GZ6)+parameters!$M$16*(calcs!$GT6+calcs!$GV6+calcs!$GZ6)+parameters!$N$16*(calcs!$GO6+calcs!$GR6)+parameters!$O$16*calcs!$HB6+parameters!$P$16*calcs!$HE6)</f>
        <v>0.19080146935815567</v>
      </c>
      <c r="IB6" s="81"/>
      <c r="IC6" s="97">
        <f>(parameters!$E$18+parameters!$F$18*calcs!$Q6 +parameters!$G$18*calcs!$GM6+parameters!$H$18*LN(calcs!$GM6)+parameters!$I$18*calcs!$GQ6+parameters!$J$18*(calcs!$GU6+calcs!$GY6) + parameters!$K$18*calcs!$GT6+parameters!$L$18*(calcs!$GV6+calcs!$GZ6)+parameters!$M$18*(calcs!$GT6+calcs!$GV6+calcs!$GZ6)+parameters!$N$18*(calcs!$GO6+calcs!$GR6)+parameters!$O$18*calcs!$HB6+parameters!$P$18*calcs!$HE6)</f>
        <v>-4.6546894975911233</v>
      </c>
      <c r="ID6" s="97">
        <f>EXP(parameters!$E$19+parameters!$F$19*calcs!$Q6 +parameters!$G$19*calcs!$GM6+parameters!$H$19*LN(calcs!$GM6)+parameters!$I$19*calcs!$GQ6+parameters!$J$19*(calcs!$GU6+calcs!$GY6) + parameters!$K$19*calcs!$GT6+parameters!$L$19*(calcs!$GV6+calcs!$GZ6)+parameters!$M$19*(calcs!$GT6+calcs!$GV6+calcs!$GZ6)+parameters!$N$19*(calcs!$GO6+calcs!$GR6)+parameters!$O$19*calcs!$HB6+parameters!$P$19*calcs!$HE6)</f>
        <v>5.4224600283797413</v>
      </c>
      <c r="IE6" s="73"/>
      <c r="IF6" s="97">
        <f>(parameters!$E$21+parameters!$F$21*calcs!$Q6 +parameters!$G$21*calcs!$GM6+parameters!$H$21*LN(calcs!$GM6)+parameters!$I$21*calcs!$GQ6+parameters!$J$21*(calcs!$GU6+calcs!$GY6) + parameters!$K$21*calcs!$GT6+parameters!$L$21*(calcs!$GV6+calcs!$GZ6)+parameters!$M$21*(calcs!$GT6+calcs!$GV6+calcs!$GZ6)+parameters!$N$21*(calcs!$GO6+calcs!$GR6)+parameters!$O$21*calcs!$HB6+parameters!$P$21*calcs!$HE6)</f>
        <v>2.1096039792095649</v>
      </c>
      <c r="IG6" s="97">
        <f>(parameters!$E$22+parameters!$F$22*calcs!$Q6 +parameters!$G$22*calcs!$GM6+parameters!$H$22*LN(calcs!$GM6)+parameters!$I$22*calcs!$GQ6+parameters!$J$22*(calcs!$GU6+calcs!$GY6) + parameters!$K$22*calcs!$GT6+parameters!$L$22*(calcs!$GV6+calcs!$GZ6)+parameters!$M$22*(calcs!$GT6+calcs!$GV6+calcs!$GZ6)+parameters!$N$22*(calcs!$GO6+calcs!$GR6)+parameters!$O$22*calcs!$HB6+parameters!$P$22*calcs!$HE6)</f>
        <v>1.7358115930318951</v>
      </c>
      <c r="IH6" s="81"/>
      <c r="II6" s="97">
        <f>(parameters!$E$24+parameters!$F$24*calcs!$Q6 +parameters!$G$24*calcs!$GM6+parameters!$H$24*LN(calcs!$GM6)+parameters!$I$24*calcs!$GQ6+parameters!$J$24*(calcs!$GU6+calcs!$GY6) + parameters!$K$24*calcs!$GT6+parameters!$L$24*(calcs!$GV6+calcs!$GZ6)+parameters!$M$24*(calcs!$GT6+calcs!$GV6+calcs!$GZ6)+parameters!$N$24*(calcs!$GO6+calcs!$GR6)+parameters!$O$24*calcs!$HB6+parameters!$P$24*calcs!$HE6)</f>
        <v>21.287402004469435</v>
      </c>
      <c r="IJ6" s="98"/>
    </row>
    <row r="7" spans="1:244" s="60" customFormat="1" x14ac:dyDescent="0.3">
      <c r="A7" s="137" t="s">
        <v>165</v>
      </c>
      <c r="B7" s="90" t="str">
        <f t="shared" ref="B7" si="91">HM7</f>
        <v>Ferro-edenite</v>
      </c>
      <c r="C7" s="114">
        <v>44.33</v>
      </c>
      <c r="D7" s="114">
        <v>2.08</v>
      </c>
      <c r="E7" s="114">
        <v>14.56</v>
      </c>
      <c r="F7" s="114"/>
      <c r="G7" s="114">
        <v>9.57</v>
      </c>
      <c r="H7" s="114">
        <v>5.47</v>
      </c>
      <c r="I7" s="114">
        <v>7.96</v>
      </c>
      <c r="J7" s="114">
        <v>0.2</v>
      </c>
      <c r="K7" s="114">
        <v>3.76</v>
      </c>
      <c r="L7" s="114">
        <v>1.92</v>
      </c>
      <c r="M7" s="91">
        <v>0</v>
      </c>
      <c r="N7" s="91">
        <v>0</v>
      </c>
      <c r="O7" s="91">
        <v>0</v>
      </c>
      <c r="P7" s="91">
        <v>95.97</v>
      </c>
      <c r="Q7" s="60">
        <v>1050</v>
      </c>
      <c r="R7" s="92">
        <f t="shared" si="0"/>
        <v>0.73784953395472708</v>
      </c>
      <c r="S7" s="93">
        <f t="shared" si="0"/>
        <v>2.6042318767997997E-2</v>
      </c>
      <c r="T7" s="93">
        <f t="shared" si="0"/>
        <v>0.14279941781775812</v>
      </c>
      <c r="U7" s="93">
        <f t="shared" si="0"/>
        <v>0</v>
      </c>
      <c r="V7" s="93">
        <f t="shared" si="0"/>
        <v>0.13321269487750556</v>
      </c>
      <c r="W7" s="93">
        <f t="shared" si="0"/>
        <v>0.135698337881419</v>
      </c>
      <c r="X7" s="93">
        <f t="shared" si="0"/>
        <v>0.14194008559201141</v>
      </c>
      <c r="Y7" s="93">
        <f t="shared" si="0"/>
        <v>2.8192839018889204E-3</v>
      </c>
      <c r="Z7" s="93">
        <f t="shared" si="0"/>
        <v>6.0665709353168007E-2</v>
      </c>
      <c r="AA7" s="93">
        <f t="shared" si="0"/>
        <v>2.038142996961893E-2</v>
      </c>
      <c r="AB7" s="93">
        <f t="shared" si="0"/>
        <v>0</v>
      </c>
      <c r="AC7" s="94">
        <f t="shared" si="0"/>
        <v>0</v>
      </c>
      <c r="AD7" s="92">
        <f t="shared" si="25"/>
        <v>1.4756990679094542</v>
      </c>
      <c r="AE7" s="93">
        <f t="shared" si="1"/>
        <v>5.2084637535995994E-2</v>
      </c>
      <c r="AF7" s="93">
        <f t="shared" si="2"/>
        <v>0.42839825345327437</v>
      </c>
      <c r="AG7" s="93">
        <f t="shared" si="2"/>
        <v>0</v>
      </c>
      <c r="AH7" s="93">
        <f t="shared" si="3"/>
        <v>0.13321269487750556</v>
      </c>
      <c r="AI7" s="93">
        <f t="shared" si="3"/>
        <v>0.135698337881419</v>
      </c>
      <c r="AJ7" s="93">
        <f t="shared" si="3"/>
        <v>0.14194008559201141</v>
      </c>
      <c r="AK7" s="93">
        <f t="shared" si="3"/>
        <v>2.8192839018889204E-3</v>
      </c>
      <c r="AL7" s="93">
        <f t="shared" si="3"/>
        <v>6.0665709353168007E-2</v>
      </c>
      <c r="AM7" s="93">
        <f t="shared" si="3"/>
        <v>2.038142996961893E-2</v>
      </c>
      <c r="AN7" s="94">
        <f t="shared" si="4"/>
        <v>2.4508995004743359</v>
      </c>
      <c r="AO7" s="92">
        <f t="shared" si="5"/>
        <v>13.848417103740339</v>
      </c>
      <c r="AP7" s="93">
        <f t="shared" si="5"/>
        <v>0.48877837018452319</v>
      </c>
      <c r="AQ7" s="93">
        <f t="shared" si="5"/>
        <v>4.0202218930308549</v>
      </c>
      <c r="AR7" s="93">
        <f t="shared" si="5"/>
        <v>0</v>
      </c>
      <c r="AS7" s="93">
        <f t="shared" si="5"/>
        <v>1.2501091870921905</v>
      </c>
      <c r="AT7" s="93">
        <f t="shared" si="5"/>
        <v>1.2734352308891494</v>
      </c>
      <c r="AU7" s="93">
        <f t="shared" si="5"/>
        <v>1.3320097245866027</v>
      </c>
      <c r="AV7" s="93">
        <f t="shared" si="5"/>
        <v>2.6457033318133052E-2</v>
      </c>
      <c r="AW7" s="93">
        <f t="shared" si="5"/>
        <v>0.569305805828767</v>
      </c>
      <c r="AX7" s="93">
        <f t="shared" si="5"/>
        <v>0.19126565132944506</v>
      </c>
      <c r="AY7" s="94">
        <f t="shared" si="6"/>
        <v>23</v>
      </c>
      <c r="AZ7" s="92">
        <f t="shared" si="7"/>
        <v>6.9242085518701693</v>
      </c>
      <c r="BA7" s="93">
        <f t="shared" si="7"/>
        <v>0.2443891850922616</v>
      </c>
      <c r="BB7" s="93">
        <f t="shared" si="8"/>
        <v>2.6801479286872367</v>
      </c>
      <c r="BC7" s="93">
        <f t="shared" si="8"/>
        <v>0</v>
      </c>
      <c r="BD7" s="93">
        <f t="shared" si="9"/>
        <v>1.2501091870921905</v>
      </c>
      <c r="BE7" s="93">
        <f t="shared" si="9"/>
        <v>1.2734352308891494</v>
      </c>
      <c r="BF7" s="93">
        <f t="shared" si="9"/>
        <v>1.3320097245866027</v>
      </c>
      <c r="BG7" s="93">
        <f t="shared" si="9"/>
        <v>2.6457033318133052E-2</v>
      </c>
      <c r="BH7" s="93">
        <f t="shared" si="10"/>
        <v>1.138611611657534</v>
      </c>
      <c r="BI7" s="93">
        <f t="shared" si="10"/>
        <v>0.38253130265889013</v>
      </c>
      <c r="BJ7" s="93">
        <f t="shared" si="11"/>
        <v>0</v>
      </c>
      <c r="BK7" s="93">
        <f t="shared" si="11"/>
        <v>0</v>
      </c>
      <c r="BL7" s="93">
        <f t="shared" si="12"/>
        <v>2</v>
      </c>
      <c r="BM7" s="94">
        <f t="shared" si="13"/>
        <v>15.251899755852168</v>
      </c>
      <c r="BN7" s="95">
        <f t="shared" si="26"/>
        <v>6.9242085518701693</v>
      </c>
      <c r="BO7" s="66">
        <f t="shared" si="27"/>
        <v>1.0757914481298307</v>
      </c>
      <c r="BP7" s="66">
        <f t="shared" si="28"/>
        <v>0</v>
      </c>
      <c r="BQ7" s="66">
        <f t="shared" si="29"/>
        <v>8</v>
      </c>
      <c r="BR7" s="66">
        <f t="shared" si="30"/>
        <v>1.604356480557406</v>
      </c>
      <c r="BS7" s="66">
        <f t="shared" si="31"/>
        <v>0.2443891850922616</v>
      </c>
      <c r="BT7" s="66">
        <f t="shared" si="32"/>
        <v>0</v>
      </c>
      <c r="BU7" s="66"/>
      <c r="BV7" s="66">
        <f t="shared" si="33"/>
        <v>1.2734352308891494</v>
      </c>
      <c r="BW7" s="66">
        <f>IF(SUM(BR7:BV7)&lt;5,IF((SUM(BR7:BV7)+BD7)&lt;5,BD7,5-SUM(BR7:BV7)),0)</f>
        <v>1.2501091870921905</v>
      </c>
      <c r="BX7" s="66">
        <f t="shared" si="34"/>
        <v>2.6457033318133052E-2</v>
      </c>
      <c r="BY7" s="66">
        <f t="shared" si="35"/>
        <v>4.3987471169491403</v>
      </c>
      <c r="BZ7" s="66">
        <f t="shared" si="36"/>
        <v>0</v>
      </c>
      <c r="CA7" s="66">
        <f t="shared" ref="CA7" si="92">IF((BD7-BW7)&gt;0,(BD7-BW7),0)</f>
        <v>0</v>
      </c>
      <c r="CB7" s="66">
        <f t="shared" si="37"/>
        <v>0</v>
      </c>
      <c r="CC7" s="66">
        <f t="shared" si="38"/>
        <v>1.3320097245866027</v>
      </c>
      <c r="CD7" s="56">
        <f t="shared" si="14"/>
        <v>0.66799027541339728</v>
      </c>
      <c r="CE7" s="66">
        <f t="shared" si="39"/>
        <v>2</v>
      </c>
      <c r="CF7" s="66">
        <f t="shared" si="40"/>
        <v>0.47062133624413671</v>
      </c>
      <c r="CG7" s="66">
        <f t="shared" si="41"/>
        <v>0.38253130265889013</v>
      </c>
      <c r="CH7" s="67">
        <f t="shared" si="42"/>
        <v>0.85315263890302684</v>
      </c>
      <c r="CJ7" s="60">
        <f t="shared" ref="CJ7" si="93">8/AZ7</f>
        <v>1.1553667022116583</v>
      </c>
      <c r="CK7" s="60">
        <f t="shared" ref="CK7" si="94">16/SUM(AZ7:BI7)</f>
        <v>1.04904964339677</v>
      </c>
      <c r="CL7" s="60">
        <f t="shared" ref="CL7" si="95">15/SUM(AZ7:BG7)</f>
        <v>1.0924379604935379</v>
      </c>
      <c r="CN7" s="60">
        <f t="shared" ref="CN7" si="96">IF(MIN(CJ7:CL7)&lt;1,MIN(CJ7:CL7),1)</f>
        <v>1</v>
      </c>
      <c r="CO7" s="60">
        <f t="shared" si="15"/>
        <v>6.9242085518701693</v>
      </c>
      <c r="CP7" s="60">
        <f t="shared" si="15"/>
        <v>0.2443891850922616</v>
      </c>
      <c r="CQ7" s="60">
        <f t="shared" si="15"/>
        <v>2.6801479286872367</v>
      </c>
      <c r="CR7" s="60">
        <f t="shared" si="15"/>
        <v>0</v>
      </c>
      <c r="CS7" s="60">
        <f t="shared" si="15"/>
        <v>1.2501091870921905</v>
      </c>
      <c r="CT7" s="60">
        <f t="shared" si="15"/>
        <v>1.2734352308891494</v>
      </c>
      <c r="CU7" s="60">
        <f t="shared" si="15"/>
        <v>1.3320097245866027</v>
      </c>
      <c r="CV7" s="60">
        <f t="shared" si="15"/>
        <v>2.6457033318133052E-2</v>
      </c>
      <c r="CW7" s="60">
        <f t="shared" si="15"/>
        <v>1.138611611657534</v>
      </c>
      <c r="CX7" s="60">
        <f t="shared" si="15"/>
        <v>0.38253130265889013</v>
      </c>
      <c r="CY7" s="60">
        <f t="shared" si="15"/>
        <v>0</v>
      </c>
      <c r="CZ7" s="60">
        <f t="shared" si="15"/>
        <v>0</v>
      </c>
      <c r="DA7" s="60">
        <f t="shared" si="15"/>
        <v>2</v>
      </c>
      <c r="DB7" s="60">
        <f t="shared" si="43"/>
        <v>23</v>
      </c>
      <c r="DC7" s="60">
        <f t="shared" si="44"/>
        <v>0</v>
      </c>
      <c r="DD7" s="60" t="str">
        <f t="shared" si="45"/>
        <v/>
      </c>
      <c r="DE7" s="59">
        <f t="shared" si="46"/>
        <v>6.9242085518701693</v>
      </c>
      <c r="DF7" s="59">
        <f t="shared" ref="DF7" si="97">IF(DE7&lt;8,IF((8-DE7)&lt;CQ7,(8-DE7),CQ7),0)</f>
        <v>1.0757914481298307</v>
      </c>
      <c r="DG7" s="59">
        <f t="shared" si="47"/>
        <v>0</v>
      </c>
      <c r="DH7" s="59">
        <f t="shared" si="48"/>
        <v>8</v>
      </c>
      <c r="DI7" s="59">
        <f t="shared" si="49"/>
        <v>1.604356480557406</v>
      </c>
      <c r="DJ7" s="59">
        <f t="shared" si="50"/>
        <v>0.2443891850922616</v>
      </c>
      <c r="DK7" s="59">
        <f t="shared" si="51"/>
        <v>0</v>
      </c>
      <c r="DL7" s="59">
        <f t="shared" si="52"/>
        <v>0</v>
      </c>
      <c r="DM7" s="59">
        <f t="shared" si="53"/>
        <v>1.2734352308891494</v>
      </c>
      <c r="DN7" s="59">
        <f t="shared" si="54"/>
        <v>1.2501091870921905</v>
      </c>
      <c r="DO7" s="59">
        <f t="shared" si="55"/>
        <v>2.6457033318133052E-2</v>
      </c>
      <c r="DP7" s="59">
        <f t="shared" si="56"/>
        <v>4.3987471169491403</v>
      </c>
      <c r="DQ7" s="59">
        <f t="shared" si="57"/>
        <v>0</v>
      </c>
      <c r="DR7" s="59">
        <f t="shared" si="58"/>
        <v>0</v>
      </c>
      <c r="DS7" s="59">
        <f t="shared" si="59"/>
        <v>0</v>
      </c>
      <c r="DT7" s="59">
        <f t="shared" si="60"/>
        <v>1.3320097245866027</v>
      </c>
      <c r="DU7" s="59">
        <f t="shared" si="16"/>
        <v>0.66799027541339728</v>
      </c>
      <c r="DV7" s="59">
        <f t="shared" si="61"/>
        <v>2</v>
      </c>
      <c r="DW7" s="59">
        <f t="shared" si="62"/>
        <v>0.47062133624413671</v>
      </c>
      <c r="DX7" s="59">
        <f t="shared" ref="DX7" si="98">CY7</f>
        <v>0</v>
      </c>
      <c r="DY7" s="59">
        <f t="shared" si="63"/>
        <v>0.47062133624413671</v>
      </c>
      <c r="EA7" s="60">
        <f t="shared" ref="EA7" si="99">8/(AZ7+BB7)</f>
        <v>0.83295533815251566</v>
      </c>
      <c r="EB7" s="60">
        <f t="shared" si="64"/>
        <v>1.0087852787573279</v>
      </c>
      <c r="EC7" s="60">
        <f t="shared" si="65"/>
        <v>0.94677956576106614</v>
      </c>
      <c r="ED7" s="60">
        <f t="shared" si="66"/>
        <v>0.97354272384552076</v>
      </c>
      <c r="EF7" s="60">
        <f t="shared" ref="EF7" si="100">MAX(EA7:ED7)</f>
        <v>1.0087852787573279</v>
      </c>
      <c r="EG7" s="60">
        <f t="shared" si="17"/>
        <v>6.9850396541722226</v>
      </c>
      <c r="EH7" s="60">
        <f t="shared" si="17"/>
        <v>0.24653621220857333</v>
      </c>
      <c r="EI7" s="60">
        <f t="shared" si="17"/>
        <v>2.703693775351629</v>
      </c>
      <c r="EJ7" s="60">
        <f t="shared" si="17"/>
        <v>0</v>
      </c>
      <c r="EK7" s="60">
        <f t="shared" si="17"/>
        <v>1.261091744777892</v>
      </c>
      <c r="EL7" s="60">
        <f t="shared" si="17"/>
        <v>1.2846227143719129</v>
      </c>
      <c r="EM7" s="60">
        <f t="shared" si="17"/>
        <v>1.3437118013245677</v>
      </c>
      <c r="EN7" s="60">
        <f t="shared" si="17"/>
        <v>2.6689465730924764E-2</v>
      </c>
      <c r="EO7" s="60">
        <f t="shared" si="17"/>
        <v>1.1486146320622759</v>
      </c>
      <c r="EP7" s="60">
        <f t="shared" si="17"/>
        <v>0.38589194678615224</v>
      </c>
      <c r="EQ7" s="60">
        <f t="shared" si="17"/>
        <v>0</v>
      </c>
      <c r="ER7" s="60">
        <f t="shared" si="17"/>
        <v>0</v>
      </c>
      <c r="ES7" s="60">
        <f t="shared" si="17"/>
        <v>2.0175705575146559</v>
      </c>
      <c r="ET7" s="60">
        <f t="shared" si="67"/>
        <v>23.202061411418548</v>
      </c>
      <c r="EU7" s="60">
        <f t="shared" si="68"/>
        <v>-0.40412282283709544</v>
      </c>
      <c r="EV7" s="60" t="str">
        <f t="shared" si="69"/>
        <v/>
      </c>
      <c r="EW7" s="62">
        <f t="shared" si="70"/>
        <v>6.9850396541722226</v>
      </c>
      <c r="EX7" s="62">
        <f t="shared" ref="EX7" si="101">IF(EW7&lt;8,IF((8-EW7)&lt;EI7,(8-EW7),EI7),0)</f>
        <v>1.0149603458277774</v>
      </c>
      <c r="EY7" s="62">
        <f t="shared" si="71"/>
        <v>0</v>
      </c>
      <c r="EZ7" s="62">
        <f t="shared" si="72"/>
        <v>8</v>
      </c>
      <c r="FA7" s="62">
        <f t="shared" si="73"/>
        <v>1.6887334295238516</v>
      </c>
      <c r="FB7" s="62">
        <f t="shared" si="74"/>
        <v>0.24653621220857333</v>
      </c>
      <c r="FC7" s="62">
        <f t="shared" si="75"/>
        <v>0</v>
      </c>
      <c r="FD7" s="62">
        <f t="shared" ref="FD7" si="102">EU7</f>
        <v>-0.40412282283709544</v>
      </c>
      <c r="FE7" s="62">
        <f t="shared" si="76"/>
        <v>1.2846227143719129</v>
      </c>
      <c r="FF7" s="62">
        <f t="shared" ref="FF7" si="103">IF(SUM(FA7:FE7)&lt;5,IF((SUM(FA7:FE7)+(EK7-EU7))&lt;5,EK7-EU7,5-SUM(FA7:FE7)),0)</f>
        <v>1.6652145676149874</v>
      </c>
      <c r="FG7" s="62">
        <f t="shared" si="77"/>
        <v>2.6689465730924764E-2</v>
      </c>
      <c r="FH7" s="62">
        <f t="shared" si="78"/>
        <v>4.5076735666131551</v>
      </c>
      <c r="FI7" s="62">
        <f t="shared" si="79"/>
        <v>0</v>
      </c>
      <c r="FJ7" s="62">
        <f t="shared" si="80"/>
        <v>0</v>
      </c>
      <c r="FK7" s="62">
        <f t="shared" si="81"/>
        <v>0</v>
      </c>
      <c r="FL7" s="62">
        <f t="shared" si="82"/>
        <v>1.3437118013245677</v>
      </c>
      <c r="FM7" s="62">
        <f t="shared" si="83"/>
        <v>0.65628819867543231</v>
      </c>
      <c r="FN7" s="62">
        <f t="shared" si="84"/>
        <v>2</v>
      </c>
      <c r="FO7" s="62">
        <f t="shared" si="85"/>
        <v>0.49232643338684356</v>
      </c>
      <c r="FP7" s="62">
        <f t="shared" ref="FP7" si="104">EP7</f>
        <v>0.38589194678615224</v>
      </c>
      <c r="FQ7" s="62">
        <f t="shared" si="86"/>
        <v>0.87821838017299581</v>
      </c>
      <c r="FR7" s="62" t="str">
        <f t="shared" si="18"/>
        <v>Fail</v>
      </c>
      <c r="FS7" s="62" t="str">
        <f t="shared" si="19"/>
        <v>Low-Ca</v>
      </c>
      <c r="FT7" s="60">
        <f t="shared" si="20"/>
        <v>0.4354893479096037</v>
      </c>
      <c r="FV7" s="60">
        <f>AVERAGE(EF7,CN7)</f>
        <v>1.004392639378664</v>
      </c>
      <c r="FW7" s="60">
        <f t="shared" si="22"/>
        <v>6.9546241030211959</v>
      </c>
      <c r="FX7" s="60">
        <f t="shared" si="22"/>
        <v>0.24546269865041745</v>
      </c>
      <c r="FY7" s="60">
        <f t="shared" si="22"/>
        <v>2.6919208520194329</v>
      </c>
      <c r="FZ7" s="60">
        <f t="shared" si="22"/>
        <v>0</v>
      </c>
      <c r="GA7" s="60">
        <f t="shared" si="22"/>
        <v>1.2556004659350413</v>
      </c>
      <c r="GB7" s="60">
        <f t="shared" si="22"/>
        <v>1.2790289726305311</v>
      </c>
      <c r="GC7" s="60">
        <f t="shared" si="22"/>
        <v>1.3378607629555852</v>
      </c>
      <c r="GD7" s="60">
        <f t="shared" si="22"/>
        <v>2.6573249524528907E-2</v>
      </c>
      <c r="GE7" s="60">
        <f t="shared" si="22"/>
        <v>1.1436131218599048</v>
      </c>
      <c r="GF7" s="60">
        <f t="shared" si="22"/>
        <v>0.38421162472252118</v>
      </c>
      <c r="GG7" s="60">
        <f t="shared" si="22"/>
        <v>0</v>
      </c>
      <c r="GH7" s="60">
        <f t="shared" si="22"/>
        <v>0</v>
      </c>
      <c r="GI7" s="60">
        <f t="shared" si="22"/>
        <v>2.0087852787573279</v>
      </c>
      <c r="GJ7" s="60">
        <f t="shared" ref="GJ7" si="105">FW7*2+FX7*2+FY7*3/2+FZ7*3/2+GA7+GB7+GC7+GD7+GE7/2+GF7/2</f>
        <v>23.101030705709277</v>
      </c>
      <c r="GK7" s="60">
        <f t="shared" ref="GK7" si="106">(23-GJ7)*2</f>
        <v>-0.20206141141855483</v>
      </c>
      <c r="GM7" s="88">
        <f>FW7</f>
        <v>6.9546241030211959</v>
      </c>
      <c r="GN7" s="88">
        <f>IF(GM7&lt;8,IF((8-GM7)&lt;FY7,(8-GM7),FY7),0)</f>
        <v>1.0453758969788041</v>
      </c>
      <c r="GO7" s="88">
        <f>IF((GN7+GM7)&lt;8,IF((8-GN7-GM7)&gt;FX7,FX7,(8-(GN7+GM7))),0)</f>
        <v>0</v>
      </c>
      <c r="GP7" s="87">
        <f t="shared" si="87"/>
        <v>8</v>
      </c>
      <c r="GQ7" s="88">
        <f>IF((FY7-GN7)&gt;0,(FY7-GN7),0)</f>
        <v>1.6465449550406288</v>
      </c>
      <c r="GR7" s="88">
        <f>IF(GQ7+FX7&lt;5,FX7,5-GQ7)</f>
        <v>0.24546269865041745</v>
      </c>
      <c r="GS7" s="88">
        <f>IF(GQ7+GR7+FZ7&lt;5,FZ7,5-GR7-GQ7)</f>
        <v>0</v>
      </c>
      <c r="GT7" s="88">
        <f>GK7</f>
        <v>-0.20206141141855483</v>
      </c>
      <c r="GU7" s="88">
        <f>IF(SUM(GQ7:GT7)&lt;5,IF((SUM(GQ7:GT7)+GB7)&lt;5,GB7,5-SUM(GQ7:GT7)),0)</f>
        <v>1.2790289726305311</v>
      </c>
      <c r="GV7" s="88">
        <f>IF(SUM(GQ7:GU7)&lt;5,IF((SUM(GQ7:GU7)+(GA7-GT7))&lt;5,GA7-GT7,5-SUM(GQ7:GU7)),0)</f>
        <v>1.4576618773535961</v>
      </c>
      <c r="GW7" s="88">
        <f>IF(SUM(GQ7:GV7)&lt;5,IF((SUM(GQ7:GV7)+GD7)&lt;5,GD7,5-SUM(GQ7:GV7)),0)</f>
        <v>2.6573249524528907E-2</v>
      </c>
      <c r="GX7" s="87">
        <f t="shared" si="88"/>
        <v>4.4532103417811477</v>
      </c>
      <c r="GY7" s="88">
        <f>IF((GB7-GU7)&gt;0,(GB7-GU7),0)</f>
        <v>0</v>
      </c>
      <c r="GZ7" s="88">
        <f>IF((GA7-GV7-GT7)&gt;0,(GA7-GV7-GT7),0)</f>
        <v>0</v>
      </c>
      <c r="HA7" s="88">
        <f>IF((GD7-GW7)&gt;0,(GD7-GW7),0)</f>
        <v>0</v>
      </c>
      <c r="HB7" s="88">
        <f>GC7</f>
        <v>1.3378607629555852</v>
      </c>
      <c r="HC7" s="88">
        <f>IF((SUM(GY7:HB7)&lt;2),IF((2-(GY7+GZ7+HA7+HB7))&lt;GE7,(2-SUM(GY7:HB7)),GE7),0)</f>
        <v>0.6621392370444148</v>
      </c>
      <c r="HD7" s="87">
        <f t="shared" si="89"/>
        <v>2</v>
      </c>
      <c r="HE7" s="88">
        <f>GE7-HC7</f>
        <v>0.48147388481549003</v>
      </c>
      <c r="HF7" s="88">
        <f>GF7</f>
        <v>0.38421162472252118</v>
      </c>
      <c r="HG7" s="88">
        <f t="shared" si="90"/>
        <v>0.86568550953801116</v>
      </c>
      <c r="HH7" s="96" t="str">
        <f t="shared" si="23"/>
        <v>Fail</v>
      </c>
      <c r="HI7" s="83">
        <f t="shared" ref="HI7" si="107">(GU7+GY7)/(GY7+GU7+GV7+GZ7)</f>
        <v>0.46736333869715302</v>
      </c>
      <c r="HJ7" s="83">
        <f t="shared" ref="HJ7" si="108">HF7+HE7</f>
        <v>0.86568550953801116</v>
      </c>
      <c r="HK7" s="83">
        <f t="shared" ref="HK7" si="109">GR7+GO7</f>
        <v>0.24546269865041745</v>
      </c>
      <c r="HL7" s="83">
        <f t="shared" ref="HL7" si="110">GM7</f>
        <v>6.9546241030211959</v>
      </c>
      <c r="HM7" s="96" t="str">
        <f t="shared" si="24"/>
        <v>Ferro-edenite</v>
      </c>
      <c r="HP7" s="97">
        <f>parameters!$E$5+parameters!$F$5*calcs!$Q7 +parameters!$G$5*calcs!$GM7+parameters!$H$5*LN(calcs!$GM7)+parameters!$I$5*calcs!$GQ7+parameters!$J$5*(calcs!$GU7+calcs!$GY7) + parameters!$K$5*calcs!$GT7+parameters!$L$5*(calcs!$GV7+calcs!$GZ7)+parameters!$M$5*(calcs!$GT7+calcs!$GV7+calcs!$GZ7)+parameters!$N$5*(calcs!$GO7+calcs!$GR7)+parameters!$O$5*calcs!$HB7+parameters!$P$5*calcs!$HE7</f>
        <v>75.72488834870444</v>
      </c>
      <c r="HQ7" s="97">
        <f>parameters!$E$6+parameters!$F$6*calcs!$Q7 +parameters!$G$6*calcs!$GM7+parameters!$H$6*LN(calcs!$GM7)+parameters!$I$6*calcs!$GQ7+parameters!$J$6*(calcs!$GU7+calcs!$GY7) + parameters!$K$6*calcs!$GT7+parameters!$L$6*(calcs!$GV7+calcs!$GZ7)+parameters!$M$6*(calcs!$GT7+calcs!$GV7+calcs!$GZ7)+parameters!$N$6*(calcs!$GO7+calcs!$GR7)+parameters!$O$6*calcs!$HB7+parameters!$P$6*calcs!$HE7</f>
        <v>76.338258588860654</v>
      </c>
      <c r="HR7" s="97">
        <f>parameters!$E$7+parameters!$F$7*calcs!$Q7 +parameters!$G$7*calcs!$GM7+parameters!$H$7*LN(calcs!$GM7)+parameters!$I$7*calcs!$GQ7+parameters!$J$7*(calcs!$GU7+calcs!$GY7) + parameters!$K$7*calcs!$GT7+parameters!$L$7*(calcs!$GV7+calcs!$GZ7)+parameters!$M$7*(calcs!$GT7+calcs!$GV7+calcs!$GZ7)+parameters!$N$7*(calcs!$GO7+calcs!$GR7)+parameters!$O$7*calcs!$HB7+parameters!$P$7*calcs!$HE7</f>
        <v>93.951308035299093</v>
      </c>
      <c r="HS7" s="97">
        <f>parameters!$E$8+parameters!$F$8*calcs!$Q7 +parameters!$G$8*calcs!$GM7+parameters!$H$8*LN(calcs!$GM7)+parameters!$I$8*calcs!$GQ7+parameters!$J$8*(calcs!$GU7+calcs!$GY7) + parameters!$K$8*calcs!$GT7+parameters!$L$8*(calcs!$GV7+calcs!$GZ7)+parameters!$M$8*(calcs!$GT7+calcs!$GV7+calcs!$GZ7)+parameters!$N$8*(calcs!$GO7+calcs!$GR7)+parameters!$O$8*calcs!$HB7+parameters!$P$8*calcs!$HE7</f>
        <v>93.116873718035436</v>
      </c>
      <c r="HT7" s="81"/>
      <c r="HU7" s="97">
        <f>EXP(parameters!$E$10+parameters!$F$10*calcs!$Q7 +parameters!$G$10*calcs!$GM7+parameters!$H$10*LN(calcs!$GM7)+parameters!$I$10*calcs!$GQ7+parameters!$J$10*(calcs!$GU7+calcs!$GY7) + parameters!$K$10*calcs!$GT7+parameters!$L$10*(calcs!$GV7+calcs!$GZ7)+parameters!$M$10*(calcs!$GT7+calcs!$GV7+calcs!$GZ7)+parameters!$N$10*(calcs!$GO7+calcs!$GR7)+parameters!$O$10*calcs!$HB7+parameters!$P$10*calcs!$HE7)</f>
        <v>8.6165749387926011E-2</v>
      </c>
      <c r="HV7" s="97">
        <f>EXP(parameters!$E$11+parameters!$F$11*calcs!$Q7 +parameters!$G$11*calcs!$GM7+parameters!$H$11*LN(calcs!$GM7)+parameters!$I$11*calcs!$GQ7+parameters!$J$11*(calcs!$GU7+calcs!$GY7) + parameters!$K$11*calcs!$GT7+parameters!$L$11*(calcs!$GV7+calcs!$GZ7)+parameters!$M$11*(calcs!$GT7+calcs!$GV7+calcs!$GZ7)+parameters!$N$11*(calcs!$GO7+calcs!$GR7)+parameters!$O$11*calcs!$HB7+parameters!$P$11*calcs!$HE7)</f>
        <v>0.14117854411190034</v>
      </c>
      <c r="HW7" s="73"/>
      <c r="HX7" s="97">
        <f>EXP(parameters!$E$13+parameters!$F$13*calcs!$Q7 +parameters!$G$13*calcs!$GM7+parameters!$H$13*LN(calcs!$GM7)+parameters!$I$13*calcs!$GQ7+parameters!$J$13*(calcs!$GU7+calcs!$GY7) + parameters!$K$13*calcs!$GT7+parameters!$L$13*(calcs!$GV7+calcs!$GZ7)+parameters!$M$13*(calcs!$GT7+calcs!$GV7+calcs!$GZ7)+parameters!$N$13*(calcs!$GO7+calcs!$GR7)+parameters!$O$13*calcs!$HB7+parameters!$P$13*calcs!$HE7)</f>
        <v>0.77169791848385083</v>
      </c>
      <c r="HY7" s="97">
        <f>EXP(parameters!$E$14+parameters!$F$14*calcs!$Q7 +parameters!$G$14*calcs!$GM7+parameters!$H$14*LN(calcs!$GM7)+parameters!$I$14*calcs!$GQ7+parameters!$J$14*(calcs!$GU7+calcs!$GY7) + parameters!$K$14*calcs!$GT7+parameters!$L$14*(calcs!$GV7+calcs!$GZ7)+parameters!$M$14*(calcs!$GT7+calcs!$GV7+calcs!$GZ7)+parameters!$N$14*(calcs!$GO7+calcs!$GR7)+parameters!$O$14*calcs!$HB7+parameters!$P$14*calcs!$HE7)</f>
        <v>0.81119397337064458</v>
      </c>
      <c r="HZ7" s="81"/>
      <c r="IA7" s="97">
        <f>EXP(parameters!$E$16+parameters!$F$16*calcs!$Q7 +parameters!$G$16*calcs!$GM7+parameters!$H$16*LN(calcs!$GM7)+parameters!$I$16*calcs!$GQ7+parameters!$J$16*(calcs!$GU7+calcs!$GY7) + parameters!$K$16*calcs!$GT7+parameters!$L$16*(calcs!$GV7+calcs!$GZ7)+parameters!$M$16*(calcs!$GT7+calcs!$GV7+calcs!$GZ7)+parameters!$N$16*(calcs!$GO7+calcs!$GR7)+parameters!$O$16*calcs!$HB7+parameters!$P$16*calcs!$HE7)</f>
        <v>0.10013444065987816</v>
      </c>
      <c r="IB7" s="81"/>
      <c r="IC7" s="97">
        <f>(parameters!$E$18+parameters!$F$18*calcs!$Q7 +parameters!$G$18*calcs!$GM7+parameters!$H$18*LN(calcs!$GM7)+parameters!$I$18*calcs!$GQ7+parameters!$J$18*(calcs!$GU7+calcs!$GY7) + parameters!$K$18*calcs!$GT7+parameters!$L$18*(calcs!$GV7+calcs!$GZ7)+parameters!$M$18*(calcs!$GT7+calcs!$GV7+calcs!$GZ7)+parameters!$N$18*(calcs!$GO7+calcs!$GR7)+parameters!$O$18*calcs!$HB7+parameters!$P$18*calcs!$HE7)</f>
        <v>-6.5348072709906155</v>
      </c>
      <c r="ID7" s="97">
        <f>EXP(parameters!$E$19+parameters!$F$19*calcs!$Q7 +parameters!$G$19*calcs!$GM7+parameters!$H$19*LN(calcs!$GM7)+parameters!$I$19*calcs!$GQ7+parameters!$J$19*(calcs!$GU7+calcs!$GY7) + parameters!$K$19*calcs!$GT7+parameters!$L$19*(calcs!$GV7+calcs!$GZ7)+parameters!$M$19*(calcs!$GT7+calcs!$GV7+calcs!$GZ7)+parameters!$N$19*(calcs!$GO7+calcs!$GR7)+parameters!$O$19*calcs!$HB7+parameters!$P$19*calcs!$HE7)</f>
        <v>3.6538721259123133</v>
      </c>
      <c r="IE7" s="73"/>
      <c r="IF7" s="97">
        <f>(parameters!$E$21+parameters!$F$21*calcs!$Q7 +parameters!$G$21*calcs!$GM7+parameters!$H$21*LN(calcs!$GM7)+parameters!$I$21*calcs!$GQ7+parameters!$J$21*(calcs!$GU7+calcs!$GY7) + parameters!$K$21*calcs!$GT7+parameters!$L$21*(calcs!$GV7+calcs!$GZ7)+parameters!$M$21*(calcs!$GT7+calcs!$GV7+calcs!$GZ7)+parameters!$N$21*(calcs!$GO7+calcs!$GR7)+parameters!$O$21*calcs!$HB7+parameters!$P$21*calcs!$HE7)</f>
        <v>2.4314042684427033</v>
      </c>
      <c r="IG7" s="97">
        <f>(parameters!$E$22+parameters!$F$22*calcs!$Q7 +parameters!$G$22*calcs!$GM7+parameters!$H$22*LN(calcs!$GM7)+parameters!$I$22*calcs!$GQ7+parameters!$J$22*(calcs!$GU7+calcs!$GY7) + parameters!$K$22*calcs!$GT7+parameters!$L$22*(calcs!$GV7+calcs!$GZ7)+parameters!$M$22*(calcs!$GT7+calcs!$GV7+calcs!$GZ7)+parameters!$N$22*(calcs!$GO7+calcs!$GR7)+parameters!$O$22*calcs!$HB7+parameters!$P$22*calcs!$HE7)</f>
        <v>1.9702613871798622</v>
      </c>
      <c r="IH7" s="81"/>
      <c r="II7" s="97">
        <f>(parameters!$E$24+parameters!$F$24*calcs!$Q7 +parameters!$G$24*calcs!$GM7+parameters!$H$24*LN(calcs!$GM7)+parameters!$I$24*calcs!$GQ7+parameters!$J$24*(calcs!$GU7+calcs!$GY7) + parameters!$K$24*calcs!$GT7+parameters!$L$24*(calcs!$GV7+calcs!$GZ7)+parameters!$M$24*(calcs!$GT7+calcs!$GV7+calcs!$GZ7)+parameters!$N$24*(calcs!$GO7+calcs!$GR7)+parameters!$O$24*calcs!$HB7+parameters!$P$24*calcs!$HE7)</f>
        <v>21.277069027995061</v>
      </c>
      <c r="IJ7" s="98"/>
    </row>
    <row r="8" spans="1:244" s="60" customFormat="1" x14ac:dyDescent="0.3">
      <c r="A8" s="137" t="s">
        <v>165</v>
      </c>
      <c r="B8" s="90" t="str">
        <f>HM8</f>
        <v>Ferro-edenite</v>
      </c>
      <c r="C8" s="114">
        <v>46</v>
      </c>
      <c r="D8" s="114">
        <v>1.84</v>
      </c>
      <c r="E8" s="114">
        <v>14.6</v>
      </c>
      <c r="F8" s="114"/>
      <c r="G8" s="114">
        <v>8.33</v>
      </c>
      <c r="H8" s="114">
        <v>4.8600000000000003</v>
      </c>
      <c r="I8" s="114">
        <v>7.71</v>
      </c>
      <c r="J8" s="114">
        <v>0.18</v>
      </c>
      <c r="K8" s="114">
        <v>3.71</v>
      </c>
      <c r="L8" s="114">
        <v>2.25</v>
      </c>
      <c r="M8" s="91">
        <v>0</v>
      </c>
      <c r="N8" s="91">
        <v>0</v>
      </c>
      <c r="O8" s="91">
        <v>0</v>
      </c>
      <c r="P8" s="91">
        <v>98.610001429915442</v>
      </c>
      <c r="Q8" s="60">
        <v>900</v>
      </c>
      <c r="R8" s="92">
        <f t="shared" ref="R8:AC9" si="111">C8/C$3</f>
        <v>0.76564580559254325</v>
      </c>
      <c r="S8" s="93">
        <f t="shared" si="111"/>
        <v>2.3037435833228998E-2</v>
      </c>
      <c r="T8" s="93">
        <f t="shared" si="111"/>
        <v>0.14319172391066404</v>
      </c>
      <c r="U8" s="93">
        <f t="shared" si="111"/>
        <v>0</v>
      </c>
      <c r="V8" s="93">
        <f t="shared" si="111"/>
        <v>0.11595211581291759</v>
      </c>
      <c r="W8" s="93">
        <f t="shared" si="111"/>
        <v>0.12056561647233938</v>
      </c>
      <c r="X8" s="93">
        <f t="shared" si="111"/>
        <v>0.13748216833095578</v>
      </c>
      <c r="Y8" s="93">
        <f t="shared" si="111"/>
        <v>2.5373555117000281E-3</v>
      </c>
      <c r="Z8" s="93">
        <f t="shared" si="111"/>
        <v>5.9858984494748219E-2</v>
      </c>
      <c r="AA8" s="93">
        <f t="shared" si="111"/>
        <v>2.3884488245647185E-2</v>
      </c>
      <c r="AB8" s="93">
        <f t="shared" si="111"/>
        <v>0</v>
      </c>
      <c r="AC8" s="94">
        <f t="shared" si="111"/>
        <v>0</v>
      </c>
      <c r="AD8" s="92">
        <f>R8*2</f>
        <v>1.5312916111850865</v>
      </c>
      <c r="AE8" s="93">
        <f>S8*2</f>
        <v>4.6074871666457996E-2</v>
      </c>
      <c r="AF8" s="93">
        <f>T8*3</f>
        <v>0.42957517173199211</v>
      </c>
      <c r="AG8" s="93">
        <f>U8*3</f>
        <v>0</v>
      </c>
      <c r="AH8" s="93">
        <f t="shared" ref="AH8:AM9" si="112">V8</f>
        <v>0.11595211581291759</v>
      </c>
      <c r="AI8" s="93">
        <f t="shared" si="112"/>
        <v>0.12056561647233938</v>
      </c>
      <c r="AJ8" s="93">
        <f t="shared" si="112"/>
        <v>0.13748216833095578</v>
      </c>
      <c r="AK8" s="93">
        <f t="shared" si="112"/>
        <v>2.5373555117000281E-3</v>
      </c>
      <c r="AL8" s="93">
        <f t="shared" si="112"/>
        <v>5.9858984494748219E-2</v>
      </c>
      <c r="AM8" s="93">
        <f t="shared" si="112"/>
        <v>2.3884488245647185E-2</v>
      </c>
      <c r="AN8" s="94">
        <f>SUM(AD8:AM8)</f>
        <v>2.4672223834518445</v>
      </c>
      <c r="AO8" s="92">
        <f t="shared" ref="AO8:AX9" si="113">AD8*23/$AN8</f>
        <v>14.275043584835576</v>
      </c>
      <c r="AP8" s="93">
        <f t="shared" si="113"/>
        <v>0.42952027974304313</v>
      </c>
      <c r="AQ8" s="93">
        <f t="shared" si="113"/>
        <v>4.0045960251108674</v>
      </c>
      <c r="AR8" s="93">
        <f t="shared" si="113"/>
        <v>0</v>
      </c>
      <c r="AS8" s="93">
        <f t="shared" si="113"/>
        <v>1.080931610212573</v>
      </c>
      <c r="AT8" s="93">
        <f t="shared" si="113"/>
        <v>1.1239396973142488</v>
      </c>
      <c r="AU8" s="93">
        <f t="shared" si="113"/>
        <v>1.2816395849927247</v>
      </c>
      <c r="AV8" s="93">
        <f t="shared" si="113"/>
        <v>2.3653796739413258E-2</v>
      </c>
      <c r="AW8" s="93">
        <f t="shared" si="113"/>
        <v>0.55801886875434992</v>
      </c>
      <c r="AX8" s="93">
        <f t="shared" si="113"/>
        <v>0.22265655229720696</v>
      </c>
      <c r="AY8" s="94">
        <f>SUM(AO8:AX8)</f>
        <v>23.000000000000004</v>
      </c>
      <c r="AZ8" s="92">
        <f>AO8/2</f>
        <v>7.1375217924177878</v>
      </c>
      <c r="BA8" s="93">
        <f>AP8/2</f>
        <v>0.21476013987152157</v>
      </c>
      <c r="BB8" s="93">
        <f>AQ8*2/3</f>
        <v>2.669730683407245</v>
      </c>
      <c r="BC8" s="93">
        <f>AR8*2/3</f>
        <v>0</v>
      </c>
      <c r="BD8" s="93">
        <f t="shared" ref="BD8:BG9" si="114">AS8</f>
        <v>1.080931610212573</v>
      </c>
      <c r="BE8" s="93">
        <f t="shared" si="114"/>
        <v>1.1239396973142488</v>
      </c>
      <c r="BF8" s="93">
        <f t="shared" si="114"/>
        <v>1.2816395849927247</v>
      </c>
      <c r="BG8" s="93">
        <f t="shared" si="114"/>
        <v>2.3653796739413258E-2</v>
      </c>
      <c r="BH8" s="93">
        <f>AW8*2</f>
        <v>1.1160377375086998</v>
      </c>
      <c r="BI8" s="93">
        <f>AX8*2</f>
        <v>0.44531310459441392</v>
      </c>
      <c r="BJ8" s="93">
        <f>AB8*23/$AN8</f>
        <v>0</v>
      </c>
      <c r="BK8" s="93">
        <f>AC8*23/$AN8</f>
        <v>0</v>
      </c>
      <c r="BL8" s="93">
        <f>2-BJ8-BK8</f>
        <v>2</v>
      </c>
      <c r="BM8" s="94">
        <f>SUM(AZ8:BI8)</f>
        <v>15.093528147058628</v>
      </c>
      <c r="BN8" s="95">
        <f>AZ8</f>
        <v>7.1375217924177878</v>
      </c>
      <c r="BO8" s="66">
        <f>IF(BN8&lt;8,IF((8-BN8)&lt;BB8,(8-BN8),BB8),0)</f>
        <v>0.86247820758221216</v>
      </c>
      <c r="BP8" s="66">
        <f>IF((BO8+BN8)&lt;8,8-(BO8+BN8),0)</f>
        <v>0</v>
      </c>
      <c r="BQ8" s="66">
        <f>SUM(BN8:BP8)</f>
        <v>8</v>
      </c>
      <c r="BR8" s="66">
        <f>IF((BB8-BO8)&gt;0,(BB8-BO8),0)</f>
        <v>1.8072524758250328</v>
      </c>
      <c r="BS8" s="66">
        <f>IF(BR8+BA8&lt;5,BA8,5-BR8)</f>
        <v>0.21476013987152157</v>
      </c>
      <c r="BT8" s="66">
        <f>IF(BR8+BS8+BC8&lt;5,BC8,5-BS8-BR8)</f>
        <v>0</v>
      </c>
      <c r="BU8" s="66"/>
      <c r="BV8" s="66">
        <f>IF(SUM(BR8:BU8)&lt;5,IF((SUM(BR8:BU8)+BE8)&lt;5,BE8,5-SUM(BR8:BU8)),0)</f>
        <v>1.1239396973142488</v>
      </c>
      <c r="BW8" s="66">
        <f>IF(SUM(BR8:BV8)&lt;5,IF((SUM(BR8:BV8)+BD8)&lt;5,BD8,5-SUM(BR8:BV8)),0)</f>
        <v>1.080931610212573</v>
      </c>
      <c r="BX8" s="66">
        <f>IF(SUM(BR8:BW8)&lt;5,IF((SUM(BR8:BW8)+BG8)&lt;5,BG8,5-SUM(BR8:BW8)),0)</f>
        <v>2.3653796739413258E-2</v>
      </c>
      <c r="BY8" s="66">
        <f>SUM(BR8:BX8)</f>
        <v>4.2505377199627894</v>
      </c>
      <c r="BZ8" s="66">
        <f>IF((BE8-BV8)&gt;0,(BE8-BV8),0)</f>
        <v>0</v>
      </c>
      <c r="CA8" s="66">
        <f>IF((BD8-BW8)&gt;0,(BD8-BW8),0)</f>
        <v>0</v>
      </c>
      <c r="CB8" s="66">
        <f>IF((BG8-BX8)&gt;0,(BG8-BX8),0)</f>
        <v>0</v>
      </c>
      <c r="CC8" s="66">
        <f>BF8</f>
        <v>1.2816395849927247</v>
      </c>
      <c r="CD8" s="56">
        <f>IF((SUM(BZ8:CC8)&lt;2),IF((2-(BZ8+CA8+CB8+CC8))&lt;BF8,(2-SUM(BZ8:CC8)),BF8),0)</f>
        <v>0.71836041500727532</v>
      </c>
      <c r="CE8" s="66">
        <f>SUM(BZ8:CD8)</f>
        <v>2</v>
      </c>
      <c r="CF8" s="66">
        <f>BH8-CD8</f>
        <v>0.39767732250142451</v>
      </c>
      <c r="CG8" s="66">
        <f>BI8</f>
        <v>0.44531310459441392</v>
      </c>
      <c r="CH8" s="67">
        <f>SUM(CF8:CG8)</f>
        <v>0.84299042709583838</v>
      </c>
      <c r="CJ8" s="60">
        <f>8/AZ8</f>
        <v>1.1208372083008455</v>
      </c>
      <c r="CK8" s="60">
        <f>16/SUM(AZ8:BI8)</f>
        <v>1.0600569889365479</v>
      </c>
      <c r="CL8" s="60">
        <f>15/SUM(AZ8:BG8)</f>
        <v>1.1084690705690774</v>
      </c>
      <c r="CN8" s="60">
        <f>IF(MIN(CJ8:CL8)&lt;1,MIN(CJ8:CL8),1)</f>
        <v>1</v>
      </c>
      <c r="CO8" s="60">
        <f t="shared" ref="CO8:DA9" si="115">$CN8*AZ8</f>
        <v>7.1375217924177878</v>
      </c>
      <c r="CP8" s="60">
        <f t="shared" si="115"/>
        <v>0.21476013987152157</v>
      </c>
      <c r="CQ8" s="60">
        <f t="shared" si="115"/>
        <v>2.669730683407245</v>
      </c>
      <c r="CR8" s="60">
        <f t="shared" si="115"/>
        <v>0</v>
      </c>
      <c r="CS8" s="60">
        <f t="shared" si="115"/>
        <v>1.080931610212573</v>
      </c>
      <c r="CT8" s="60">
        <f t="shared" si="115"/>
        <v>1.1239396973142488</v>
      </c>
      <c r="CU8" s="60">
        <f t="shared" si="115"/>
        <v>1.2816395849927247</v>
      </c>
      <c r="CV8" s="60">
        <f t="shared" si="115"/>
        <v>2.3653796739413258E-2</v>
      </c>
      <c r="CW8" s="60">
        <f t="shared" si="115"/>
        <v>1.1160377375086998</v>
      </c>
      <c r="CX8" s="60">
        <f t="shared" si="115"/>
        <v>0.44531310459441392</v>
      </c>
      <c r="CY8" s="60">
        <f t="shared" si="115"/>
        <v>0</v>
      </c>
      <c r="CZ8" s="60">
        <f t="shared" si="115"/>
        <v>0</v>
      </c>
      <c r="DA8" s="60">
        <f t="shared" si="115"/>
        <v>2</v>
      </c>
      <c r="DB8" s="60">
        <f>CO8*2+CP8*2+CQ8*3/2+CR8*3/2+CS8+CT8+CU8+CV8+CW8/2+CX8/2</f>
        <v>23.000000000000004</v>
      </c>
      <c r="DC8" s="60">
        <f>(23-DB8)*2</f>
        <v>-7.1054273576010019E-15</v>
      </c>
      <c r="DD8" s="60" t="str">
        <f>IF(DC8&gt;BD8,"FAIL","")</f>
        <v/>
      </c>
      <c r="DE8" s="59">
        <f>CO8</f>
        <v>7.1375217924177878</v>
      </c>
      <c r="DF8" s="59">
        <f>IF(DE8&lt;8,IF((8-DE8)&lt;CQ8,(8-DE8),CQ8),0)</f>
        <v>0.86247820758221216</v>
      </c>
      <c r="DG8" s="59">
        <f>IF((DF8+DE8)&lt;8,IF((8-DF8-DE8)&gt;CP8,CP8,(8-(DF8+DE8))),0)</f>
        <v>0</v>
      </c>
      <c r="DH8" s="59">
        <f>SUM(DE8:DG8)</f>
        <v>8</v>
      </c>
      <c r="DI8" s="59">
        <f>IF((CQ8-DF8)&gt;0,(CQ8-DF8),0)</f>
        <v>1.8072524758250328</v>
      </c>
      <c r="DJ8" s="59">
        <f>IF(DI8+CP8&lt;5,CP8,5-DI8)</f>
        <v>0.21476013987152157</v>
      </c>
      <c r="DK8" s="59">
        <f>IF(DI8+DJ8+CR8&lt;5,CR8,5-DJ8-DI8)</f>
        <v>0</v>
      </c>
      <c r="DL8" s="59">
        <f>DC8</f>
        <v>-7.1054273576010019E-15</v>
      </c>
      <c r="DM8" s="59">
        <f>IF(SUM(DI8:DL8)&lt;5,IF((SUM(DI8:DL8)+CT8)&lt;5,CT8,5-SUM(DI8:DL8)),0)</f>
        <v>1.1239396973142488</v>
      </c>
      <c r="DN8" s="59">
        <f>IF(SUM(DI8:DM8)&lt;5,IF((SUM(DI8:DM8)+CS8-DC8)&lt;5,CS8-DC8,5-SUM(DI8:DM8)),0)</f>
        <v>1.0809316102125801</v>
      </c>
      <c r="DO8" s="59">
        <f>IF(SUM(DI8:DN8)&lt;5,IF((SUM(DI8:DN8)+CV8)&lt;5,CV8,5-SUM(DI8:DN8)),0)</f>
        <v>2.3653796739413258E-2</v>
      </c>
      <c r="DP8" s="59">
        <f>SUM(DI8:DO8)</f>
        <v>4.2505377199627894</v>
      </c>
      <c r="DQ8" s="59">
        <f>IF((CT8-DM8)&gt;0,(CT8-DM8),0)</f>
        <v>0</v>
      </c>
      <c r="DR8" s="59">
        <f>IF((CS8-DN8-DL8)&gt;0,(CS8-DN8-DL8),0)</f>
        <v>0</v>
      </c>
      <c r="DS8" s="59">
        <f>IF((CV8-DO8)&gt;0,(CV8-DO8),0)</f>
        <v>0</v>
      </c>
      <c r="DT8" s="59">
        <f>CU8</f>
        <v>1.2816395849927247</v>
      </c>
      <c r="DU8" s="59">
        <f>IF((SUM(DQ8:DT8)&lt;2),IF((2-(DQ8+DR8+DS8+DT8))&lt;CW8,(2-SUM(DQ8:DT8)),CW8),0)</f>
        <v>0.71836041500727532</v>
      </c>
      <c r="DV8" s="59">
        <f>SUM(DQ8:DU8)</f>
        <v>2</v>
      </c>
      <c r="DW8" s="59">
        <f>CW8-DU8</f>
        <v>0.39767732250142451</v>
      </c>
      <c r="DX8" s="59">
        <f>CY8</f>
        <v>0</v>
      </c>
      <c r="DY8" s="59">
        <f>SUM(DW8:DX8)</f>
        <v>0.39767732250142451</v>
      </c>
      <c r="EA8" s="60">
        <f>8/(AZ8+BB8)</f>
        <v>0.81572285609247575</v>
      </c>
      <c r="EB8" s="60">
        <f>15/SUM(AZ8:BH8)</f>
        <v>1.0240155511450362</v>
      </c>
      <c r="EC8" s="60">
        <f>13/SUM(AZ8:BG8)</f>
        <v>0.96067319449320032</v>
      </c>
      <c r="ED8" s="60">
        <f>23/(23+(0.5*BD8))</f>
        <v>0.97704098935081174</v>
      </c>
      <c r="EF8" s="60">
        <f>MAX(EA8:ED8)</f>
        <v>1.0240155511450362</v>
      </c>
      <c r="EG8" s="60">
        <f t="shared" ref="EG8:ES9" si="116">$EF8*AZ8</f>
        <v>7.3089333120724076</v>
      </c>
      <c r="EH8" s="60">
        <f t="shared" si="116"/>
        <v>0.21991772299452123</v>
      </c>
      <c r="EI8" s="60">
        <f t="shared" si="116"/>
        <v>2.733845737178084</v>
      </c>
      <c r="EJ8" s="60">
        <f t="shared" si="116"/>
        <v>0</v>
      </c>
      <c r="EK8" s="60">
        <f t="shared" si="116"/>
        <v>1.1068907785819193</v>
      </c>
      <c r="EL8" s="60">
        <f t="shared" si="116"/>
        <v>1.1509317285990357</v>
      </c>
      <c r="EM8" s="60">
        <f t="shared" si="116"/>
        <v>1.3124188659956204</v>
      </c>
      <c r="EN8" s="60">
        <f t="shared" si="116"/>
        <v>2.4221855704782927E-2</v>
      </c>
      <c r="EO8" s="60">
        <f t="shared" si="116"/>
        <v>1.1428399988736304</v>
      </c>
      <c r="EP8" s="60">
        <f t="shared" si="116"/>
        <v>0.45600754423335593</v>
      </c>
      <c r="EQ8" s="60">
        <f t="shared" si="116"/>
        <v>0</v>
      </c>
      <c r="ER8" s="60">
        <f t="shared" si="116"/>
        <v>0</v>
      </c>
      <c r="ES8" s="60">
        <f t="shared" si="116"/>
        <v>2.0480311022900723</v>
      </c>
      <c r="ET8" s="60">
        <f>EG8*2+EH8*2+EI8*3/2+EJ8*3/2+EK8+EL8+EM8+EN8+EO8/2+EP8/2</f>
        <v>23.552357676335841</v>
      </c>
      <c r="EU8" s="60">
        <f>(23-ET8)*2</f>
        <v>-1.1047153526716826</v>
      </c>
      <c r="EV8" s="60" t="str">
        <f>IF(EU8&gt;BD8,"FAIL","")</f>
        <v/>
      </c>
      <c r="EW8" s="62">
        <f>EG8</f>
        <v>7.3089333120724076</v>
      </c>
      <c r="EX8" s="62">
        <f>IF(EW8&lt;8,IF((8-EW8)&lt;EI8,(8-EW8),EI8),0)</f>
        <v>0.6910666879275924</v>
      </c>
      <c r="EY8" s="62">
        <f>IF((EX8+EW8)&lt;8,IF((8-EX8-EW8)&gt;EH8,EH8,(8-(EX8+EW8))),0)</f>
        <v>0</v>
      </c>
      <c r="EZ8" s="62">
        <f>SUM(EW8:EY8)</f>
        <v>8</v>
      </c>
      <c r="FA8" s="62">
        <f>IF((EI8-EX8)&gt;0,(EI8-EX8),0)</f>
        <v>2.0427790492504916</v>
      </c>
      <c r="FB8" s="62">
        <f>IF(FA8+EH8&lt;5,EH8,5-FA8)</f>
        <v>0.21991772299452123</v>
      </c>
      <c r="FC8" s="62">
        <f>IF(FA8+FB8+EJ8&lt;5,EJ8,5-FB8-FA8)</f>
        <v>0</v>
      </c>
      <c r="FD8" s="62">
        <f>EU8</f>
        <v>-1.1047153526716826</v>
      </c>
      <c r="FE8" s="62">
        <f>IF(SUM(FA8:FD8)&lt;5,IF((SUM(FA8:FD8)+EL8)&lt;5,EL8,5-SUM(FA8:FD8)),0)</f>
        <v>1.1509317285990357</v>
      </c>
      <c r="FF8" s="62">
        <f>IF(SUM(FA8:FE8)&lt;5,IF((SUM(FA8:FE8)+(EK8-EU8))&lt;5,EK8-EU8,5-SUM(FA8:FE8)),0)</f>
        <v>2.2116061312536019</v>
      </c>
      <c r="FG8" s="62">
        <f>IF(SUM(FA8:FF8)&lt;5,IF((SUM(FA8:FF8)+EN8)&lt;5,EN8,5-SUM(FA8:FF8)),0)</f>
        <v>2.4221855704782927E-2</v>
      </c>
      <c r="FH8" s="62">
        <f>SUM(FA8:FG8)</f>
        <v>4.5447411351307512</v>
      </c>
      <c r="FI8" s="62">
        <f>IF((EL8-FE8)&gt;0,(EL8-FE8),0)</f>
        <v>0</v>
      </c>
      <c r="FJ8" s="62">
        <f>IF((EK8-FF8-FD8)&gt;0,(EK8-FF8-FD8),0)</f>
        <v>0</v>
      </c>
      <c r="FK8" s="62">
        <f>IF((EN8-FG8)&gt;0,(EN8-FG8),0)</f>
        <v>0</v>
      </c>
      <c r="FL8" s="62">
        <f>EM8</f>
        <v>1.3124188659956204</v>
      </c>
      <c r="FM8" s="62">
        <f>IF((SUM(FI8:FL8)&lt;2),IF((2-(FI8+FJ8+FK8+FL8))&lt;EO8,(2-SUM(FI8:FL8)),EO8),0)</f>
        <v>0.68758113400437959</v>
      </c>
      <c r="FN8" s="62">
        <f>SUM(FI8:FM8)</f>
        <v>2</v>
      </c>
      <c r="FO8" s="62">
        <f>EO8-FM8</f>
        <v>0.45525886486925082</v>
      </c>
      <c r="FP8" s="62">
        <f>EP8</f>
        <v>0.45600754423335593</v>
      </c>
      <c r="FQ8" s="62">
        <f>SUM(FO8:FP8)</f>
        <v>0.91126640910260681</v>
      </c>
      <c r="FR8" s="62" t="str">
        <f>IF(OR(FD8&lt;0, FF8&lt;0, FO8&lt;0, FQ8&gt;1), "Fail", "Pass")</f>
        <v>Fail</v>
      </c>
      <c r="FS8" s="62" t="str">
        <f>IF(FL8&lt;1.5,"Low-Ca",IF(FR8="Fail","Invalid",IF(FB8&gt;0.5,"Kaersutite",IF(FQ8&lt;=0.5,IF(EW8&gt;=6.5,"Mg-Hbl","Tsch"),IF(FA8&lt;FD8,"Mg-Hst","Prg")))))</f>
        <v>Low-Ca</v>
      </c>
      <c r="FT8" s="60">
        <f>FE8/(FE8+FF8+FJ8)</f>
        <v>0.34228067506412402</v>
      </c>
      <c r="FV8" s="60">
        <f>AVERAGE(EF8,CN8)</f>
        <v>1.0120077755725181</v>
      </c>
      <c r="FW8" s="60">
        <f t="shared" ref="FW8:GI9" si="117">$FV8*AZ8</f>
        <v>7.2232275522450973</v>
      </c>
      <c r="FX8" s="60">
        <f t="shared" si="117"/>
        <v>0.21733893143302138</v>
      </c>
      <c r="FY8" s="60">
        <f t="shared" si="117"/>
        <v>2.7017882102926647</v>
      </c>
      <c r="FZ8" s="60">
        <f t="shared" si="117"/>
        <v>0</v>
      </c>
      <c r="GA8" s="60">
        <f t="shared" si="117"/>
        <v>1.0939111943972462</v>
      </c>
      <c r="GB8" s="60">
        <f t="shared" si="117"/>
        <v>1.1374357129566421</v>
      </c>
      <c r="GC8" s="60">
        <f t="shared" si="117"/>
        <v>1.2970292254941724</v>
      </c>
      <c r="GD8" s="60">
        <f t="shared" si="117"/>
        <v>2.3937826222098092E-2</v>
      </c>
      <c r="GE8" s="60">
        <f t="shared" si="117"/>
        <v>1.1294388681911651</v>
      </c>
      <c r="GF8" s="60">
        <f t="shared" si="117"/>
        <v>0.45066032441388493</v>
      </c>
      <c r="GG8" s="60">
        <f t="shared" si="117"/>
        <v>0</v>
      </c>
      <c r="GH8" s="60">
        <f t="shared" si="117"/>
        <v>0</v>
      </c>
      <c r="GI8" s="60">
        <f t="shared" si="117"/>
        <v>2.0240155511450362</v>
      </c>
      <c r="GJ8" s="60">
        <f>FW8*2+FX8*2+FY8*3/2+FZ8*3/2+GA8+GB8+GC8+GD8+GE8/2+GF8/2</f>
        <v>23.276178838167915</v>
      </c>
      <c r="GK8" s="60">
        <f>(23-GJ8)*2</f>
        <v>-0.55235767633583066</v>
      </c>
      <c r="GM8" s="88">
        <f>FW8</f>
        <v>7.2232275522450973</v>
      </c>
      <c r="GN8" s="88">
        <f>IF(GM8&lt;8,IF((8-GM8)&lt;FY8,(8-GM8),FY8),0)</f>
        <v>0.77677244775490273</v>
      </c>
      <c r="GO8" s="88">
        <f>IF((GN8+GM8)&lt;8,IF((8-GN8-GM8)&gt;FX8,FX8,(8-(GN8+GM8))),0)</f>
        <v>0</v>
      </c>
      <c r="GP8" s="87">
        <f>SUM(GM8:GO8)</f>
        <v>8</v>
      </c>
      <c r="GQ8" s="88">
        <f>IF((FY8-GN8)&gt;0,(FY8-GN8),0)</f>
        <v>1.925015762537762</v>
      </c>
      <c r="GR8" s="88">
        <f>IF(GQ8+FX8&lt;5,FX8,5-GQ8)</f>
        <v>0.21733893143302138</v>
      </c>
      <c r="GS8" s="88">
        <f>IF(GQ8+GR8+FZ8&lt;5,FZ8,5-GR8-GQ8)</f>
        <v>0</v>
      </c>
      <c r="GT8" s="88">
        <f>GK8</f>
        <v>-0.55235767633583066</v>
      </c>
      <c r="GU8" s="88">
        <f>IF(SUM(GQ8:GT8)&lt;5,IF((SUM(GQ8:GT8)+GB8)&lt;5,GB8,5-SUM(GQ8:GT8)),0)</f>
        <v>1.1374357129566421</v>
      </c>
      <c r="GV8" s="88">
        <f>IF(SUM(GQ8:GU8)&lt;5,IF((SUM(GQ8:GU8)+(GA8-GT8))&lt;5,GA8-GT8,5-SUM(GQ8:GU8)),0)</f>
        <v>1.6462688707330768</v>
      </c>
      <c r="GW8" s="88">
        <f>IF(SUM(GQ8:GV8)&lt;5,IF((SUM(GQ8:GV8)+GD8)&lt;5,GD8,5-SUM(GQ8:GV8)),0)</f>
        <v>2.3937826222098092E-2</v>
      </c>
      <c r="GX8" s="87">
        <f>SUM(GQ8:GW8)</f>
        <v>4.3976394275467694</v>
      </c>
      <c r="GY8" s="88">
        <f>IF((GB8-GU8)&gt;0,(GB8-GU8),0)</f>
        <v>0</v>
      </c>
      <c r="GZ8" s="88">
        <f>IF((GA8-GV8-GT8)&gt;0,(GA8-GV8-GT8),0)</f>
        <v>0</v>
      </c>
      <c r="HA8" s="88">
        <f>IF((GD8-GW8)&gt;0,(GD8-GW8),0)</f>
        <v>0</v>
      </c>
      <c r="HB8" s="88">
        <f>GC8</f>
        <v>1.2970292254941724</v>
      </c>
      <c r="HC8" s="88">
        <f>IF((SUM(GY8:HB8)&lt;2),IF((2-(GY8+GZ8+HA8+HB8))&lt;GE8,(2-SUM(GY8:HB8)),GE8),0)</f>
        <v>0.70297077450582757</v>
      </c>
      <c r="HD8" s="87">
        <f>SUM(GY8:HC8)</f>
        <v>2</v>
      </c>
      <c r="HE8" s="88">
        <f>GE8-HC8</f>
        <v>0.42646809368533756</v>
      </c>
      <c r="HF8" s="88">
        <f>GF8</f>
        <v>0.45066032441388493</v>
      </c>
      <c r="HG8" s="88">
        <f>SUM(HE8:HF8)</f>
        <v>0.87712841809922248</v>
      </c>
      <c r="HH8" s="96" t="str">
        <f>IF(OR(GT8&lt;0, GV8&lt;0, HE8&lt;0, HG8&gt;1), "Fail", "Pass")</f>
        <v>Fail</v>
      </c>
      <c r="HI8" s="83">
        <f>(GU8+GY8)/(GY8+GU8+GV8+GZ8)</f>
        <v>0.40860503647589086</v>
      </c>
      <c r="HJ8" s="83">
        <f>HF8+HE8</f>
        <v>0.87712841809922248</v>
      </c>
      <c r="HK8" s="83">
        <f>GR8+GO8</f>
        <v>0.21733893143302138</v>
      </c>
      <c r="HL8" s="83">
        <f>GM8</f>
        <v>7.2232275522450973</v>
      </c>
      <c r="HM8" s="96" t="str">
        <f t="shared" si="24"/>
        <v>Ferro-edenite</v>
      </c>
      <c r="HP8" s="97">
        <f>parameters!$E$5+parameters!$F$5*calcs!$Q8 +parameters!$G$5*calcs!$GM8+parameters!$H$5*LN(calcs!$GM8)+parameters!$I$5*calcs!$GQ8+parameters!$J$5*(calcs!$GU8+calcs!$GY8) + parameters!$K$5*calcs!$GT8+parameters!$L$5*(calcs!$GV8+calcs!$GZ8)+parameters!$M$5*(calcs!$GT8+calcs!$GV8+calcs!$GZ8)+parameters!$N$5*(calcs!$GO8+calcs!$GR8)+parameters!$O$5*calcs!$HB8+parameters!$P$5*calcs!$HE8</f>
        <v>78.237344387015355</v>
      </c>
      <c r="HQ8" s="97">
        <f>parameters!$E$6+parameters!$F$6*calcs!$Q8 +parameters!$G$6*calcs!$GM8+parameters!$H$6*LN(calcs!$GM8)+parameters!$I$6*calcs!$GQ8+parameters!$J$6*(calcs!$GU8+calcs!$GY8) + parameters!$K$6*calcs!$GT8+parameters!$L$6*(calcs!$GV8+calcs!$GZ8)+parameters!$M$6*(calcs!$GT8+calcs!$GV8+calcs!$GZ8)+parameters!$N$6*(calcs!$GO8+calcs!$GR8)+parameters!$O$6*calcs!$HB8+parameters!$P$6*calcs!$HE8</f>
        <v>79.020744180351357</v>
      </c>
      <c r="HR8" s="97">
        <f>parameters!$E$7+parameters!$F$7*calcs!$Q8 +parameters!$G$7*calcs!$GM8+parameters!$H$7*LN(calcs!$GM8)+parameters!$I$7*calcs!$GQ8+parameters!$J$7*(calcs!$GU8+calcs!$GY8) + parameters!$K$7*calcs!$GT8+parameters!$L$7*(calcs!$GV8+calcs!$GZ8)+parameters!$M$7*(calcs!$GT8+calcs!$GV8+calcs!$GZ8)+parameters!$N$7*(calcs!$GO8+calcs!$GR8)+parameters!$O$7*calcs!$HB8+parameters!$P$7*calcs!$HE8</f>
        <v>99.628662186424762</v>
      </c>
      <c r="HS8" s="97">
        <f>parameters!$E$8+parameters!$F$8*calcs!$Q8 +parameters!$G$8*calcs!$GM8+parameters!$H$8*LN(calcs!$GM8)+parameters!$I$8*calcs!$GQ8+parameters!$J$8*(calcs!$GU8+calcs!$GY8) + parameters!$K$8*calcs!$GT8+parameters!$L$8*(calcs!$GV8+calcs!$GZ8)+parameters!$M$8*(calcs!$GT8+calcs!$GV8+calcs!$GZ8)+parameters!$N$8*(calcs!$GO8+calcs!$GR8)+parameters!$O$8*calcs!$HB8+parameters!$P$8*calcs!$HE8</f>
        <v>100.47818947437629</v>
      </c>
      <c r="HT8" s="81"/>
      <c r="HU8" s="97">
        <f>EXP(parameters!$E$10+parameters!$F$10*calcs!$Q8 +parameters!$G$10*calcs!$GM8+parameters!$H$10*LN(calcs!$GM8)+parameters!$I$10*calcs!$GQ8+parameters!$J$10*(calcs!$GU8+calcs!$GY8) + parameters!$K$10*calcs!$GT8+parameters!$L$10*(calcs!$GV8+calcs!$GZ8)+parameters!$M$10*(calcs!$GT8+calcs!$GV8+calcs!$GZ8)+parameters!$N$10*(calcs!$GO8+calcs!$GR8)+parameters!$O$10*calcs!$HB8+parameters!$P$10*calcs!$HE8)</f>
        <v>7.0707542397336967E-2</v>
      </c>
      <c r="HV8" s="97">
        <f>EXP(parameters!$E$11+parameters!$F$11*calcs!$Q8 +parameters!$G$11*calcs!$GM8+parameters!$H$11*LN(calcs!$GM8)+parameters!$I$11*calcs!$GQ8+parameters!$J$11*(calcs!$GU8+calcs!$GY8) + parameters!$K$11*calcs!$GT8+parameters!$L$11*(calcs!$GV8+calcs!$GZ8)+parameters!$M$11*(calcs!$GT8+calcs!$GV8+calcs!$GZ8)+parameters!$N$11*(calcs!$GO8+calcs!$GR8)+parameters!$O$11*calcs!$HB8+parameters!$P$11*calcs!$HE8)</f>
        <v>0.10830243888761924</v>
      </c>
      <c r="HW8" s="73"/>
      <c r="HX8" s="97">
        <f>EXP(parameters!$E$13+parameters!$F$13*calcs!$Q8 +parameters!$G$13*calcs!$GM8+parameters!$H$13*LN(calcs!$GM8)+parameters!$I$13*calcs!$GQ8+parameters!$J$13*(calcs!$GU8+calcs!$GY8) + parameters!$K$13*calcs!$GT8+parameters!$L$13*(calcs!$GV8+calcs!$GZ8)+parameters!$M$13*(calcs!$GT8+calcs!$GV8+calcs!$GZ8)+parameters!$N$13*(calcs!$GO8+calcs!$GR8)+parameters!$O$13*calcs!$HB8+parameters!$P$13*calcs!$HE8)</f>
        <v>0.44303806569086795</v>
      </c>
      <c r="HY8" s="97">
        <f>EXP(parameters!$E$14+parameters!$F$14*calcs!$Q8 +parameters!$G$14*calcs!$GM8+parameters!$H$14*LN(calcs!$GM8)+parameters!$I$14*calcs!$GQ8+parameters!$J$14*(calcs!$GU8+calcs!$GY8) + parameters!$K$14*calcs!$GT8+parameters!$L$14*(calcs!$GV8+calcs!$GZ8)+parameters!$M$14*(calcs!$GT8+calcs!$GV8+calcs!$GZ8)+parameters!$N$14*(calcs!$GO8+calcs!$GR8)+parameters!$O$14*calcs!$HB8+parameters!$P$14*calcs!$HE8)</f>
        <v>0.46317272906572837</v>
      </c>
      <c r="HZ8" s="81"/>
      <c r="IA8" s="97">
        <f>EXP(parameters!$E$16+parameters!$F$16*calcs!$Q8 +parameters!$G$16*calcs!$GM8+parameters!$H$16*LN(calcs!$GM8)+parameters!$I$16*calcs!$GQ8+parameters!$J$16*(calcs!$GU8+calcs!$GY8) + parameters!$K$16*calcs!$GT8+parameters!$L$16*(calcs!$GV8+calcs!$GZ8)+parameters!$M$16*(calcs!$GT8+calcs!$GV8+calcs!$GZ8)+parameters!$N$16*(calcs!$GO8+calcs!$GR8)+parameters!$O$16*calcs!$HB8+parameters!$P$16*calcs!$HE8)</f>
        <v>5.5340351014234991E-2</v>
      </c>
      <c r="IB8" s="81"/>
      <c r="IC8" s="97">
        <f>(parameters!$E$18+parameters!$F$18*calcs!$Q8 +parameters!$G$18*calcs!$GM8+parameters!$H$18*LN(calcs!$GM8)+parameters!$I$18*calcs!$GQ8+parameters!$J$18*(calcs!$GU8+calcs!$GY8) + parameters!$K$18*calcs!$GT8+parameters!$L$18*(calcs!$GV8+calcs!$GZ8)+parameters!$M$18*(calcs!$GT8+calcs!$GV8+calcs!$GZ8)+parameters!$N$18*(calcs!$GO8+calcs!$GR8)+parameters!$O$18*calcs!$HB8+parameters!$P$18*calcs!$HE8)</f>
        <v>-8.7056800582826117</v>
      </c>
      <c r="ID8" s="97">
        <f>EXP(parameters!$E$19+parameters!$F$19*calcs!$Q8 +parameters!$G$19*calcs!$GM8+parameters!$H$19*LN(calcs!$GM8)+parameters!$I$19*calcs!$GQ8+parameters!$J$19*(calcs!$GU8+calcs!$GY8) + parameters!$K$19*calcs!$GT8+parameters!$L$19*(calcs!$GV8+calcs!$GZ8)+parameters!$M$19*(calcs!$GT8+calcs!$GV8+calcs!$GZ8)+parameters!$N$19*(calcs!$GO8+calcs!$GR8)+parameters!$O$19*calcs!$HB8+parameters!$P$19*calcs!$HE8)</f>
        <v>3.4977905285639621</v>
      </c>
      <c r="IE8" s="73"/>
      <c r="IF8" s="97">
        <f>(parameters!$E$21+parameters!$F$21*calcs!$Q8 +parameters!$G$21*calcs!$GM8+parameters!$H$21*LN(calcs!$GM8)+parameters!$I$21*calcs!$GQ8+parameters!$J$21*(calcs!$GU8+calcs!$GY8) + parameters!$K$21*calcs!$GT8+parameters!$L$21*(calcs!$GV8+calcs!$GZ8)+parameters!$M$21*(calcs!$GT8+calcs!$GV8+calcs!$GZ8)+parameters!$N$21*(calcs!$GO8+calcs!$GR8)+parameters!$O$21*calcs!$HB8+parameters!$P$21*calcs!$HE8)</f>
        <v>2.7033804796525533</v>
      </c>
      <c r="IG8" s="97">
        <f>(parameters!$E$22+parameters!$F$22*calcs!$Q8 +parameters!$G$22*calcs!$GM8+parameters!$H$22*LN(calcs!$GM8)+parameters!$I$22*calcs!$GQ8+parameters!$J$22*(calcs!$GU8+calcs!$GY8) + parameters!$K$22*calcs!$GT8+parameters!$L$22*(calcs!$GV8+calcs!$GZ8)+parameters!$M$22*(calcs!$GT8+calcs!$GV8+calcs!$GZ8)+parameters!$N$22*(calcs!$GO8+calcs!$GR8)+parameters!$O$22*calcs!$HB8+parameters!$P$22*calcs!$HE8)</f>
        <v>1.9608224107179735</v>
      </c>
      <c r="IH8" s="81"/>
      <c r="II8" s="97">
        <f>(parameters!$E$24+parameters!$F$24*calcs!$Q8 +parameters!$G$24*calcs!$GM8+parameters!$H$24*LN(calcs!$GM8)+parameters!$I$24*calcs!$GQ8+parameters!$J$24*(calcs!$GU8+calcs!$GY8) + parameters!$K$24*calcs!$GT8+parameters!$L$24*(calcs!$GV8+calcs!$GZ8)+parameters!$M$24*(calcs!$GT8+calcs!$GV8+calcs!$GZ8)+parameters!$N$24*(calcs!$GO8+calcs!$GR8)+parameters!$O$24*calcs!$HB8+parameters!$P$24*calcs!$HE8)</f>
        <v>20.914287346432758</v>
      </c>
      <c r="IJ8" s="98"/>
    </row>
    <row r="9" spans="1:244" s="60" customFormat="1" x14ac:dyDescent="0.3">
      <c r="A9" s="137" t="s">
        <v>165</v>
      </c>
      <c r="B9" s="90" t="str">
        <f>HM9</f>
        <v>Ferro-edenite</v>
      </c>
      <c r="C9" s="114">
        <v>45.8</v>
      </c>
      <c r="D9" s="114">
        <v>1.74</v>
      </c>
      <c r="E9" s="114">
        <v>14.65</v>
      </c>
      <c r="F9" s="114"/>
      <c r="G9" s="114">
        <v>9.31</v>
      </c>
      <c r="H9" s="114">
        <v>4.24</v>
      </c>
      <c r="I9" s="114">
        <v>7.75</v>
      </c>
      <c r="J9" s="114">
        <v>0.19</v>
      </c>
      <c r="K9" s="114">
        <v>3.83</v>
      </c>
      <c r="L9" s="114">
        <v>2.1</v>
      </c>
      <c r="M9" s="91">
        <v>0</v>
      </c>
      <c r="N9" s="91">
        <v>0</v>
      </c>
      <c r="O9" s="91">
        <v>0</v>
      </c>
      <c r="P9" s="91">
        <v>95.759999999999991</v>
      </c>
      <c r="Q9" s="60">
        <v>1025</v>
      </c>
      <c r="R9" s="92">
        <f t="shared" si="111"/>
        <v>0.76231691078561914</v>
      </c>
      <c r="S9" s="93">
        <f t="shared" si="111"/>
        <v>2.1785401277075248E-2</v>
      </c>
      <c r="T9" s="93">
        <f t="shared" si="111"/>
        <v>0.14368210652679647</v>
      </c>
      <c r="U9" s="93">
        <f t="shared" si="111"/>
        <v>0</v>
      </c>
      <c r="V9" s="93">
        <f t="shared" si="111"/>
        <v>0.12959354120267261</v>
      </c>
      <c r="W9" s="93">
        <f t="shared" si="111"/>
        <v>0.10518481766311089</v>
      </c>
      <c r="X9" s="93">
        <f t="shared" si="111"/>
        <v>0.13819543509272469</v>
      </c>
      <c r="Y9" s="93">
        <f t="shared" si="111"/>
        <v>2.6783197067944743E-3</v>
      </c>
      <c r="Z9" s="93">
        <f t="shared" si="111"/>
        <v>6.1795124154955715E-2</v>
      </c>
      <c r="AA9" s="93">
        <f t="shared" si="111"/>
        <v>2.2292189029270708E-2</v>
      </c>
      <c r="AB9" s="93">
        <f t="shared" si="111"/>
        <v>0</v>
      </c>
      <c r="AC9" s="94">
        <f t="shared" si="111"/>
        <v>0</v>
      </c>
      <c r="AD9" s="92">
        <f>R9*2</f>
        <v>1.5246338215712383</v>
      </c>
      <c r="AE9" s="93">
        <f>S9*2</f>
        <v>4.3570802554150495E-2</v>
      </c>
      <c r="AF9" s="93">
        <f>T9*3</f>
        <v>0.43104631958038941</v>
      </c>
      <c r="AG9" s="93">
        <f>U9*3</f>
        <v>0</v>
      </c>
      <c r="AH9" s="93">
        <f t="shared" si="112"/>
        <v>0.12959354120267261</v>
      </c>
      <c r="AI9" s="93">
        <f t="shared" si="112"/>
        <v>0.10518481766311089</v>
      </c>
      <c r="AJ9" s="93">
        <f t="shared" si="112"/>
        <v>0.13819543509272469</v>
      </c>
      <c r="AK9" s="93">
        <f t="shared" si="112"/>
        <v>2.6783197067944743E-3</v>
      </c>
      <c r="AL9" s="93">
        <f t="shared" si="112"/>
        <v>6.1795124154955715E-2</v>
      </c>
      <c r="AM9" s="93">
        <f t="shared" si="112"/>
        <v>2.2292189029270708E-2</v>
      </c>
      <c r="AN9" s="94">
        <f>SUM(AD9:AM9)</f>
        <v>2.4589903705553073</v>
      </c>
      <c r="AO9" s="92">
        <f t="shared" si="113"/>
        <v>14.260559258806488</v>
      </c>
      <c r="AP9" s="93">
        <f t="shared" si="113"/>
        <v>0.40753655270278805</v>
      </c>
      <c r="AQ9" s="93">
        <f t="shared" si="113"/>
        <v>4.0317625758372078</v>
      </c>
      <c r="AR9" s="93">
        <f t="shared" si="113"/>
        <v>0</v>
      </c>
      <c r="AS9" s="93">
        <f t="shared" si="113"/>
        <v>1.2121444164046715</v>
      </c>
      <c r="AT9" s="93">
        <f t="shared" si="113"/>
        <v>0.98383907282451755</v>
      </c>
      <c r="AU9" s="93">
        <f t="shared" si="113"/>
        <v>1.2926016487062846</v>
      </c>
      <c r="AV9" s="93">
        <f t="shared" si="113"/>
        <v>2.505148210172195E-2</v>
      </c>
      <c r="AW9" s="93">
        <f t="shared" si="113"/>
        <v>0.57799651132550622</v>
      </c>
      <c r="AX9" s="93">
        <f t="shared" si="113"/>
        <v>0.20850848129081528</v>
      </c>
      <c r="AY9" s="94">
        <f>SUM(AO9:AX9)</f>
        <v>23</v>
      </c>
      <c r="AZ9" s="92">
        <f>AO9/2</f>
        <v>7.130279629403244</v>
      </c>
      <c r="BA9" s="93">
        <f>AP9/2</f>
        <v>0.20376827635139402</v>
      </c>
      <c r="BB9" s="93">
        <f>AQ9*2/3</f>
        <v>2.687841717224805</v>
      </c>
      <c r="BC9" s="93">
        <f>AR9*2/3</f>
        <v>0</v>
      </c>
      <c r="BD9" s="93">
        <f t="shared" si="114"/>
        <v>1.2121444164046715</v>
      </c>
      <c r="BE9" s="93">
        <f t="shared" si="114"/>
        <v>0.98383907282451755</v>
      </c>
      <c r="BF9" s="93">
        <f t="shared" si="114"/>
        <v>1.2926016487062846</v>
      </c>
      <c r="BG9" s="93">
        <f t="shared" si="114"/>
        <v>2.505148210172195E-2</v>
      </c>
      <c r="BH9" s="93">
        <f>AW9*2</f>
        <v>1.1559930226510124</v>
      </c>
      <c r="BI9" s="93">
        <f>AX9*2</f>
        <v>0.41701696258163057</v>
      </c>
      <c r="BJ9" s="93">
        <f>AB9*23/$AN9</f>
        <v>0</v>
      </c>
      <c r="BK9" s="93">
        <f>AC9*23/$AN9</f>
        <v>0</v>
      </c>
      <c r="BL9" s="93">
        <f>2-BJ9-BK9</f>
        <v>2</v>
      </c>
      <c r="BM9" s="94">
        <f>SUM(AZ9:BI9)</f>
        <v>15.108536228249282</v>
      </c>
      <c r="BN9" s="95">
        <f>AZ9</f>
        <v>7.130279629403244</v>
      </c>
      <c r="BO9" s="66">
        <f>IF(BN9&lt;8,IF((8-BN9)&lt;BB9,(8-BN9),BB9),0)</f>
        <v>0.869720370596756</v>
      </c>
      <c r="BP9" s="66">
        <f>IF((BO9+BN9)&lt;8,8-(BO9+BN9),0)</f>
        <v>0</v>
      </c>
      <c r="BQ9" s="66">
        <f>SUM(BN9:BP9)</f>
        <v>8</v>
      </c>
      <c r="BR9" s="66">
        <f>IF((BB9-BO9)&gt;0,(BB9-BO9),0)</f>
        <v>1.818121346628049</v>
      </c>
      <c r="BS9" s="66">
        <f>IF(BR9+BA9&lt;5,BA9,5-BR9)</f>
        <v>0.20376827635139402</v>
      </c>
      <c r="BT9" s="66">
        <f>IF(BR9+BS9+BC9&lt;5,BC9,5-BS9-BR9)</f>
        <v>0</v>
      </c>
      <c r="BU9" s="66"/>
      <c r="BV9" s="66">
        <f>IF(SUM(BR9:BU9)&lt;5,IF((SUM(BR9:BU9)+BE9)&lt;5,BE9,5-SUM(BR9:BU9)),0)</f>
        <v>0.98383907282451755</v>
      </c>
      <c r="BW9" s="66">
        <f>IF(SUM(BR9:BV9)&lt;5,IF((SUM(BR9:BV9)+BD9)&lt;5,BD9,5-SUM(BR9:BV9)),0)</f>
        <v>1.2121444164046715</v>
      </c>
      <c r="BX9" s="66">
        <f>IF(SUM(BR9:BW9)&lt;5,IF((SUM(BR9:BW9)+BG9)&lt;5,BG9,5-SUM(BR9:BW9)),0)</f>
        <v>2.505148210172195E-2</v>
      </c>
      <c r="BY9" s="66">
        <f>SUM(BR9:BX9)</f>
        <v>4.2429245943103542</v>
      </c>
      <c r="BZ9" s="66">
        <f>IF((BE9-BV9)&gt;0,(BE9-BV9),0)</f>
        <v>0</v>
      </c>
      <c r="CA9" s="66">
        <f>IF((BD9-BW9)&gt;0,(BD9-BW9),0)</f>
        <v>0</v>
      </c>
      <c r="CB9" s="66">
        <f>IF((BG9-BX9)&gt;0,(BG9-BX9),0)</f>
        <v>0</v>
      </c>
      <c r="CC9" s="66">
        <f>BF9</f>
        <v>1.2926016487062846</v>
      </c>
      <c r="CD9" s="56">
        <f>IF((SUM(BZ9:CC9)&lt;2),IF((2-(BZ9+CA9+CB9+CC9))&lt;BF9,(2-SUM(BZ9:CC9)),BF9),0)</f>
        <v>0.70739835129371542</v>
      </c>
      <c r="CE9" s="66">
        <f>SUM(BZ9:CD9)</f>
        <v>2</v>
      </c>
      <c r="CF9" s="66">
        <f>BH9-CD9</f>
        <v>0.44859467135729703</v>
      </c>
      <c r="CG9" s="66">
        <f>BI9</f>
        <v>0.41701696258163057</v>
      </c>
      <c r="CH9" s="67">
        <f>SUM(CF9:CG9)</f>
        <v>0.86561163393892759</v>
      </c>
      <c r="CJ9" s="60">
        <f>8/AZ9</f>
        <v>1.121975632906496</v>
      </c>
      <c r="CK9" s="60">
        <f>16/SUM(AZ9:BI9)</f>
        <v>1.0590039801528819</v>
      </c>
      <c r="CL9" s="60">
        <f>15/SUM(AZ9:BG9)</f>
        <v>1.1081948149403444</v>
      </c>
      <c r="CN9" s="60">
        <f>IF(MIN(CJ9:CL9)&lt;1,MIN(CJ9:CL9),1)</f>
        <v>1</v>
      </c>
      <c r="CO9" s="60">
        <f t="shared" si="115"/>
        <v>7.130279629403244</v>
      </c>
      <c r="CP9" s="60">
        <f t="shared" si="115"/>
        <v>0.20376827635139402</v>
      </c>
      <c r="CQ9" s="60">
        <f t="shared" si="115"/>
        <v>2.687841717224805</v>
      </c>
      <c r="CR9" s="60">
        <f t="shared" si="115"/>
        <v>0</v>
      </c>
      <c r="CS9" s="60">
        <f t="shared" si="115"/>
        <v>1.2121444164046715</v>
      </c>
      <c r="CT9" s="60">
        <f t="shared" si="115"/>
        <v>0.98383907282451755</v>
      </c>
      <c r="CU9" s="60">
        <f t="shared" si="115"/>
        <v>1.2926016487062846</v>
      </c>
      <c r="CV9" s="60">
        <f t="shared" si="115"/>
        <v>2.505148210172195E-2</v>
      </c>
      <c r="CW9" s="60">
        <f t="shared" si="115"/>
        <v>1.1559930226510124</v>
      </c>
      <c r="CX9" s="60">
        <f t="shared" si="115"/>
        <v>0.41701696258163057</v>
      </c>
      <c r="CY9" s="60">
        <f t="shared" si="115"/>
        <v>0</v>
      </c>
      <c r="CZ9" s="60">
        <f t="shared" si="115"/>
        <v>0</v>
      </c>
      <c r="DA9" s="60">
        <f t="shared" si="115"/>
        <v>2</v>
      </c>
      <c r="DB9" s="60">
        <f>CO9*2+CP9*2+CQ9*3/2+CR9*3/2+CS9+CT9+CU9+CV9+CW9/2+CX9/2</f>
        <v>23</v>
      </c>
      <c r="DC9" s="60">
        <f>(23-DB9)*2</f>
        <v>0</v>
      </c>
      <c r="DD9" s="60" t="str">
        <f>IF(DC9&gt;BD9,"FAIL","")</f>
        <v/>
      </c>
      <c r="DE9" s="59">
        <f>CO9</f>
        <v>7.130279629403244</v>
      </c>
      <c r="DF9" s="59">
        <f>IF(DE9&lt;8,IF((8-DE9)&lt;CQ9,(8-DE9),CQ9),0)</f>
        <v>0.869720370596756</v>
      </c>
      <c r="DG9" s="59">
        <f>IF((DF9+DE9)&lt;8,IF((8-DF9-DE9)&gt;CP9,CP9,(8-(DF9+DE9))),0)</f>
        <v>0</v>
      </c>
      <c r="DH9" s="59">
        <f>SUM(DE9:DG9)</f>
        <v>8</v>
      </c>
      <c r="DI9" s="59">
        <f>IF((CQ9-DF9)&gt;0,(CQ9-DF9),0)</f>
        <v>1.818121346628049</v>
      </c>
      <c r="DJ9" s="59">
        <f>IF(DI9+CP9&lt;5,CP9,5-DI9)</f>
        <v>0.20376827635139402</v>
      </c>
      <c r="DK9" s="59">
        <f>IF(DI9+DJ9+CR9&lt;5,CR9,5-DJ9-DI9)</f>
        <v>0</v>
      </c>
      <c r="DL9" s="59">
        <f>DC9</f>
        <v>0</v>
      </c>
      <c r="DM9" s="59">
        <f>IF(SUM(DI9:DL9)&lt;5,IF((SUM(DI9:DL9)+CT9)&lt;5,CT9,5-SUM(DI9:DL9)),0)</f>
        <v>0.98383907282451755</v>
      </c>
      <c r="DN9" s="59">
        <f>IF(SUM(DI9:DM9)&lt;5,IF((SUM(DI9:DM9)+CS9-DC9)&lt;5,CS9-DC9,5-SUM(DI9:DM9)),0)</f>
        <v>1.2121444164046715</v>
      </c>
      <c r="DO9" s="59">
        <f>IF(SUM(DI9:DN9)&lt;5,IF((SUM(DI9:DN9)+CV9)&lt;5,CV9,5-SUM(DI9:DN9)),0)</f>
        <v>2.505148210172195E-2</v>
      </c>
      <c r="DP9" s="59">
        <f>SUM(DI9:DO9)</f>
        <v>4.2429245943103542</v>
      </c>
      <c r="DQ9" s="59">
        <f>IF((CT9-DM9)&gt;0,(CT9-DM9),0)</f>
        <v>0</v>
      </c>
      <c r="DR9" s="59">
        <f>IF((CS9-DN9-DL9)&gt;0,(CS9-DN9-DL9),0)</f>
        <v>0</v>
      </c>
      <c r="DS9" s="59">
        <f>IF((CV9-DO9)&gt;0,(CV9-DO9),0)</f>
        <v>0</v>
      </c>
      <c r="DT9" s="59">
        <f>CU9</f>
        <v>1.2926016487062846</v>
      </c>
      <c r="DU9" s="59">
        <f>IF((SUM(DQ9:DT9)&lt;2),IF((2-(DQ9+DR9+DS9+DT9))&lt;CW9,(2-SUM(DQ9:DT9)),CW9),0)</f>
        <v>0.70739835129371542</v>
      </c>
      <c r="DV9" s="59">
        <f>SUM(DQ9:DU9)</f>
        <v>2</v>
      </c>
      <c r="DW9" s="59">
        <f>CW9-DU9</f>
        <v>0.44859467135729703</v>
      </c>
      <c r="DX9" s="59">
        <f>CY9</f>
        <v>0</v>
      </c>
      <c r="DY9" s="59">
        <f>SUM(DW9:DX9)</f>
        <v>0.44859467135729703</v>
      </c>
      <c r="EA9" s="60">
        <f>8/(AZ9+BB9)</f>
        <v>0.81481983340402819</v>
      </c>
      <c r="EB9" s="60">
        <f>15/SUM(AZ9:BH9)</f>
        <v>1.0209971976862346</v>
      </c>
      <c r="EC9" s="60">
        <f>13/SUM(AZ9:BG9)</f>
        <v>0.96043550628163188</v>
      </c>
      <c r="ED9" s="60">
        <f>23/(23+(0.5*BD9))</f>
        <v>0.97432558017882598</v>
      </c>
      <c r="EF9" s="60">
        <f>MAX(EA9:ED9)</f>
        <v>1.0209971976862346</v>
      </c>
      <c r="EG9" s="60">
        <f t="shared" si="116"/>
        <v>7.2799955203399556</v>
      </c>
      <c r="EH9" s="60">
        <f t="shared" si="116"/>
        <v>0.20804683913212754</v>
      </c>
      <c r="EI9" s="60">
        <f t="shared" si="116"/>
        <v>2.7442788611106828</v>
      </c>
      <c r="EJ9" s="60">
        <f t="shared" si="116"/>
        <v>0</v>
      </c>
      <c r="EK9" s="60">
        <f t="shared" si="116"/>
        <v>1.2375960523401859</v>
      </c>
      <c r="EL9" s="60">
        <f t="shared" si="116"/>
        <v>1.0044969363280558</v>
      </c>
      <c r="EM9" s="60">
        <f t="shared" si="116"/>
        <v>1.3197426610537233</v>
      </c>
      <c r="EN9" s="60">
        <f t="shared" si="116"/>
        <v>2.5577493023744974E-2</v>
      </c>
      <c r="EO9" s="60">
        <f t="shared" si="116"/>
        <v>1.1802656366715236</v>
      </c>
      <c r="EP9" s="60">
        <f t="shared" si="116"/>
        <v>0.42577315018347017</v>
      </c>
      <c r="EQ9" s="60">
        <f t="shared" si="116"/>
        <v>0</v>
      </c>
      <c r="ER9" s="60">
        <f t="shared" si="116"/>
        <v>0</v>
      </c>
      <c r="ES9" s="60">
        <f t="shared" si="116"/>
        <v>2.0419943953724693</v>
      </c>
      <c r="ET9" s="60">
        <f>EG9*2+EH9*2+EI9*3/2+EJ9*3/2+EK9+EL9+EM9+EN9+EO9/2+EP9/2</f>
        <v>23.482935546783398</v>
      </c>
      <c r="EU9" s="60">
        <f>(23-ET9)*2</f>
        <v>-0.9658710935667969</v>
      </c>
      <c r="EV9" s="60" t="str">
        <f>IF(EU9&gt;BD9,"FAIL","")</f>
        <v/>
      </c>
      <c r="EW9" s="62">
        <f>EG9</f>
        <v>7.2799955203399556</v>
      </c>
      <c r="EX9" s="62">
        <f>IF(EW9&lt;8,IF((8-EW9)&lt;EI9,(8-EW9),EI9),0)</f>
        <v>0.72000447966004444</v>
      </c>
      <c r="EY9" s="62">
        <f>IF((EX9+EW9)&lt;8,IF((8-EX9-EW9)&gt;EH9,EH9,(8-(EX9+EW9))),0)</f>
        <v>0</v>
      </c>
      <c r="EZ9" s="62">
        <f>SUM(EW9:EY9)</f>
        <v>8</v>
      </c>
      <c r="FA9" s="62">
        <f>IF((EI9-EX9)&gt;0,(EI9-EX9),0)</f>
        <v>2.0242743814506383</v>
      </c>
      <c r="FB9" s="62">
        <f>IF(FA9+EH9&lt;5,EH9,5-FA9)</f>
        <v>0.20804683913212754</v>
      </c>
      <c r="FC9" s="62">
        <f>IF(FA9+FB9+EJ9&lt;5,EJ9,5-FB9-FA9)</f>
        <v>0</v>
      </c>
      <c r="FD9" s="62">
        <f>EU9</f>
        <v>-0.9658710935667969</v>
      </c>
      <c r="FE9" s="62">
        <f>IF(SUM(FA9:FD9)&lt;5,IF((SUM(FA9:FD9)+EL9)&lt;5,EL9,5-SUM(FA9:FD9)),0)</f>
        <v>1.0044969363280558</v>
      </c>
      <c r="FF9" s="62">
        <f>IF(SUM(FA9:FE9)&lt;5,IF((SUM(FA9:FE9)+(EK9-EU9))&lt;5,EK9-EU9,5-SUM(FA9:FE9)),0)</f>
        <v>2.2034671459069828</v>
      </c>
      <c r="FG9" s="62">
        <f>IF(SUM(FA9:FF9)&lt;5,IF((SUM(FA9:FF9)+EN9)&lt;5,EN9,5-SUM(FA9:FF9)),0)</f>
        <v>2.5577493023744974E-2</v>
      </c>
      <c r="FH9" s="62">
        <f>SUM(FA9:FG9)</f>
        <v>4.4999917022747518</v>
      </c>
      <c r="FI9" s="62">
        <f>IF((EL9-FE9)&gt;0,(EL9-FE9),0)</f>
        <v>0</v>
      </c>
      <c r="FJ9" s="62">
        <f>IF((EK9-FF9-FD9)&gt;0,(EK9-FF9-FD9),0)</f>
        <v>0</v>
      </c>
      <c r="FK9" s="62">
        <f>IF((EN9-FG9)&gt;0,(EN9-FG9),0)</f>
        <v>0</v>
      </c>
      <c r="FL9" s="62">
        <f>EM9</f>
        <v>1.3197426610537233</v>
      </c>
      <c r="FM9" s="62">
        <f>IF((SUM(FI9:FL9)&lt;2),IF((2-(FI9+FJ9+FK9+FL9))&lt;EO9,(2-SUM(FI9:FL9)),EO9),0)</f>
        <v>0.68025733894627671</v>
      </c>
      <c r="FN9" s="62">
        <f>SUM(FI9:FM9)</f>
        <v>2</v>
      </c>
      <c r="FO9" s="62">
        <f>EO9-FM9</f>
        <v>0.50000829772524691</v>
      </c>
      <c r="FP9" s="62">
        <f>EP9</f>
        <v>0.42577315018347017</v>
      </c>
      <c r="FQ9" s="62">
        <f>SUM(FO9:FP9)</f>
        <v>0.92578144790871708</v>
      </c>
      <c r="FR9" s="62" t="str">
        <f>IF(OR(FD9&lt;0, FF9&lt;0, FO9&lt;0, FQ9&gt;1), "Fail", "Pass")</f>
        <v>Fail</v>
      </c>
      <c r="FS9" s="62" t="str">
        <f>IF(FL9&lt;1.5,"Low-Ca",IF(FR9="Fail","Invalid",IF(FB9&gt;0.5,"Kaersutite",IF(FQ9&lt;=0.5,IF(EW9&gt;=6.5,"Mg-Hbl","Tsch"),IF(FA9&lt;FD9,"Mg-Hst","Prg")))))</f>
        <v>Low-Ca</v>
      </c>
      <c r="FT9" s="60">
        <f>FE9/(FE9+FF9+FJ9)</f>
        <v>0.31312599224247145</v>
      </c>
      <c r="FV9" s="60">
        <f>AVERAGE(EF9,CN9)</f>
        <v>1.0104985988431174</v>
      </c>
      <c r="FW9" s="60">
        <f t="shared" si="117"/>
        <v>7.2051375748716007</v>
      </c>
      <c r="FX9" s="60">
        <f t="shared" si="117"/>
        <v>0.20590755774176081</v>
      </c>
      <c r="FY9" s="60">
        <f t="shared" si="117"/>
        <v>2.7160602891677441</v>
      </c>
      <c r="FZ9" s="60">
        <f t="shared" si="117"/>
        <v>0</v>
      </c>
      <c r="GA9" s="60">
        <f t="shared" si="117"/>
        <v>1.2248702343724289</v>
      </c>
      <c r="GB9" s="60">
        <f t="shared" si="117"/>
        <v>0.99416800457628673</v>
      </c>
      <c r="GC9" s="60">
        <f t="shared" si="117"/>
        <v>1.306172154880004</v>
      </c>
      <c r="GD9" s="60">
        <f t="shared" si="117"/>
        <v>2.5314487562733464E-2</v>
      </c>
      <c r="GE9" s="60">
        <f t="shared" si="117"/>
        <v>1.1681293296612683</v>
      </c>
      <c r="GF9" s="60">
        <f t="shared" si="117"/>
        <v>0.42139505638255043</v>
      </c>
      <c r="GG9" s="60">
        <f t="shared" si="117"/>
        <v>0</v>
      </c>
      <c r="GH9" s="60">
        <f t="shared" si="117"/>
        <v>0</v>
      </c>
      <c r="GI9" s="60">
        <f t="shared" si="117"/>
        <v>2.0209971976862349</v>
      </c>
      <c r="GJ9" s="60">
        <f>FW9*2+FX9*2+FY9*3/2+FZ9*3/2+GA9+GB9+GC9+GD9+GE9/2+GF9/2</f>
        <v>23.241467773391708</v>
      </c>
      <c r="GK9" s="60">
        <f>(23-GJ9)*2</f>
        <v>-0.48293554678341621</v>
      </c>
      <c r="GM9" s="88">
        <f>FW9</f>
        <v>7.2051375748716007</v>
      </c>
      <c r="GN9" s="88">
        <f>IF(GM9&lt;8,IF((8-GM9)&lt;FY9,(8-GM9),FY9),0)</f>
        <v>0.79486242512839933</v>
      </c>
      <c r="GO9" s="88">
        <f>IF((GN9+GM9)&lt;8,IF((8-GN9-GM9)&gt;FX9,FX9,(8-(GN9+GM9))),0)</f>
        <v>0</v>
      </c>
      <c r="GP9" s="87">
        <f>SUM(GM9:GO9)</f>
        <v>8</v>
      </c>
      <c r="GQ9" s="88">
        <f>IF((FY9-GN9)&gt;0,(FY9-GN9),0)</f>
        <v>1.9211978640393448</v>
      </c>
      <c r="GR9" s="88">
        <f>IF(GQ9+FX9&lt;5,FX9,5-GQ9)</f>
        <v>0.20590755774176081</v>
      </c>
      <c r="GS9" s="88">
        <f>IF(GQ9+GR9+FZ9&lt;5,FZ9,5-GR9-GQ9)</f>
        <v>0</v>
      </c>
      <c r="GT9" s="88">
        <f>GK9</f>
        <v>-0.48293554678341621</v>
      </c>
      <c r="GU9" s="88">
        <f>IF(SUM(GQ9:GT9)&lt;5,IF((SUM(GQ9:GT9)+GB9)&lt;5,GB9,5-SUM(GQ9:GT9)),0)</f>
        <v>0.99416800457628673</v>
      </c>
      <c r="GV9" s="88">
        <f>IF(SUM(GQ9:GU9)&lt;5,IF((SUM(GQ9:GU9)+(GA9-GT9))&lt;5,GA9-GT9,5-SUM(GQ9:GU9)),0)</f>
        <v>1.7078057811558451</v>
      </c>
      <c r="GW9" s="88">
        <f>IF(SUM(GQ9:GV9)&lt;5,IF((SUM(GQ9:GV9)+GD9)&lt;5,GD9,5-SUM(GQ9:GV9)),0)</f>
        <v>2.5314487562733464E-2</v>
      </c>
      <c r="GX9" s="87">
        <f>SUM(GQ9:GW9)</f>
        <v>4.3714581482925539</v>
      </c>
      <c r="GY9" s="88">
        <f>IF((GB9-GU9)&gt;0,(GB9-GU9),0)</f>
        <v>0</v>
      </c>
      <c r="GZ9" s="88">
        <f>IF((GA9-GV9-GT9)&gt;0,(GA9-GV9-GT9),0)</f>
        <v>0</v>
      </c>
      <c r="HA9" s="88">
        <f>IF((GD9-GW9)&gt;0,(GD9-GW9),0)</f>
        <v>0</v>
      </c>
      <c r="HB9" s="88">
        <f>GC9</f>
        <v>1.306172154880004</v>
      </c>
      <c r="HC9" s="88">
        <f>IF((SUM(GY9:HB9)&lt;2),IF((2-(GY9+GZ9+HA9+HB9))&lt;GE9,(2-SUM(GY9:HB9)),GE9),0)</f>
        <v>0.69382784511999596</v>
      </c>
      <c r="HD9" s="87">
        <f>SUM(GY9:HC9)</f>
        <v>2</v>
      </c>
      <c r="HE9" s="88">
        <f>GE9-HC9</f>
        <v>0.4743014845412723</v>
      </c>
      <c r="HF9" s="88">
        <f>GF9</f>
        <v>0.42139505638255043</v>
      </c>
      <c r="HG9" s="88">
        <f>SUM(HE9:HF9)</f>
        <v>0.89569654092382267</v>
      </c>
      <c r="HH9" s="96" t="str">
        <f>IF(OR(GT9&lt;0, GV9&lt;0, HE9&lt;0, HG9&gt;1), "Fail", "Pass")</f>
        <v>Fail</v>
      </c>
      <c r="HI9" s="83">
        <f>(GU9+GY9)/(GY9+GU9+GV9+GZ9)</f>
        <v>0.3679413952222727</v>
      </c>
      <c r="HJ9" s="83">
        <f>HF9+HE9</f>
        <v>0.89569654092382267</v>
      </c>
      <c r="HK9" s="83">
        <f>GR9+GO9</f>
        <v>0.20590755774176081</v>
      </c>
      <c r="HL9" s="83">
        <f>GM9</f>
        <v>7.2051375748716007</v>
      </c>
      <c r="HM9" s="96" t="str">
        <f>IF(HJ9&gt;0.5,IF(HI9&gt;=0.5,IF(HK9&gt;=0.5,"Kaer",IF(HL9&gt;=6.5,"edenite",IF(HL9&gt;=5.5,IF(GQ9&gt;GT9,"Pargasite","MgHst"),"Magnesiosadanagaite"))),IF(HK9&gt;=0.5,"Ferrokaersutite",IF(HL9&gt;=6.5,"Ferro-edenite",IF(HL9&gt;=5.5,IF(GR9&gt;(GU9+GY9),"Ferropargasite","Hastingsite"),"Sadanagaite")))),IF(HI9&gt;=0.5,IF(HL9&gt;=7.5,IF(HI9&gt;=0.9,"Tremolite","Actinolite"),IF(HL9&gt;=6.5,"Mghbl","Tsch")),IF(HL9&gt;=6.5,"Ferroactinolite",IF(HL9&gt;=6.5,"Ferrohornblende","Ferrotschermakite"))))</f>
        <v>Ferro-edenite</v>
      </c>
      <c r="HP9" s="97">
        <f>parameters!$E$5+parameters!$F$5*calcs!$Q9 +parameters!$G$5*calcs!$GM9+parameters!$H$5*LN(calcs!$GM9)+parameters!$I$5*calcs!$GQ9+parameters!$J$5*(calcs!$GU9+calcs!$GY9) + parameters!$K$5*calcs!$GT9+parameters!$L$5*(calcs!$GV9+calcs!$GZ9)+parameters!$M$5*(calcs!$GT9+calcs!$GV9+calcs!$GZ9)+parameters!$N$5*(calcs!$GO9+calcs!$GR9)+parameters!$O$5*calcs!$HB9+parameters!$P$5*calcs!$HE9</f>
        <v>80.013971801439283</v>
      </c>
      <c r="HQ9" s="97">
        <f>parameters!$E$6+parameters!$F$6*calcs!$Q9 +parameters!$G$6*calcs!$GM9+parameters!$H$6*LN(calcs!$GM9)+parameters!$I$6*calcs!$GQ9+parameters!$J$6*(calcs!$GU9+calcs!$GY9) + parameters!$K$6*calcs!$GT9+parameters!$L$6*(calcs!$GV9+calcs!$GZ9)+parameters!$M$6*(calcs!$GT9+calcs!$GV9+calcs!$GZ9)+parameters!$N$6*(calcs!$GO9+calcs!$GR9)+parameters!$O$6*calcs!$HB9+parameters!$P$6*calcs!$HE9</f>
        <v>80.439448325259008</v>
      </c>
      <c r="HR9" s="97">
        <f>parameters!$E$7+parameters!$F$7*calcs!$Q9 +parameters!$G$7*calcs!$GM9+parameters!$H$7*LN(calcs!$GM9)+parameters!$I$7*calcs!$GQ9+parameters!$J$7*(calcs!$GU9+calcs!$GY9) + parameters!$K$7*calcs!$GT9+parameters!$L$7*(calcs!$GV9+calcs!$GZ9)+parameters!$M$7*(calcs!$GT9+calcs!$GV9+calcs!$GZ9)+parameters!$N$7*(calcs!$GO9+calcs!$GR9)+parameters!$O$7*calcs!$HB9+parameters!$P$7*calcs!$HE9</f>
        <v>101.58041457395883</v>
      </c>
      <c r="HS9" s="97">
        <f>parameters!$E$8+parameters!$F$8*calcs!$Q9 +parameters!$G$8*calcs!$GM9+parameters!$H$8*LN(calcs!$GM9)+parameters!$I$8*calcs!$GQ9+parameters!$J$8*(calcs!$GU9+calcs!$GY9) + parameters!$K$8*calcs!$GT9+parameters!$L$8*(calcs!$GV9+calcs!$GZ9)+parameters!$M$8*(calcs!$GT9+calcs!$GV9+calcs!$GZ9)+parameters!$N$8*(calcs!$GO9+calcs!$GR9)+parameters!$O$8*calcs!$HB9+parameters!$P$8*calcs!$HE9</f>
        <v>101.08335447082455</v>
      </c>
      <c r="HT9" s="81"/>
      <c r="HU9" s="97">
        <f>EXP(parameters!$E$10+parameters!$F$10*calcs!$Q9 +parameters!$G$10*calcs!$GM9+parameters!$H$10*LN(calcs!$GM9)+parameters!$I$10*calcs!$GQ9+parameters!$J$10*(calcs!$GU9+calcs!$GY9) + parameters!$K$10*calcs!$GT9+parameters!$L$10*(calcs!$GV9+calcs!$GZ9)+parameters!$M$10*(calcs!$GT9+calcs!$GV9+calcs!$GZ9)+parameters!$N$10*(calcs!$GO9+calcs!$GR9)+parameters!$O$10*calcs!$HB9+parameters!$P$10*calcs!$HE9)</f>
        <v>4.7793271250463266E-2</v>
      </c>
      <c r="HV9" s="97">
        <f>EXP(parameters!$E$11+parameters!$F$11*calcs!$Q9 +parameters!$G$11*calcs!$GM9+parameters!$H$11*LN(calcs!$GM9)+parameters!$I$11*calcs!$GQ9+parameters!$J$11*(calcs!$GU9+calcs!$GY9) + parameters!$K$11*calcs!$GT9+parameters!$L$11*(calcs!$GV9+calcs!$GZ9)+parameters!$M$11*(calcs!$GT9+calcs!$GV9+calcs!$GZ9)+parameters!$N$11*(calcs!$GO9+calcs!$GR9)+parameters!$O$11*calcs!$HB9+parameters!$P$11*calcs!$HE9)</f>
        <v>8.3522009087303339E-2</v>
      </c>
      <c r="HW9" s="73"/>
      <c r="HX9" s="97">
        <f>EXP(parameters!$E$13+parameters!$F$13*calcs!$Q9 +parameters!$G$13*calcs!$GM9+parameters!$H$13*LN(calcs!$GM9)+parameters!$I$13*calcs!$GQ9+parameters!$J$13*(calcs!$GU9+calcs!$GY9) + parameters!$K$13*calcs!$GT9+parameters!$L$13*(calcs!$GV9+calcs!$GZ9)+parameters!$M$13*(calcs!$GT9+calcs!$GV9+calcs!$GZ9)+parameters!$N$13*(calcs!$GO9+calcs!$GR9)+parameters!$O$13*calcs!$HB9+parameters!$P$13*calcs!$HE9)</f>
        <v>0.42732528432354655</v>
      </c>
      <c r="HY9" s="97">
        <f>EXP(parameters!$E$14+parameters!$F$14*calcs!$Q9 +parameters!$G$14*calcs!$GM9+parameters!$H$14*LN(calcs!$GM9)+parameters!$I$14*calcs!$GQ9+parameters!$J$14*(calcs!$GU9+calcs!$GY9) + parameters!$K$14*calcs!$GT9+parameters!$L$14*(calcs!$GV9+calcs!$GZ9)+parameters!$M$14*(calcs!$GT9+calcs!$GV9+calcs!$GZ9)+parameters!$N$14*(calcs!$GO9+calcs!$GR9)+parameters!$O$14*calcs!$HB9+parameters!$P$14*calcs!$HE9)</f>
        <v>0.45107055637123494</v>
      </c>
      <c r="HZ9" s="81"/>
      <c r="IA9" s="97">
        <f>EXP(parameters!$E$16+parameters!$F$16*calcs!$Q9 +parameters!$G$16*calcs!$GM9+parameters!$H$16*LN(calcs!$GM9)+parameters!$I$16*calcs!$GQ9+parameters!$J$16*(calcs!$GU9+calcs!$GY9) + parameters!$K$16*calcs!$GT9+parameters!$L$16*(calcs!$GV9+calcs!$GZ9)+parameters!$M$16*(calcs!$GT9+calcs!$GV9+calcs!$GZ9)+parameters!$N$16*(calcs!$GO9+calcs!$GR9)+parameters!$O$16*calcs!$HB9+parameters!$P$16*calcs!$HE9)</f>
        <v>4.8256816333566079E-2</v>
      </c>
      <c r="IB9" s="81"/>
      <c r="IC9" s="97">
        <f>(parameters!$E$18+parameters!$F$18*calcs!$Q9 +parameters!$G$18*calcs!$GM9+parameters!$H$18*LN(calcs!$GM9)+parameters!$I$18*calcs!$GQ9+parameters!$J$18*(calcs!$GU9+calcs!$GY9) + parameters!$K$18*calcs!$GT9+parameters!$L$18*(calcs!$GV9+calcs!$GZ9)+parameters!$M$18*(calcs!$GT9+calcs!$GV9+calcs!$GZ9)+parameters!$N$18*(calcs!$GO9+calcs!$GR9)+parameters!$O$18*calcs!$HB9+parameters!$P$18*calcs!$HE9)</f>
        <v>-9.3384372793062411</v>
      </c>
      <c r="ID9" s="97">
        <f>EXP(parameters!$E$19+parameters!$F$19*calcs!$Q9 +parameters!$G$19*calcs!$GM9+parameters!$H$19*LN(calcs!$GM9)+parameters!$I$19*calcs!$GQ9+parameters!$J$19*(calcs!$GU9+calcs!$GY9) + parameters!$K$19*calcs!$GT9+parameters!$L$19*(calcs!$GV9+calcs!$GZ9)+parameters!$M$19*(calcs!$GT9+calcs!$GV9+calcs!$GZ9)+parameters!$N$19*(calcs!$GO9+calcs!$GR9)+parameters!$O$19*calcs!$HB9+parameters!$P$19*calcs!$HE9)</f>
        <v>3.2261382483625796</v>
      </c>
      <c r="IE9" s="73"/>
      <c r="IF9" s="97">
        <f>(parameters!$E$21+parameters!$F$21*calcs!$Q9 +parameters!$G$21*calcs!$GM9+parameters!$H$21*LN(calcs!$GM9)+parameters!$I$21*calcs!$GQ9+parameters!$J$21*(calcs!$GU9+calcs!$GY9) + parameters!$K$21*calcs!$GT9+parameters!$L$21*(calcs!$GV9+calcs!$GZ9)+parameters!$M$21*(calcs!$GT9+calcs!$GV9+calcs!$GZ9)+parameters!$N$21*(calcs!$GO9+calcs!$GR9)+parameters!$O$21*calcs!$HB9+parameters!$P$21*calcs!$HE9)</f>
        <v>2.5546388711497188</v>
      </c>
      <c r="IG9" s="97">
        <f>(parameters!$E$22+parameters!$F$22*calcs!$Q9 +parameters!$G$22*calcs!$GM9+parameters!$H$22*LN(calcs!$GM9)+parameters!$I$22*calcs!$GQ9+parameters!$J$22*(calcs!$GU9+calcs!$GY9) + parameters!$K$22*calcs!$GT9+parameters!$L$22*(calcs!$GV9+calcs!$GZ9)+parameters!$M$22*(calcs!$GT9+calcs!$GV9+calcs!$GZ9)+parameters!$N$22*(calcs!$GO9+calcs!$GR9)+parameters!$O$22*calcs!$HB9+parameters!$P$22*calcs!$HE9)</f>
        <v>2.0616154920936318</v>
      </c>
      <c r="IH9" s="81"/>
      <c r="II9" s="97">
        <f>(parameters!$E$24+parameters!$F$24*calcs!$Q9 +parameters!$G$24*calcs!$GM9+parameters!$H$24*LN(calcs!$GM9)+parameters!$I$24*calcs!$GQ9+parameters!$J$24*(calcs!$GU9+calcs!$GY9) + parameters!$K$24*calcs!$GT9+parameters!$L$24*(calcs!$GV9+calcs!$GZ9)+parameters!$M$24*(calcs!$GT9+calcs!$GV9+calcs!$GZ9)+parameters!$N$24*(calcs!$GO9+calcs!$GR9)+parameters!$O$24*calcs!$HB9+parameters!$P$24*calcs!$HE9)</f>
        <v>21.332977015971906</v>
      </c>
      <c r="IJ9" s="98"/>
    </row>
    <row r="10" spans="1:244" s="60" customFormat="1" x14ac:dyDescent="0.3">
      <c r="A10" s="137" t="s">
        <v>165</v>
      </c>
      <c r="B10" s="90" t="str">
        <f t="shared" ref="B10:B46" si="118">HM10</f>
        <v>edenite</v>
      </c>
      <c r="C10" s="114">
        <v>41.6</v>
      </c>
      <c r="D10" s="114">
        <v>2.0499999999999998</v>
      </c>
      <c r="E10" s="114">
        <v>15.18</v>
      </c>
      <c r="F10" s="114"/>
      <c r="G10" s="114">
        <v>8.27</v>
      </c>
      <c r="H10" s="114">
        <v>6.18</v>
      </c>
      <c r="I10" s="114">
        <v>7.93</v>
      </c>
      <c r="J10" s="114">
        <v>0.15</v>
      </c>
      <c r="K10" s="114">
        <v>3.04</v>
      </c>
      <c r="L10" s="114">
        <v>1.73</v>
      </c>
      <c r="M10" s="91">
        <v>0</v>
      </c>
      <c r="N10" s="91">
        <v>0</v>
      </c>
      <c r="O10" s="91">
        <v>0</v>
      </c>
      <c r="P10" s="91">
        <v>95.759999999999991</v>
      </c>
      <c r="Q10" s="60">
        <v>1025</v>
      </c>
      <c r="R10" s="92">
        <f t="shared" ref="R10:R46" si="119">C10/C$3</f>
        <v>0.69241011984021306</v>
      </c>
      <c r="S10" s="93">
        <f t="shared" ref="S10:S46" si="120">D10/D$3</f>
        <v>2.5666708401151869E-2</v>
      </c>
      <c r="T10" s="93">
        <f t="shared" ref="T10:T46" si="121">E10/E$3</f>
        <v>0.14888016225780001</v>
      </c>
      <c r="U10" s="93">
        <f t="shared" ref="U10:U46" si="122">F10/F$3</f>
        <v>0</v>
      </c>
      <c r="V10" s="93">
        <f t="shared" ref="V10:V46" si="123">G10/G$3</f>
        <v>0.11511692650334075</v>
      </c>
      <c r="W10" s="93">
        <f t="shared" ref="W10:W46" si="124">H10/H$3</f>
        <v>0.15331183329198708</v>
      </c>
      <c r="X10" s="93">
        <f t="shared" ref="X10:X46" si="125">I10/I$3</f>
        <v>0.14140513552068473</v>
      </c>
      <c r="Y10" s="93">
        <f t="shared" ref="Y10:Y46" si="126">J10/J$3</f>
        <v>2.11446292641669E-3</v>
      </c>
      <c r="Z10" s="93">
        <f t="shared" ref="Z10:Z46" si="127">K10/K$3</f>
        <v>4.9048871391923071E-2</v>
      </c>
      <c r="AA10" s="93">
        <f t="shared" ref="AA10:AA46" si="128">L10/L$3</f>
        <v>1.836451762887539E-2</v>
      </c>
      <c r="AB10" s="93">
        <f t="shared" ref="AB10:AB46" si="129">M10/M$3</f>
        <v>0</v>
      </c>
      <c r="AC10" s="94">
        <f t="shared" ref="AC10:AC46" si="130">N10/N$3</f>
        <v>0</v>
      </c>
      <c r="AD10" s="92">
        <f t="shared" ref="AD10:AD46" si="131">R10*2</f>
        <v>1.3848202396804261</v>
      </c>
      <c r="AE10" s="93">
        <f t="shared" ref="AE10:AE46" si="132">S10*2</f>
        <v>5.1333416802303737E-2</v>
      </c>
      <c r="AF10" s="93">
        <f t="shared" ref="AF10:AF46" si="133">T10*3</f>
        <v>0.44664048677340007</v>
      </c>
      <c r="AG10" s="93">
        <f t="shared" ref="AG10:AG46" si="134">U10*3</f>
        <v>0</v>
      </c>
      <c r="AH10" s="93">
        <f t="shared" ref="AH10:AH46" si="135">V10</f>
        <v>0.11511692650334075</v>
      </c>
      <c r="AI10" s="93">
        <f t="shared" ref="AI10:AI46" si="136">W10</f>
        <v>0.15331183329198708</v>
      </c>
      <c r="AJ10" s="93">
        <f t="shared" ref="AJ10:AJ46" si="137">X10</f>
        <v>0.14140513552068473</v>
      </c>
      <c r="AK10" s="93">
        <f t="shared" ref="AK10:AK46" si="138">Y10</f>
        <v>2.11446292641669E-3</v>
      </c>
      <c r="AL10" s="93">
        <f t="shared" ref="AL10:AL46" si="139">Z10</f>
        <v>4.9048871391923071E-2</v>
      </c>
      <c r="AM10" s="93">
        <f t="shared" ref="AM10:AM46" si="140">AA10</f>
        <v>1.836451762887539E-2</v>
      </c>
      <c r="AN10" s="94">
        <f t="shared" ref="AN10:AN46" si="141">SUM(AD10:AM10)</f>
        <v>2.3621558905193569</v>
      </c>
      <c r="AO10" s="92">
        <f t="shared" ref="AO10:AO46" si="142">AD10*23/$AN10</f>
        <v>13.483811818045121</v>
      </c>
      <c r="AP10" s="93">
        <f t="shared" ref="AP10:AP46" si="143">AE10*23/$AN10</f>
        <v>0.4998267011892249</v>
      </c>
      <c r="AQ10" s="93">
        <f t="shared" ref="AQ10:AQ46" si="144">AF10*23/$AN10</f>
        <v>4.348879443993674</v>
      </c>
      <c r="AR10" s="93">
        <f t="shared" ref="AR10:AR46" si="145">AG10*23/$AN10</f>
        <v>0</v>
      </c>
      <c r="AS10" s="93">
        <f t="shared" ref="AS10:AS46" si="146">AH10*23/$AN10</f>
        <v>1.1208783129866595</v>
      </c>
      <c r="AT10" s="93">
        <f t="shared" ref="AT10:AT46" si="147">AI10*23/$AN10</f>
        <v>1.4927770770202717</v>
      </c>
      <c r="AU10" s="93">
        <f t="shared" ref="AU10:AU46" si="148">AJ10*23/$AN10</f>
        <v>1.3768431330163717</v>
      </c>
      <c r="AV10" s="93">
        <f t="shared" ref="AV10:AV46" si="149">AK10*23/$AN10</f>
        <v>2.0588246314637269E-2</v>
      </c>
      <c r="AW10" s="93">
        <f t="shared" ref="AW10:AW46" si="150">AL10*23/$AN10</f>
        <v>0.47758238418642002</v>
      </c>
      <c r="AX10" s="93">
        <f t="shared" ref="AX10:AX46" si="151">AM10*23/$AN10</f>
        <v>0.17881288324762776</v>
      </c>
      <c r="AY10" s="94">
        <f t="shared" ref="AY10:AY46" si="152">SUM(AO10:AX10)</f>
        <v>23.000000000000007</v>
      </c>
      <c r="AZ10" s="92">
        <f t="shared" ref="AZ10:AZ46" si="153">AO10/2</f>
        <v>6.7419059090225604</v>
      </c>
      <c r="BA10" s="93">
        <f t="shared" ref="BA10:BA46" si="154">AP10/2</f>
        <v>0.24991335059461245</v>
      </c>
      <c r="BB10" s="93">
        <f t="shared" ref="BB10:BB46" si="155">AQ10*2/3</f>
        <v>2.8992529626624495</v>
      </c>
      <c r="BC10" s="93">
        <f t="shared" ref="BC10:BC46" si="156">AR10*2/3</f>
        <v>0</v>
      </c>
      <c r="BD10" s="93">
        <f t="shared" ref="BD10:BD46" si="157">AS10</f>
        <v>1.1208783129866595</v>
      </c>
      <c r="BE10" s="93">
        <f t="shared" ref="BE10:BE46" si="158">AT10</f>
        <v>1.4927770770202717</v>
      </c>
      <c r="BF10" s="93">
        <f t="shared" ref="BF10:BF46" si="159">AU10</f>
        <v>1.3768431330163717</v>
      </c>
      <c r="BG10" s="93">
        <f t="shared" ref="BG10:BG46" si="160">AV10</f>
        <v>2.0588246314637269E-2</v>
      </c>
      <c r="BH10" s="93">
        <f t="shared" ref="BH10:BH46" si="161">AW10*2</f>
        <v>0.95516476837284003</v>
      </c>
      <c r="BI10" s="93">
        <f t="shared" ref="BI10:BI46" si="162">AX10*2</f>
        <v>0.35762576649525551</v>
      </c>
      <c r="BJ10" s="93">
        <f t="shared" ref="BJ10:BJ46" si="163">AB10*23/$AN10</f>
        <v>0</v>
      </c>
      <c r="BK10" s="93">
        <f t="shared" ref="BK10:BK46" si="164">AC10*23/$AN10</f>
        <v>0</v>
      </c>
      <c r="BL10" s="93">
        <f t="shared" ref="BL10:BL46" si="165">2-BJ10-BK10</f>
        <v>2</v>
      </c>
      <c r="BM10" s="94">
        <f t="shared" ref="BM10:BM46" si="166">SUM(AZ10:BI10)</f>
        <v>15.214949526485659</v>
      </c>
      <c r="BN10" s="95">
        <f t="shared" ref="BN10:BN46" si="167">AZ10</f>
        <v>6.7419059090225604</v>
      </c>
      <c r="BO10" s="66">
        <f t="shared" ref="BO10:BO46" si="168">IF(BN10&lt;8,IF((8-BN10)&lt;BB10,(8-BN10),BB10),0)</f>
        <v>1.2580940909774396</v>
      </c>
      <c r="BP10" s="66">
        <f t="shared" ref="BP10:BP46" si="169">IF((BO10+BN10)&lt;8,8-(BO10+BN10),0)</f>
        <v>0</v>
      </c>
      <c r="BQ10" s="66">
        <f t="shared" ref="BQ10:BQ46" si="170">SUM(BN10:BP10)</f>
        <v>8</v>
      </c>
      <c r="BR10" s="66">
        <f t="shared" ref="BR10:BR46" si="171">IF((BB10-BO10)&gt;0,(BB10-BO10),0)</f>
        <v>1.6411588716850098</v>
      </c>
      <c r="BS10" s="66">
        <f t="shared" ref="BS10:BS46" si="172">IF(BR10+BA10&lt;5,BA10,5-BR10)</f>
        <v>0.24991335059461245</v>
      </c>
      <c r="BT10" s="66">
        <f t="shared" ref="BT10:BT46" si="173">IF(BR10+BS10+BC10&lt;5,BC10,5-BS10-BR10)</f>
        <v>0</v>
      </c>
      <c r="BU10" s="66"/>
      <c r="BV10" s="66">
        <f t="shared" ref="BV10:BV46" si="174">IF(SUM(BR10:BU10)&lt;5,IF((SUM(BR10:BU10)+BE10)&lt;5,BE10,5-SUM(BR10:BU10)),0)</f>
        <v>1.4927770770202717</v>
      </c>
      <c r="BW10" s="66">
        <f t="shared" ref="BW10:BW46" si="175">IF(SUM(BR10:BV10)&lt;5,IF((SUM(BR10:BV10)+BD10)&lt;5,BD10,5-SUM(BR10:BV10)),0)</f>
        <v>1.1208783129866595</v>
      </c>
      <c r="BX10" s="66">
        <f t="shared" ref="BX10:BX46" si="176">IF(SUM(BR10:BW10)&lt;5,IF((SUM(BR10:BW10)+BG10)&lt;5,BG10,5-SUM(BR10:BW10)),0)</f>
        <v>2.0588246314637269E-2</v>
      </c>
      <c r="BY10" s="66">
        <f t="shared" ref="BY10:BY46" si="177">SUM(BR10:BX10)</f>
        <v>4.5253158586011901</v>
      </c>
      <c r="BZ10" s="66">
        <f t="shared" ref="BZ10:BZ46" si="178">IF((BE10-BV10)&gt;0,(BE10-BV10),0)</f>
        <v>0</v>
      </c>
      <c r="CA10" s="66">
        <f t="shared" ref="CA10:CA46" si="179">IF((BD10-BW10)&gt;0,(BD10-BW10),0)</f>
        <v>0</v>
      </c>
      <c r="CB10" s="66">
        <f t="shared" ref="CB10:CB46" si="180">IF((BG10-BX10)&gt;0,(BG10-BX10),0)</f>
        <v>0</v>
      </c>
      <c r="CC10" s="66">
        <f t="shared" ref="CC10:CC46" si="181">BF10</f>
        <v>1.3768431330163717</v>
      </c>
      <c r="CD10" s="56">
        <f t="shared" ref="CD10:CD46" si="182">IF((SUM(BZ10:CC10)&lt;2),IF((2-(BZ10+CA10+CB10+CC10))&lt;BF10,(2-SUM(BZ10:CC10)),BF10),0)</f>
        <v>0.62315686698362827</v>
      </c>
      <c r="CE10" s="66">
        <f t="shared" ref="CE10:CE46" si="183">SUM(BZ10:CD10)</f>
        <v>2</v>
      </c>
      <c r="CF10" s="66">
        <f t="shared" ref="CF10:CF46" si="184">BH10-CD10</f>
        <v>0.33200790138921177</v>
      </c>
      <c r="CG10" s="66">
        <f t="shared" ref="CG10:CG46" si="185">BI10</f>
        <v>0.35762576649525551</v>
      </c>
      <c r="CH10" s="67">
        <f t="shared" ref="CH10:CH46" si="186">SUM(CF10:CG10)</f>
        <v>0.68963366788446723</v>
      </c>
      <c r="CJ10" s="60">
        <f t="shared" ref="CJ10:CJ46" si="187">8/AZ10</f>
        <v>1.1866080761070481</v>
      </c>
      <c r="CK10" s="60">
        <f t="shared" ref="CK10:CK46" si="188">16/SUM(AZ10:BI10)</f>
        <v>1.0515973104049903</v>
      </c>
      <c r="CL10" s="60">
        <f t="shared" ref="CL10:CL46" si="189">15/SUM(AZ10:BG10)</f>
        <v>1.0789691017808378</v>
      </c>
      <c r="CN10" s="60">
        <f t="shared" ref="CN10:CN46" si="190">IF(MIN(CJ10:CL10)&lt;1,MIN(CJ10:CL10),1)</f>
        <v>1</v>
      </c>
      <c r="CO10" s="60">
        <f t="shared" ref="CO10:CO46" si="191">$CN10*AZ10</f>
        <v>6.7419059090225604</v>
      </c>
      <c r="CP10" s="60">
        <f t="shared" ref="CP10:CP46" si="192">$CN10*BA10</f>
        <v>0.24991335059461245</v>
      </c>
      <c r="CQ10" s="60">
        <f t="shared" ref="CQ10:CQ46" si="193">$CN10*BB10</f>
        <v>2.8992529626624495</v>
      </c>
      <c r="CR10" s="60">
        <f t="shared" ref="CR10:CR46" si="194">$CN10*BC10</f>
        <v>0</v>
      </c>
      <c r="CS10" s="60">
        <f t="shared" ref="CS10:CS46" si="195">$CN10*BD10</f>
        <v>1.1208783129866595</v>
      </c>
      <c r="CT10" s="60">
        <f t="shared" ref="CT10:CT46" si="196">$CN10*BE10</f>
        <v>1.4927770770202717</v>
      </c>
      <c r="CU10" s="60">
        <f t="shared" ref="CU10:CU46" si="197">$CN10*BF10</f>
        <v>1.3768431330163717</v>
      </c>
      <c r="CV10" s="60">
        <f t="shared" ref="CV10:CV46" si="198">$CN10*BG10</f>
        <v>2.0588246314637269E-2</v>
      </c>
      <c r="CW10" s="60">
        <f t="shared" ref="CW10:CW46" si="199">$CN10*BH10</f>
        <v>0.95516476837284003</v>
      </c>
      <c r="CX10" s="60">
        <f t="shared" ref="CX10:CX46" si="200">$CN10*BI10</f>
        <v>0.35762576649525551</v>
      </c>
      <c r="CY10" s="60">
        <f t="shared" ref="CY10:CY46" si="201">$CN10*BJ10</f>
        <v>0</v>
      </c>
      <c r="CZ10" s="60">
        <f t="shared" ref="CZ10:CZ46" si="202">$CN10*BK10</f>
        <v>0</v>
      </c>
      <c r="DA10" s="60">
        <f t="shared" ref="DA10:DA46" si="203">$CN10*BL10</f>
        <v>2</v>
      </c>
      <c r="DB10" s="60">
        <f t="shared" ref="DB10:DB46" si="204">CO10*2+CP10*2+CQ10*3/2+CR10*3/2+CS10+CT10+CU10+CV10+CW10/2+CX10/2</f>
        <v>23.000000000000007</v>
      </c>
      <c r="DC10" s="60">
        <f t="shared" ref="DC10:DC73" si="205">(23-DB10)*2</f>
        <v>-1.4210854715202004E-14</v>
      </c>
      <c r="DD10" s="60" t="str">
        <f t="shared" ref="DD10:DD46" si="206">IF(DC10&gt;BD10,"FAIL","")</f>
        <v/>
      </c>
      <c r="DE10" s="59">
        <f t="shared" ref="DE10:DE46" si="207">CO10</f>
        <v>6.7419059090225604</v>
      </c>
      <c r="DF10" s="59">
        <f t="shared" ref="DF10:DF46" si="208">IF(DE10&lt;8,IF((8-DE10)&lt;CQ10,(8-DE10),CQ10),0)</f>
        <v>1.2580940909774396</v>
      </c>
      <c r="DG10" s="59">
        <f t="shared" ref="DG10:DG46" si="209">IF((DF10+DE10)&lt;8,IF((8-DF10-DE10)&gt;CP10,CP10,(8-(DF10+DE10))),0)</f>
        <v>0</v>
      </c>
      <c r="DH10" s="59">
        <f t="shared" ref="DH10:DH46" si="210">SUM(DE10:DG10)</f>
        <v>8</v>
      </c>
      <c r="DI10" s="59">
        <f t="shared" ref="DI10:DI46" si="211">IF((CQ10-DF10)&gt;0,(CQ10-DF10),0)</f>
        <v>1.6411588716850098</v>
      </c>
      <c r="DJ10" s="59">
        <f t="shared" ref="DJ10:DJ46" si="212">IF(DI10+CP10&lt;5,CP10,5-DI10)</f>
        <v>0.24991335059461245</v>
      </c>
      <c r="DK10" s="59">
        <f t="shared" ref="DK10:DK46" si="213">IF(DI10+DJ10+CR10&lt;5,CR10,5-DJ10-DI10)</f>
        <v>0</v>
      </c>
      <c r="DL10" s="59">
        <f t="shared" ref="DL10:DL46" si="214">DC10</f>
        <v>-1.4210854715202004E-14</v>
      </c>
      <c r="DM10" s="59">
        <f t="shared" ref="DM10:DM46" si="215">IF(SUM(DI10:DL10)&lt;5,IF((SUM(DI10:DL10)+CT10)&lt;5,CT10,5-SUM(DI10:DL10)),0)</f>
        <v>1.4927770770202717</v>
      </c>
      <c r="DN10" s="59">
        <f t="shared" ref="DN10:DN46" si="216">IF(SUM(DI10:DM10)&lt;5,IF((SUM(DI10:DM10)+CS10-DC10)&lt;5,CS10-DC10,5-SUM(DI10:DM10)),0)</f>
        <v>1.1208783129866737</v>
      </c>
      <c r="DO10" s="59">
        <f t="shared" ref="DO10:DO46" si="217">IF(SUM(DI10:DN10)&lt;5,IF((SUM(DI10:DN10)+CV10)&lt;5,CV10,5-SUM(DI10:DN10)),0)</f>
        <v>2.0588246314637269E-2</v>
      </c>
      <c r="DP10" s="59">
        <f t="shared" ref="DP10:DP46" si="218">SUM(DI10:DO10)</f>
        <v>4.5253158586011901</v>
      </c>
      <c r="DQ10" s="59">
        <f t="shared" ref="DQ10:DQ46" si="219">IF((CT10-DM10)&gt;0,(CT10-DM10),0)</f>
        <v>0</v>
      </c>
      <c r="DR10" s="59">
        <f t="shared" ref="DR10:DR46" si="220">IF((CS10-DN10-DL10)&gt;0,(CS10-DN10-DL10),0)</f>
        <v>0</v>
      </c>
      <c r="DS10" s="59">
        <f t="shared" ref="DS10:DS46" si="221">IF((CV10-DO10)&gt;0,(CV10-DO10),0)</f>
        <v>0</v>
      </c>
      <c r="DT10" s="59">
        <f t="shared" ref="DT10:DT46" si="222">CU10</f>
        <v>1.3768431330163717</v>
      </c>
      <c r="DU10" s="59">
        <f t="shared" ref="DU10:DU46" si="223">IF((SUM(DQ10:DT10)&lt;2),IF((2-(DQ10+DR10+DS10+DT10))&lt;CW10,(2-SUM(DQ10:DT10)),CW10),0)</f>
        <v>0.62315686698362827</v>
      </c>
      <c r="DV10" s="59">
        <f t="shared" ref="DV10:DV46" si="224">SUM(DQ10:DU10)</f>
        <v>2</v>
      </c>
      <c r="DW10" s="59">
        <f t="shared" ref="DW10:DW46" si="225">CW10-DU10</f>
        <v>0.33200790138921177</v>
      </c>
      <c r="DX10" s="59">
        <f t="shared" ref="DX10:DX46" si="226">CY10</f>
        <v>0</v>
      </c>
      <c r="DY10" s="59">
        <f t="shared" ref="DY10:DY46" si="227">SUM(DW10:DX10)</f>
        <v>0.33200790138921177</v>
      </c>
      <c r="EA10" s="60">
        <f t="shared" ref="EA10:EA46" si="228">8/(AZ10+BB10)</f>
        <v>0.82977576725709734</v>
      </c>
      <c r="EB10" s="60">
        <f t="shared" ref="EB10:EB46" si="229">15/SUM(AZ10:BH10)</f>
        <v>1.0096030915334706</v>
      </c>
      <c r="EC10" s="60">
        <f t="shared" ref="EC10:EC46" si="230">13/SUM(AZ10:BG10)</f>
        <v>0.93510655487672611</v>
      </c>
      <c r="ED10" s="60">
        <f t="shared" ref="ED10:ED46" si="231">23/(23+(0.5*BD10))</f>
        <v>0.97621270330443433</v>
      </c>
      <c r="EF10" s="60">
        <f t="shared" ref="EF10:EF46" si="232">MAX(EA10:ED10)</f>
        <v>1.0096030915334706</v>
      </c>
      <c r="EG10" s="60">
        <f t="shared" ref="EG10:EG46" si="233">$EF10*AZ10</f>
        <v>6.8066490485769506</v>
      </c>
      <c r="EH10" s="60">
        <f t="shared" ref="EH10:EH46" si="234">$EF10*BA10</f>
        <v>0.25231329137580882</v>
      </c>
      <c r="EI10" s="60">
        <f t="shared" ref="EI10:EI46" si="235">$EF10*BB10</f>
        <v>2.9270947542415828</v>
      </c>
      <c r="EJ10" s="60">
        <f t="shared" ref="EJ10:EJ46" si="236">$EF10*BC10</f>
        <v>0</v>
      </c>
      <c r="EK10" s="60">
        <f t="shared" ref="EK10:EK46" si="237">$EF10*BD10</f>
        <v>1.1316422100241526</v>
      </c>
      <c r="EL10" s="60">
        <f t="shared" ref="EL10:EL46" si="238">$EF10*BE10</f>
        <v>1.5071123519299641</v>
      </c>
      <c r="EM10" s="60">
        <f t="shared" ref="EM10:EM46" si="239">$EF10*BF10</f>
        <v>1.3900650836499584</v>
      </c>
      <c r="EN10" s="60">
        <f t="shared" ref="EN10:EN46" si="240">$EF10*BG10</f>
        <v>2.078595712851037E-2</v>
      </c>
      <c r="EO10" s="60">
        <f t="shared" ref="EO10:EO46" si="241">$EF10*BH10</f>
        <v>0.96433730307307064</v>
      </c>
      <c r="EP10" s="60">
        <f t="shared" ref="EP10:EP46" si="242">$EF10*BI10</f>
        <v>0.36106007946563706</v>
      </c>
      <c r="EQ10" s="60">
        <f t="shared" ref="EQ10:EQ46" si="243">$EF10*BJ10</f>
        <v>0</v>
      </c>
      <c r="ER10" s="60">
        <f t="shared" ref="ER10:ER46" si="244">$EF10*BK10</f>
        <v>0</v>
      </c>
      <c r="ES10" s="60">
        <f t="shared" ref="ES10:ES46" si="245">$EF10*BL10</f>
        <v>2.0192061830669412</v>
      </c>
      <c r="ET10" s="60">
        <f t="shared" ref="ET10:ET46" si="246">EG10*2+EH10*2+EI10*3/2+EJ10*3/2+EK10+EL10+EM10+EN10+EO10/2+EP10/2</f>
        <v>23.220871105269836</v>
      </c>
      <c r="EU10" s="60">
        <f t="shared" ref="EU10:EU73" si="247">(23-ET10)*2</f>
        <v>-0.44174221053967244</v>
      </c>
      <c r="EV10" s="60" t="str">
        <f t="shared" ref="EV10:EV46" si="248">IF(EU10&gt;BD10,"FAIL","")</f>
        <v/>
      </c>
      <c r="EW10" s="62">
        <f t="shared" ref="EW10:EW46" si="249">EG10</f>
        <v>6.8066490485769506</v>
      </c>
      <c r="EX10" s="62">
        <f t="shared" ref="EX10:EX46" si="250">IF(EW10&lt;8,IF((8-EW10)&lt;EI10,(8-EW10),EI10),0)</f>
        <v>1.1933509514230494</v>
      </c>
      <c r="EY10" s="62">
        <f t="shared" ref="EY10:EY46" si="251">IF((EX10+EW10)&lt;8,IF((8-EX10-EW10)&gt;EH10,EH10,(8-(EX10+EW10))),0)</f>
        <v>0</v>
      </c>
      <c r="EZ10" s="62">
        <f t="shared" ref="EZ10:EZ46" si="252">SUM(EW10:EY10)</f>
        <v>8</v>
      </c>
      <c r="FA10" s="62">
        <f t="shared" ref="FA10:FA46" si="253">IF((EI10-EX10)&gt;0,(EI10-EX10),0)</f>
        <v>1.7337438028185335</v>
      </c>
      <c r="FB10" s="62">
        <f t="shared" ref="FB10:FB46" si="254">IF(FA10+EH10&lt;5,EH10,5-FA10)</f>
        <v>0.25231329137580882</v>
      </c>
      <c r="FC10" s="62">
        <f t="shared" ref="FC10:FC46" si="255">IF(FA10+FB10+EJ10&lt;5,EJ10,5-FB10-FA10)</f>
        <v>0</v>
      </c>
      <c r="FD10" s="62">
        <f t="shared" ref="FD10:FD46" si="256">EU10</f>
        <v>-0.44174221053967244</v>
      </c>
      <c r="FE10" s="62">
        <f t="shared" ref="FE10:FE46" si="257">IF(SUM(FA10:FD10)&lt;5,IF((SUM(FA10:FD10)+EL10)&lt;5,EL10,5-SUM(FA10:FD10)),0)</f>
        <v>1.5071123519299641</v>
      </c>
      <c r="FF10" s="62">
        <f t="shared" ref="FF10:FF46" si="258">IF(SUM(FA10:FE10)&lt;5,IF((SUM(FA10:FE10)+(EK10-EU10))&lt;5,EK10-EU10,5-SUM(FA10:FE10)),0)</f>
        <v>1.573384420563825</v>
      </c>
      <c r="FG10" s="62">
        <f t="shared" ref="FG10:FG46" si="259">IF(SUM(FA10:FF10)&lt;5,IF((SUM(FA10:FF10)+EN10)&lt;5,EN10,5-SUM(FA10:FF10)),0)</f>
        <v>2.078595712851037E-2</v>
      </c>
      <c r="FH10" s="62">
        <f t="shared" ref="FH10:FH46" si="260">SUM(FA10:FG10)</f>
        <v>4.6455976132769701</v>
      </c>
      <c r="FI10" s="62">
        <f t="shared" ref="FI10:FI46" si="261">IF((EL10-FE10)&gt;0,(EL10-FE10),0)</f>
        <v>0</v>
      </c>
      <c r="FJ10" s="62">
        <f t="shared" ref="FJ10:FJ46" si="262">IF((EK10-FF10-FD10)&gt;0,(EK10-FF10-FD10),0)</f>
        <v>0</v>
      </c>
      <c r="FK10" s="62">
        <f t="shared" ref="FK10:FK46" si="263">IF((EN10-FG10)&gt;0,(EN10-FG10),0)</f>
        <v>0</v>
      </c>
      <c r="FL10" s="62">
        <f t="shared" ref="FL10:FL46" si="264">EM10</f>
        <v>1.3900650836499584</v>
      </c>
      <c r="FM10" s="62">
        <f t="shared" ref="FM10:FM46" si="265">IF((SUM(FI10:FL10)&lt;2),IF((2-(FI10+FJ10+FK10+FL10))&lt;EO10,(2-SUM(FI10:FL10)),EO10),0)</f>
        <v>0.6099349163500416</v>
      </c>
      <c r="FN10" s="62">
        <f t="shared" ref="FN10:FN46" si="266">SUM(FI10:FM10)</f>
        <v>2</v>
      </c>
      <c r="FO10" s="62">
        <f t="shared" ref="FO10:FO46" si="267">EO10-FM10</f>
        <v>0.35440238672302904</v>
      </c>
      <c r="FP10" s="62">
        <f t="shared" ref="FP10:FP46" si="268">EP10</f>
        <v>0.36106007946563706</v>
      </c>
      <c r="FQ10" s="62">
        <f t="shared" ref="FQ10:FQ46" si="269">SUM(FO10:FP10)</f>
        <v>0.71546246618866616</v>
      </c>
      <c r="FR10" s="62" t="str">
        <f t="shared" ref="FR10:FR46" si="270">IF(OR(FD10&lt;0, FF10&lt;0, FO10&lt;0, FQ10&gt;1), "Fail", "Pass")</f>
        <v>Fail</v>
      </c>
      <c r="FS10" s="62" t="str">
        <f t="shared" ref="FS10:FS46" si="271">IF(FL10&lt;1.5,"Low-Ca",IF(FR10="Fail","Invalid",IF(FB10&gt;0.5,"Kaersutite",IF(FQ10&lt;=0.5,IF(EW10&gt;=6.5,"Mg-Hbl","Tsch"),IF(FA10&lt;FD10,"Mg-Hst","Prg")))))</f>
        <v>Low-Ca</v>
      </c>
      <c r="FT10" s="60">
        <f t="shared" ref="FT10:FT46" si="272">FE10/(FE10+FF10+FJ10)</f>
        <v>0.48924328224823771</v>
      </c>
      <c r="FV10" s="60">
        <f t="shared" ref="FV10:FV46" si="273">AVERAGE(EF10,CN10)</f>
        <v>1.0048015457667354</v>
      </c>
      <c r="FW10" s="60">
        <f t="shared" ref="FW10:FW46" si="274">$FV10*AZ10</f>
        <v>6.7742774787997559</v>
      </c>
      <c r="FX10" s="60">
        <f t="shared" ref="FX10:FX46" si="275">$FV10*BA10</f>
        <v>0.25111332098521066</v>
      </c>
      <c r="FY10" s="60">
        <f t="shared" ref="FY10:FY46" si="276">$FV10*BB10</f>
        <v>2.9131738584520166</v>
      </c>
      <c r="FZ10" s="60">
        <f t="shared" ref="FZ10:FZ46" si="277">$FV10*BC10</f>
        <v>0</v>
      </c>
      <c r="GA10" s="60">
        <f t="shared" ref="GA10:GA46" si="278">$FV10*BD10</f>
        <v>1.1262602615054063</v>
      </c>
      <c r="GB10" s="60">
        <f t="shared" ref="GB10:GB46" si="279">$FV10*BE10</f>
        <v>1.4999447144751181</v>
      </c>
      <c r="GC10" s="60">
        <f t="shared" ref="GC10:GC46" si="280">$FV10*BF10</f>
        <v>1.3834541083331653</v>
      </c>
      <c r="GD10" s="60">
        <f t="shared" ref="GD10:GD46" si="281">$FV10*BG10</f>
        <v>2.0687101721573821E-2</v>
      </c>
      <c r="GE10" s="60">
        <f t="shared" ref="GE10:GE46" si="282">$FV10*BH10</f>
        <v>0.9597510357229555</v>
      </c>
      <c r="GF10" s="60">
        <f t="shared" ref="GF10:GF46" si="283">$FV10*BI10</f>
        <v>0.35934292298044634</v>
      </c>
      <c r="GG10" s="60">
        <f t="shared" ref="GG10:GG46" si="284">$FV10*BJ10</f>
        <v>0</v>
      </c>
      <c r="GH10" s="60">
        <f t="shared" ref="GH10:GH46" si="285">$FV10*BK10</f>
        <v>0</v>
      </c>
      <c r="GI10" s="60">
        <f t="shared" ref="GI10:GI46" si="286">$FV10*BL10</f>
        <v>2.0096030915334708</v>
      </c>
      <c r="GJ10" s="60">
        <f t="shared" ref="GJ10:GJ46" si="287">FW10*2+FX10*2+FY10*3/2+FZ10*3/2+GA10+GB10+GC10+GD10+GE10/2+GF10/2</f>
        <v>23.110435552634922</v>
      </c>
      <c r="GK10" s="60">
        <f t="shared" ref="GK10:GK73" si="288">(23-GJ10)*2</f>
        <v>-0.22087110526984333</v>
      </c>
      <c r="GM10" s="88">
        <f t="shared" ref="GM10:GM46" si="289">FW10</f>
        <v>6.7742774787997559</v>
      </c>
      <c r="GN10" s="88">
        <f t="shared" ref="GN10:GN46" si="290">IF(GM10&lt;8,IF((8-GM10)&lt;FY10,(8-GM10),FY10),0)</f>
        <v>1.2257225212002441</v>
      </c>
      <c r="GO10" s="88">
        <f t="shared" ref="GO10:GO46" si="291">IF((GN10+GM10)&lt;8,IF((8-GN10-GM10)&gt;FX10,FX10,(8-(GN10+GM10))),0)</f>
        <v>0</v>
      </c>
      <c r="GP10" s="87">
        <f t="shared" ref="GP10:GP46" si="292">SUM(GM10:GO10)</f>
        <v>8</v>
      </c>
      <c r="GQ10" s="88">
        <f t="shared" ref="GQ10:GQ46" si="293">IF((FY10-GN10)&gt;0,(FY10-GN10),0)</f>
        <v>1.6874513372517725</v>
      </c>
      <c r="GR10" s="88">
        <f t="shared" ref="GR10:GR46" si="294">IF(GQ10+FX10&lt;5,FX10,5-GQ10)</f>
        <v>0.25111332098521066</v>
      </c>
      <c r="GS10" s="88">
        <f t="shared" ref="GS10:GS46" si="295">IF(GQ10+GR10+FZ10&lt;5,FZ10,5-GR10-GQ10)</f>
        <v>0</v>
      </c>
      <c r="GT10" s="88">
        <f t="shared" ref="GT10:GT46" si="296">GK10</f>
        <v>-0.22087110526984333</v>
      </c>
      <c r="GU10" s="88">
        <f t="shared" ref="GU10:GU46" si="297">IF(SUM(GQ10:GT10)&lt;5,IF((SUM(GQ10:GT10)+GB10)&lt;5,GB10,5-SUM(GQ10:GT10)),0)</f>
        <v>1.4999447144751181</v>
      </c>
      <c r="GV10" s="88">
        <f t="shared" ref="GV10:GV46" si="298">IF(SUM(GQ10:GU10)&lt;5,IF((SUM(GQ10:GU10)+(GA10-GT10))&lt;5,GA10-GT10,5-SUM(GQ10:GU10)),0)</f>
        <v>1.3471313667752496</v>
      </c>
      <c r="GW10" s="88">
        <f t="shared" ref="GW10:GW46" si="299">IF(SUM(GQ10:GV10)&lt;5,IF((SUM(GQ10:GV10)+GD10)&lt;5,GD10,5-SUM(GQ10:GV10)),0)</f>
        <v>2.0687101721573821E-2</v>
      </c>
      <c r="GX10" s="87">
        <f t="shared" ref="GX10:GX46" si="300">SUM(GQ10:GW10)</f>
        <v>4.585456735939081</v>
      </c>
      <c r="GY10" s="88">
        <f t="shared" ref="GY10:GY46" si="301">IF((GB10-GU10)&gt;0,(GB10-GU10),0)</f>
        <v>0</v>
      </c>
      <c r="GZ10" s="88">
        <f t="shared" ref="GZ10:GZ46" si="302">IF((GA10-GV10-GT10)&gt;0,(GA10-GV10-GT10),0)</f>
        <v>0</v>
      </c>
      <c r="HA10" s="88">
        <f t="shared" ref="HA10:HA46" si="303">IF((GD10-GW10)&gt;0,(GD10-GW10),0)</f>
        <v>0</v>
      </c>
      <c r="HB10" s="88">
        <f t="shared" ref="HB10:HB46" si="304">GC10</f>
        <v>1.3834541083331653</v>
      </c>
      <c r="HC10" s="88">
        <f t="shared" ref="HC10:HC46" si="305">IF((SUM(GY10:HB10)&lt;2),IF((2-(GY10+GZ10+HA10+HB10))&lt;GE10,(2-SUM(GY10:HB10)),GE10),0)</f>
        <v>0.61654589166683471</v>
      </c>
      <c r="HD10" s="87">
        <f t="shared" ref="HD10:HD46" si="306">SUM(GY10:HC10)</f>
        <v>2</v>
      </c>
      <c r="HE10" s="88">
        <f t="shared" ref="HE10:HE46" si="307">GE10-HC10</f>
        <v>0.34320514405612079</v>
      </c>
      <c r="HF10" s="88">
        <f t="shared" ref="HF10:HF46" si="308">GF10</f>
        <v>0.35934292298044634</v>
      </c>
      <c r="HG10" s="88">
        <f t="shared" ref="HG10:HG46" si="309">SUM(HE10:HF10)</f>
        <v>0.70254806703656714</v>
      </c>
      <c r="HH10" s="96" t="str">
        <f t="shared" ref="HH10:HH46" si="310">IF(OR(GT10&lt;0, GV10&lt;0, HE10&lt;0, HG10&gt;1), "Fail", "Pass")</f>
        <v>Fail</v>
      </c>
      <c r="HI10" s="83">
        <f t="shared" ref="HI10:HI46" si="311">(GU10+GY10)/(GY10+GU10+GV10+GZ10)</f>
        <v>0.52683689219024255</v>
      </c>
      <c r="HJ10" s="83">
        <f t="shared" ref="HJ10:HJ46" si="312">HF10+HE10</f>
        <v>0.70254806703656714</v>
      </c>
      <c r="HK10" s="83">
        <f t="shared" ref="HK10:HK46" si="313">GR10+GO10</f>
        <v>0.25111332098521066</v>
      </c>
      <c r="HL10" s="83">
        <f t="shared" ref="HL10:HL46" si="314">GM10</f>
        <v>6.7742774787997559</v>
      </c>
      <c r="HM10" s="96" t="str">
        <f t="shared" ref="HM10:HM46" si="315">IF(HJ10&gt;0.5,IF(HI10&gt;=0.5,IF(HK10&gt;=0.5,"Kaer",IF(HL10&gt;=6.5,"edenite",IF(HL10&gt;=5.5,IF(GQ10&gt;GT10,"Pargasite","MgHst"),"Magnesiosadanagaite"))),IF(HK10&gt;=0.5,"Ferrokaersutite",IF(HL10&gt;=6.5,"Ferro-edenite",IF(HL10&gt;=5.5,IF(GR10&gt;(GU10+GY10),"Ferropargasite","Hastingsite"),"Sadanagaite")))),IF(HI10&gt;=0.5,IF(HL10&gt;=7.5,IF(HI10&gt;=0.9,"Tremolite","Actinolite"),IF(HL10&gt;=6.5,"Mghbl","Tsch")),IF(HL10&gt;=6.5,"Ferroactinolite",IF(HL10&gt;=6.5,"Ferrohornblende","Ferrotschermakite"))))</f>
        <v>edenite</v>
      </c>
      <c r="HP10" s="97">
        <f>parameters!$E$5+parameters!$F$5*calcs!$Q10 +parameters!$G$5*calcs!$GM10+parameters!$H$5*LN(calcs!$GM10)+parameters!$I$5*calcs!$GQ10+parameters!$J$5*(calcs!$GU10+calcs!$GY10) + parameters!$K$5*calcs!$GT10+parameters!$L$5*(calcs!$GV10+calcs!$GZ10)+parameters!$M$5*(calcs!$GT10+calcs!$GV10+calcs!$GZ10)+parameters!$N$5*(calcs!$GO10+calcs!$GR10)+parameters!$O$5*calcs!$HB10+parameters!$P$5*calcs!$HE10</f>
        <v>71.975142522815617</v>
      </c>
      <c r="HQ10" s="97">
        <f>parameters!$E$6+parameters!$F$6*calcs!$Q10 +parameters!$G$6*calcs!$GM10+parameters!$H$6*LN(calcs!$GM10)+parameters!$I$6*calcs!$GQ10+parameters!$J$6*(calcs!$GU10+calcs!$GY10) + parameters!$K$6*calcs!$GT10+parameters!$L$6*(calcs!$GV10+calcs!$GZ10)+parameters!$M$6*(calcs!$GT10+calcs!$GV10+calcs!$GZ10)+parameters!$N$6*(calcs!$GO10+calcs!$GR10)+parameters!$O$6*calcs!$HB10+parameters!$P$6*calcs!$HE10</f>
        <v>71.278058926383309</v>
      </c>
      <c r="HR10" s="97">
        <f>parameters!$E$7+parameters!$F$7*calcs!$Q10 +parameters!$G$7*calcs!$GM10+parameters!$H$7*LN(calcs!$GM10)+parameters!$I$7*calcs!$GQ10+parameters!$J$7*(calcs!$GU10+calcs!$GY10) + parameters!$K$7*calcs!$GT10+parameters!$L$7*(calcs!$GV10+calcs!$GZ10)+parameters!$M$7*(calcs!$GT10+calcs!$GV10+calcs!$GZ10)+parameters!$N$7*(calcs!$GO10+calcs!$GR10)+parameters!$O$7*calcs!$HB10+parameters!$P$7*calcs!$HE10</f>
        <v>87.755047226924418</v>
      </c>
      <c r="HS10" s="97">
        <f>parameters!$E$8+parameters!$F$8*calcs!$Q10 +parameters!$G$8*calcs!$GM10+parameters!$H$8*LN(calcs!$GM10)+parameters!$I$8*calcs!$GQ10+parameters!$J$8*(calcs!$GU10+calcs!$GY10) + parameters!$K$8*calcs!$GT10+parameters!$L$8*(calcs!$GV10+calcs!$GZ10)+parameters!$M$8*(calcs!$GT10+calcs!$GV10+calcs!$GZ10)+parameters!$N$8*(calcs!$GO10+calcs!$GR10)+parameters!$O$8*calcs!$HB10+parameters!$P$8*calcs!$HE10</f>
        <v>87.134648789814293</v>
      </c>
      <c r="HT10" s="81"/>
      <c r="HU10" s="97">
        <f>EXP(parameters!$E$10+parameters!$F$10*calcs!$Q10 +parameters!$G$10*calcs!$GM10+parameters!$H$10*LN(calcs!$GM10)+parameters!$I$10*calcs!$GQ10+parameters!$J$10*(calcs!$GU10+calcs!$GY10) + parameters!$K$10*calcs!$GT10+parameters!$L$10*(calcs!$GV10+calcs!$GZ10)+parameters!$M$10*(calcs!$GT10+calcs!$GV10+calcs!$GZ10)+parameters!$N$10*(calcs!$GO10+calcs!$GR10)+parameters!$O$10*calcs!$HB10+parameters!$P$10*calcs!$HE10)</f>
        <v>0.17637650549762951</v>
      </c>
      <c r="HV10" s="97">
        <f>EXP(parameters!$E$11+parameters!$F$11*calcs!$Q10 +parameters!$G$11*calcs!$GM10+parameters!$H$11*LN(calcs!$GM10)+parameters!$I$11*calcs!$GQ10+parameters!$J$11*(calcs!$GU10+calcs!$GY10) + parameters!$K$11*calcs!$GT10+parameters!$L$11*(calcs!$GV10+calcs!$GZ10)+parameters!$M$11*(calcs!$GT10+calcs!$GV10+calcs!$GZ10)+parameters!$N$11*(calcs!$GO10+calcs!$GR10)+parameters!$O$11*calcs!$HB10+parameters!$P$11*calcs!$HE10)</f>
        <v>0.28499743260820959</v>
      </c>
      <c r="HW10" s="73"/>
      <c r="HX10" s="97">
        <f>EXP(parameters!$E$13+parameters!$F$13*calcs!$Q10 +parameters!$G$13*calcs!$GM10+parameters!$H$13*LN(calcs!$GM10)+parameters!$I$13*calcs!$GQ10+parameters!$J$13*(calcs!$GU10+calcs!$GY10) + parameters!$K$13*calcs!$GT10+parameters!$L$13*(calcs!$GV10+calcs!$GZ10)+parameters!$M$13*(calcs!$GT10+calcs!$GV10+calcs!$GZ10)+parameters!$N$13*(calcs!$GO10+calcs!$GR10)+parameters!$O$13*calcs!$HB10+parameters!$P$13*calcs!$HE10)</f>
        <v>1.116575509201994</v>
      </c>
      <c r="HY10" s="97">
        <f>EXP(parameters!$E$14+parameters!$F$14*calcs!$Q10 +parameters!$G$14*calcs!$GM10+parameters!$H$14*LN(calcs!$GM10)+parameters!$I$14*calcs!$GQ10+parameters!$J$14*(calcs!$GU10+calcs!$GY10) + parameters!$K$14*calcs!$GT10+parameters!$L$14*(calcs!$GV10+calcs!$GZ10)+parameters!$M$14*(calcs!$GT10+calcs!$GV10+calcs!$GZ10)+parameters!$N$14*(calcs!$GO10+calcs!$GR10)+parameters!$O$14*calcs!$HB10+parameters!$P$14*calcs!$HE10)</f>
        <v>1.2076805532455455</v>
      </c>
      <c r="HZ10" s="81"/>
      <c r="IA10" s="97">
        <f>EXP(parameters!$E$16+parameters!$F$16*calcs!$Q10 +parameters!$G$16*calcs!$GM10+parameters!$H$16*LN(calcs!$GM10)+parameters!$I$16*calcs!$GQ10+parameters!$J$16*(calcs!$GU10+calcs!$GY10) + parameters!$K$16*calcs!$GT10+parameters!$L$16*(calcs!$GV10+calcs!$GZ10)+parameters!$M$16*(calcs!$GT10+calcs!$GV10+calcs!$GZ10)+parameters!$N$16*(calcs!$GO10+calcs!$GR10)+parameters!$O$16*calcs!$HB10+parameters!$P$16*calcs!$HE10)</f>
        <v>0.22197105217014723</v>
      </c>
      <c r="IB10" s="81"/>
      <c r="IC10" s="97">
        <f>(parameters!$E$18+parameters!$F$18*calcs!$Q10 +parameters!$G$18*calcs!$GM10+parameters!$H$18*LN(calcs!$GM10)+parameters!$I$18*calcs!$GQ10+parameters!$J$18*(calcs!$GU10+calcs!$GY10) + parameters!$K$18*calcs!$GT10+parameters!$L$18*(calcs!$GV10+calcs!$GZ10)+parameters!$M$18*(calcs!$GT10+calcs!$GV10+calcs!$GZ10)+parameters!$N$18*(calcs!$GO10+calcs!$GR10)+parameters!$O$18*calcs!$HB10+parameters!$P$18*calcs!$HE10)</f>
        <v>-3.7353386894326999</v>
      </c>
      <c r="ID10" s="97">
        <f>EXP(parameters!$E$19+parameters!$F$19*calcs!$Q10 +parameters!$G$19*calcs!$GM10+parameters!$H$19*LN(calcs!$GM10)+parameters!$I$19*calcs!$GQ10+parameters!$J$19*(calcs!$GU10+calcs!$GY10) + parameters!$K$19*calcs!$GT10+parameters!$L$19*(calcs!$GV10+calcs!$GZ10)+parameters!$M$19*(calcs!$GT10+calcs!$GV10+calcs!$GZ10)+parameters!$N$19*(calcs!$GO10+calcs!$GR10)+parameters!$O$19*calcs!$HB10+parameters!$P$19*calcs!$HE10)</f>
        <v>5.5349546227581294</v>
      </c>
      <c r="IE10" s="73"/>
      <c r="IF10" s="97">
        <f>(parameters!$E$21+parameters!$F$21*calcs!$Q10 +parameters!$G$21*calcs!$GM10+parameters!$H$21*LN(calcs!$GM10)+parameters!$I$21*calcs!$GQ10+parameters!$J$21*(calcs!$GU10+calcs!$GY10) + parameters!$K$21*calcs!$GT10+parameters!$L$21*(calcs!$GV10+calcs!$GZ10)+parameters!$M$21*(calcs!$GT10+calcs!$GV10+calcs!$GZ10)+parameters!$N$21*(calcs!$GO10+calcs!$GR10)+parameters!$O$21*calcs!$HB10+parameters!$P$21*calcs!$HE10)</f>
        <v>1.9215833107369917</v>
      </c>
      <c r="IG10" s="97">
        <f>(parameters!$E$22+parameters!$F$22*calcs!$Q10 +parameters!$G$22*calcs!$GM10+parameters!$H$22*LN(calcs!$GM10)+parameters!$I$22*calcs!$GQ10+parameters!$J$22*(calcs!$GU10+calcs!$GY10) + parameters!$K$22*calcs!$GT10+parameters!$L$22*(calcs!$GV10+calcs!$GZ10)+parameters!$M$22*(calcs!$GT10+calcs!$GV10+calcs!$GZ10)+parameters!$N$22*(calcs!$GO10+calcs!$GR10)+parameters!$O$22*calcs!$HB10+parameters!$P$22*calcs!$HE10)</f>
        <v>1.6699927768578622</v>
      </c>
      <c r="IH10" s="81"/>
      <c r="II10" s="97">
        <f>(parameters!$E$24+parameters!$F$24*calcs!$Q10 +parameters!$G$24*calcs!$GM10+parameters!$H$24*LN(calcs!$GM10)+parameters!$I$24*calcs!$GQ10+parameters!$J$24*(calcs!$GU10+calcs!$GY10) + parameters!$K$24*calcs!$GT10+parameters!$L$24*(calcs!$GV10+calcs!$GZ10)+parameters!$M$24*(calcs!$GT10+calcs!$GV10+calcs!$GZ10)+parameters!$N$24*(calcs!$GO10+calcs!$GR10)+parameters!$O$24*calcs!$HB10+parameters!$P$24*calcs!$HE10)</f>
        <v>20.742811919480552</v>
      </c>
      <c r="IJ10" s="98"/>
    </row>
    <row r="11" spans="1:244" s="60" customFormat="1" x14ac:dyDescent="0.3">
      <c r="A11" s="138" t="s">
        <v>166</v>
      </c>
      <c r="B11" s="90" t="str">
        <f t="shared" si="118"/>
        <v>Ferroactinolite</v>
      </c>
      <c r="C11" s="115">
        <v>55.299999237060597</v>
      </c>
      <c r="D11" s="115">
        <v>0.68000000715255704</v>
      </c>
      <c r="E11" s="115">
        <v>15.3999996185303</v>
      </c>
      <c r="F11" s="115"/>
      <c r="G11" s="115">
        <v>5.9099998474121103</v>
      </c>
      <c r="H11" s="115">
        <v>1.6000000238418599</v>
      </c>
      <c r="I11" s="115">
        <v>6.03999996185303</v>
      </c>
      <c r="J11" s="115">
        <v>0.21999999880790699</v>
      </c>
      <c r="K11" s="115">
        <v>2.8800001144409202</v>
      </c>
      <c r="L11" s="115">
        <v>1.45000004768372</v>
      </c>
      <c r="M11" s="91">
        <v>0</v>
      </c>
      <c r="N11" s="91">
        <v>0</v>
      </c>
      <c r="O11" s="91">
        <v>0</v>
      </c>
      <c r="P11" s="91">
        <v>95.759999999999991</v>
      </c>
      <c r="Q11" s="60">
        <v>1025</v>
      </c>
      <c r="R11" s="92">
        <f t="shared" si="119"/>
        <v>0.92043940141578895</v>
      </c>
      <c r="S11" s="93">
        <f t="shared" si="120"/>
        <v>8.5138350713979839E-3</v>
      </c>
      <c r="T11" s="93">
        <f t="shared" si="121"/>
        <v>0.15103784202746043</v>
      </c>
      <c r="U11" s="93">
        <f t="shared" si="122"/>
        <v>0</v>
      </c>
      <c r="V11" s="93">
        <f t="shared" si="123"/>
        <v>8.2266144869322239E-2</v>
      </c>
      <c r="W11" s="93">
        <f t="shared" si="124"/>
        <v>3.969238461527809E-2</v>
      </c>
      <c r="X11" s="93">
        <f t="shared" si="125"/>
        <v>0.10770328034688</v>
      </c>
      <c r="Y11" s="93">
        <f t="shared" si="126"/>
        <v>3.101212275273569E-3</v>
      </c>
      <c r="Z11" s="93">
        <f t="shared" si="127"/>
        <v>4.6467353691426454E-2</v>
      </c>
      <c r="AA11" s="93">
        <f t="shared" si="128"/>
        <v>1.5392226264484297E-2</v>
      </c>
      <c r="AB11" s="93">
        <f t="shared" si="129"/>
        <v>0</v>
      </c>
      <c r="AC11" s="94">
        <f t="shared" si="130"/>
        <v>0</v>
      </c>
      <c r="AD11" s="92">
        <f t="shared" si="131"/>
        <v>1.8408788028315779</v>
      </c>
      <c r="AE11" s="93">
        <f t="shared" si="132"/>
        <v>1.7027670142795968E-2</v>
      </c>
      <c r="AF11" s="93">
        <f t="shared" si="133"/>
        <v>0.45311352608238131</v>
      </c>
      <c r="AG11" s="93">
        <f t="shared" si="134"/>
        <v>0</v>
      </c>
      <c r="AH11" s="93">
        <f t="shared" si="135"/>
        <v>8.2266144869322239E-2</v>
      </c>
      <c r="AI11" s="93">
        <f t="shared" si="136"/>
        <v>3.969238461527809E-2</v>
      </c>
      <c r="AJ11" s="93">
        <f t="shared" si="137"/>
        <v>0.10770328034688</v>
      </c>
      <c r="AK11" s="93">
        <f t="shared" si="138"/>
        <v>3.101212275273569E-3</v>
      </c>
      <c r="AL11" s="93">
        <f t="shared" si="139"/>
        <v>4.6467353691426454E-2</v>
      </c>
      <c r="AM11" s="93">
        <f t="shared" si="140"/>
        <v>1.5392226264484297E-2</v>
      </c>
      <c r="AN11" s="94">
        <f t="shared" si="141"/>
        <v>2.6056426011194196</v>
      </c>
      <c r="AO11" s="92">
        <f t="shared" si="142"/>
        <v>16.249432077498412</v>
      </c>
      <c r="AP11" s="93">
        <f t="shared" si="143"/>
        <v>0.15030319703709746</v>
      </c>
      <c r="AQ11" s="93">
        <f t="shared" si="144"/>
        <v>3.9996318357005309</v>
      </c>
      <c r="AR11" s="93">
        <f t="shared" si="145"/>
        <v>0</v>
      </c>
      <c r="AS11" s="93">
        <f t="shared" si="146"/>
        <v>0.72616303217545275</v>
      </c>
      <c r="AT11" s="93">
        <f t="shared" si="147"/>
        <v>0.35036456870915106</v>
      </c>
      <c r="AU11" s="93">
        <f t="shared" si="148"/>
        <v>0.95069655635581463</v>
      </c>
      <c r="AV11" s="93">
        <f t="shared" si="149"/>
        <v>2.737439213676068E-2</v>
      </c>
      <c r="AW11" s="93">
        <f t="shared" si="150"/>
        <v>0.41016720191927292</v>
      </c>
      <c r="AX11" s="93">
        <f t="shared" si="151"/>
        <v>0.13586713846751144</v>
      </c>
      <c r="AY11" s="94">
        <f t="shared" si="152"/>
        <v>23</v>
      </c>
      <c r="AZ11" s="92">
        <f t="shared" si="153"/>
        <v>8.1247160387492059</v>
      </c>
      <c r="BA11" s="93">
        <f t="shared" si="154"/>
        <v>7.5151598518548732E-2</v>
      </c>
      <c r="BB11" s="93">
        <f t="shared" si="155"/>
        <v>2.666421223800354</v>
      </c>
      <c r="BC11" s="93">
        <f t="shared" si="156"/>
        <v>0</v>
      </c>
      <c r="BD11" s="93">
        <f t="shared" si="157"/>
        <v>0.72616303217545275</v>
      </c>
      <c r="BE11" s="93">
        <f t="shared" si="158"/>
        <v>0.35036456870915106</v>
      </c>
      <c r="BF11" s="93">
        <f t="shared" si="159"/>
        <v>0.95069655635581463</v>
      </c>
      <c r="BG11" s="93">
        <f t="shared" si="160"/>
        <v>2.737439213676068E-2</v>
      </c>
      <c r="BH11" s="93">
        <f t="shared" si="161"/>
        <v>0.82033440383854583</v>
      </c>
      <c r="BI11" s="93">
        <f t="shared" si="162"/>
        <v>0.27173427693502289</v>
      </c>
      <c r="BJ11" s="93">
        <f t="shared" si="163"/>
        <v>0</v>
      </c>
      <c r="BK11" s="93">
        <f t="shared" si="164"/>
        <v>0</v>
      </c>
      <c r="BL11" s="93">
        <f t="shared" si="165"/>
        <v>2</v>
      </c>
      <c r="BM11" s="94">
        <f t="shared" si="166"/>
        <v>14.012956091218857</v>
      </c>
      <c r="BN11" s="95">
        <f t="shared" si="167"/>
        <v>8.1247160387492059</v>
      </c>
      <c r="BO11" s="66">
        <f t="shared" si="168"/>
        <v>0</v>
      </c>
      <c r="BP11" s="66">
        <f t="shared" si="169"/>
        <v>0</v>
      </c>
      <c r="BQ11" s="66">
        <f t="shared" si="170"/>
        <v>8.1247160387492059</v>
      </c>
      <c r="BR11" s="66">
        <f t="shared" si="171"/>
        <v>2.666421223800354</v>
      </c>
      <c r="BS11" s="66">
        <f t="shared" si="172"/>
        <v>7.5151598518548732E-2</v>
      </c>
      <c r="BT11" s="66">
        <f t="shared" si="173"/>
        <v>0</v>
      </c>
      <c r="BU11" s="66"/>
      <c r="BV11" s="66">
        <f t="shared" si="174"/>
        <v>0.35036456870915106</v>
      </c>
      <c r="BW11" s="66">
        <f t="shared" si="175"/>
        <v>0.72616303217545275</v>
      </c>
      <c r="BX11" s="66">
        <f t="shared" si="176"/>
        <v>2.737439213676068E-2</v>
      </c>
      <c r="BY11" s="66">
        <f t="shared" si="177"/>
        <v>3.8454748153402676</v>
      </c>
      <c r="BZ11" s="66">
        <f t="shared" si="178"/>
        <v>0</v>
      </c>
      <c r="CA11" s="66">
        <f t="shared" si="179"/>
        <v>0</v>
      </c>
      <c r="CB11" s="66">
        <f t="shared" si="180"/>
        <v>0</v>
      </c>
      <c r="CC11" s="66">
        <f t="shared" si="181"/>
        <v>0.95069655635581463</v>
      </c>
      <c r="CD11" s="56">
        <f t="shared" si="182"/>
        <v>0.95069655635581463</v>
      </c>
      <c r="CE11" s="66">
        <f t="shared" si="183"/>
        <v>1.9013931127116293</v>
      </c>
      <c r="CF11" s="66">
        <f t="shared" si="184"/>
        <v>-0.13036215251726879</v>
      </c>
      <c r="CG11" s="66">
        <f t="shared" si="185"/>
        <v>0.27173427693502289</v>
      </c>
      <c r="CH11" s="67">
        <f t="shared" si="186"/>
        <v>0.1413721244177541</v>
      </c>
      <c r="CJ11" s="60">
        <f t="shared" si="187"/>
        <v>0.98464979721698609</v>
      </c>
      <c r="CK11" s="60">
        <f t="shared" si="188"/>
        <v>1.1418004806299444</v>
      </c>
      <c r="CL11" s="60">
        <f t="shared" si="189"/>
        <v>1.1609109748819535</v>
      </c>
      <c r="CN11" s="60">
        <f t="shared" si="190"/>
        <v>0.98464979721698609</v>
      </c>
      <c r="CO11" s="60">
        <f t="shared" si="191"/>
        <v>8</v>
      </c>
      <c r="CP11" s="60">
        <f t="shared" si="192"/>
        <v>7.399800624182136E-2</v>
      </c>
      <c r="CQ11" s="60">
        <f t="shared" si="193"/>
        <v>2.6254911173100863</v>
      </c>
      <c r="CR11" s="60">
        <f t="shared" si="194"/>
        <v>0</v>
      </c>
      <c r="CS11" s="60">
        <f t="shared" si="195"/>
        <v>0.71501628237803128</v>
      </c>
      <c r="CT11" s="60">
        <f t="shared" si="196"/>
        <v>0.34498640153148236</v>
      </c>
      <c r="CU11" s="60">
        <f t="shared" si="197"/>
        <v>0.93610317143063981</v>
      </c>
      <c r="CV11" s="60">
        <f t="shared" si="198"/>
        <v>2.6954189666399661E-2</v>
      </c>
      <c r="CW11" s="60">
        <f t="shared" si="199"/>
        <v>0.80774210438974137</v>
      </c>
      <c r="CX11" s="60">
        <f t="shared" si="200"/>
        <v>0.26756310068097461</v>
      </c>
      <c r="CY11" s="60">
        <f t="shared" si="201"/>
        <v>0</v>
      </c>
      <c r="CZ11" s="60">
        <f t="shared" si="202"/>
        <v>0</v>
      </c>
      <c r="DA11" s="60">
        <f t="shared" si="203"/>
        <v>1.9692995944339722</v>
      </c>
      <c r="DB11" s="60">
        <f t="shared" si="204"/>
        <v>22.646945335990679</v>
      </c>
      <c r="DC11" s="60">
        <f t="shared" si="205"/>
        <v>0.70610932801864124</v>
      </c>
      <c r="DD11" s="60" t="str">
        <f t="shared" si="206"/>
        <v/>
      </c>
      <c r="DE11" s="59">
        <f t="shared" si="207"/>
        <v>8</v>
      </c>
      <c r="DF11" s="59">
        <f t="shared" si="208"/>
        <v>0</v>
      </c>
      <c r="DG11" s="59">
        <f t="shared" si="209"/>
        <v>0</v>
      </c>
      <c r="DH11" s="59">
        <f t="shared" si="210"/>
        <v>8</v>
      </c>
      <c r="DI11" s="59">
        <f t="shared" si="211"/>
        <v>2.6254911173100863</v>
      </c>
      <c r="DJ11" s="59">
        <f t="shared" si="212"/>
        <v>7.399800624182136E-2</v>
      </c>
      <c r="DK11" s="59">
        <f t="shared" si="213"/>
        <v>0</v>
      </c>
      <c r="DL11" s="59">
        <f t="shared" si="214"/>
        <v>0.70610932801864124</v>
      </c>
      <c r="DM11" s="59">
        <f t="shared" si="215"/>
        <v>0.34498640153148236</v>
      </c>
      <c r="DN11" s="59">
        <f t="shared" si="216"/>
        <v>8.9069543593900402E-3</v>
      </c>
      <c r="DO11" s="59">
        <f t="shared" si="217"/>
        <v>2.6954189666399661E-2</v>
      </c>
      <c r="DP11" s="59">
        <f t="shared" si="218"/>
        <v>3.7864459971278208</v>
      </c>
      <c r="DQ11" s="59">
        <f t="shared" si="219"/>
        <v>0</v>
      </c>
      <c r="DR11" s="59">
        <f t="shared" si="220"/>
        <v>0</v>
      </c>
      <c r="DS11" s="59">
        <f t="shared" si="221"/>
        <v>0</v>
      </c>
      <c r="DT11" s="59">
        <f t="shared" si="222"/>
        <v>0.93610317143063981</v>
      </c>
      <c r="DU11" s="59">
        <f t="shared" si="223"/>
        <v>0.80774210438974137</v>
      </c>
      <c r="DV11" s="59">
        <f t="shared" si="224"/>
        <v>1.7438452758203811</v>
      </c>
      <c r="DW11" s="59">
        <f t="shared" si="225"/>
        <v>0</v>
      </c>
      <c r="DX11" s="59">
        <f t="shared" si="226"/>
        <v>0</v>
      </c>
      <c r="DY11" s="59">
        <f t="shared" si="227"/>
        <v>0</v>
      </c>
      <c r="EA11" s="60">
        <f t="shared" si="228"/>
        <v>0.74134910949227295</v>
      </c>
      <c r="EB11" s="60">
        <f t="shared" si="229"/>
        <v>1.0916059869150558</v>
      </c>
      <c r="EC11" s="60">
        <f t="shared" si="230"/>
        <v>1.0061228448976931</v>
      </c>
      <c r="ED11" s="60">
        <f t="shared" si="231"/>
        <v>0.98445917693529816</v>
      </c>
      <c r="EF11" s="60">
        <f t="shared" si="232"/>
        <v>1.0916059869150558</v>
      </c>
      <c r="EG11" s="60">
        <f t="shared" si="233"/>
        <v>8.8689886698834091</v>
      </c>
      <c r="EH11" s="60">
        <f t="shared" si="234"/>
        <v>8.2035934869084434E-2</v>
      </c>
      <c r="EI11" s="60">
        <f t="shared" si="235"/>
        <v>2.9106813715378363</v>
      </c>
      <c r="EJ11" s="60">
        <f t="shared" si="236"/>
        <v>0</v>
      </c>
      <c r="EK11" s="60">
        <f t="shared" si="237"/>
        <v>0.79268391339911459</v>
      </c>
      <c r="EL11" s="60">
        <f t="shared" si="238"/>
        <v>0.38246006080582073</v>
      </c>
      <c r="EM11" s="60">
        <f t="shared" si="239"/>
        <v>1.037786052657534</v>
      </c>
      <c r="EN11" s="60">
        <f t="shared" si="240"/>
        <v>2.9882050344648386E-2</v>
      </c>
      <c r="EO11" s="60">
        <f t="shared" si="241"/>
        <v>0.89548194650254975</v>
      </c>
      <c r="EP11" s="60">
        <f t="shared" si="242"/>
        <v>0.29662676355230477</v>
      </c>
      <c r="EQ11" s="60">
        <f t="shared" si="243"/>
        <v>0</v>
      </c>
      <c r="ER11" s="60">
        <f t="shared" si="244"/>
        <v>0</v>
      </c>
      <c r="ES11" s="60">
        <f t="shared" si="245"/>
        <v>2.1832119738301117</v>
      </c>
      <c r="ET11" s="60">
        <f t="shared" si="246"/>
        <v>25.106937699046284</v>
      </c>
      <c r="EU11" s="60">
        <f t="shared" si="247"/>
        <v>-4.2138753980925685</v>
      </c>
      <c r="EV11" s="60" t="str">
        <f t="shared" si="248"/>
        <v/>
      </c>
      <c r="EW11" s="62">
        <f t="shared" si="249"/>
        <v>8.8689886698834091</v>
      </c>
      <c r="EX11" s="62">
        <f t="shared" si="250"/>
        <v>0</v>
      </c>
      <c r="EY11" s="62">
        <f t="shared" si="251"/>
        <v>0</v>
      </c>
      <c r="EZ11" s="62">
        <f t="shared" si="252"/>
        <v>8.8689886698834091</v>
      </c>
      <c r="FA11" s="62">
        <f t="shared" si="253"/>
        <v>2.9106813715378363</v>
      </c>
      <c r="FB11" s="62">
        <f t="shared" si="254"/>
        <v>8.2035934869084434E-2</v>
      </c>
      <c r="FC11" s="62">
        <f t="shared" si="255"/>
        <v>0</v>
      </c>
      <c r="FD11" s="62">
        <f t="shared" si="256"/>
        <v>-4.2138753980925685</v>
      </c>
      <c r="FE11" s="62">
        <f t="shared" si="257"/>
        <v>0.38246006080582073</v>
      </c>
      <c r="FF11" s="62">
        <f t="shared" si="258"/>
        <v>5.0065593114916833</v>
      </c>
      <c r="FG11" s="62">
        <f t="shared" si="259"/>
        <v>2.9882050344648386E-2</v>
      </c>
      <c r="FH11" s="62">
        <f t="shared" si="260"/>
        <v>4.197743330956504</v>
      </c>
      <c r="FI11" s="62">
        <f t="shared" si="261"/>
        <v>0</v>
      </c>
      <c r="FJ11" s="62">
        <f t="shared" si="262"/>
        <v>0</v>
      </c>
      <c r="FK11" s="62">
        <f t="shared" si="263"/>
        <v>0</v>
      </c>
      <c r="FL11" s="62">
        <f t="shared" si="264"/>
        <v>1.037786052657534</v>
      </c>
      <c r="FM11" s="62">
        <f t="shared" si="265"/>
        <v>0.89548194650254975</v>
      </c>
      <c r="FN11" s="62">
        <f t="shared" si="266"/>
        <v>1.9332679991600838</v>
      </c>
      <c r="FO11" s="62">
        <f t="shared" si="267"/>
        <v>0</v>
      </c>
      <c r="FP11" s="62">
        <f t="shared" si="268"/>
        <v>0.29662676355230477</v>
      </c>
      <c r="FQ11" s="62">
        <f t="shared" si="269"/>
        <v>0.29662676355230477</v>
      </c>
      <c r="FR11" s="62" t="str">
        <f t="shared" si="270"/>
        <v>Fail</v>
      </c>
      <c r="FS11" s="62" t="str">
        <f t="shared" si="271"/>
        <v>Low-Ca</v>
      </c>
      <c r="FT11" s="60">
        <f t="shared" si="272"/>
        <v>7.0970251614212748E-2</v>
      </c>
      <c r="FV11" s="60">
        <f t="shared" si="273"/>
        <v>1.0381278920660209</v>
      </c>
      <c r="FW11" s="60">
        <f t="shared" si="274"/>
        <v>8.4344943349417036</v>
      </c>
      <c r="FX11" s="60">
        <f t="shared" si="275"/>
        <v>7.8016970555452897E-2</v>
      </c>
      <c r="FY11" s="60">
        <f t="shared" si="276"/>
        <v>2.7680862444239609</v>
      </c>
      <c r="FZ11" s="60">
        <f t="shared" si="277"/>
        <v>0</v>
      </c>
      <c r="GA11" s="60">
        <f t="shared" si="278"/>
        <v>0.75385009788857282</v>
      </c>
      <c r="GB11" s="60">
        <f t="shared" si="279"/>
        <v>0.36372323116865152</v>
      </c>
      <c r="GC11" s="60">
        <f t="shared" si="280"/>
        <v>0.98694461204408679</v>
      </c>
      <c r="GD11" s="60">
        <f t="shared" si="281"/>
        <v>2.841812000552402E-2</v>
      </c>
      <c r="GE11" s="60">
        <f t="shared" si="282"/>
        <v>0.85161202544614545</v>
      </c>
      <c r="GF11" s="60">
        <f t="shared" si="283"/>
        <v>0.28209493211663966</v>
      </c>
      <c r="GG11" s="60">
        <f t="shared" si="284"/>
        <v>0</v>
      </c>
      <c r="GH11" s="60">
        <f t="shared" si="285"/>
        <v>0</v>
      </c>
      <c r="GI11" s="60">
        <f t="shared" si="286"/>
        <v>2.0762557841320417</v>
      </c>
      <c r="GJ11" s="60">
        <f t="shared" si="287"/>
        <v>23.876941517518485</v>
      </c>
      <c r="GK11" s="60">
        <f t="shared" si="288"/>
        <v>-1.7538830350369707</v>
      </c>
      <c r="GM11" s="88">
        <f t="shared" si="289"/>
        <v>8.4344943349417036</v>
      </c>
      <c r="GN11" s="88">
        <f t="shared" si="290"/>
        <v>0</v>
      </c>
      <c r="GO11" s="88">
        <f t="shared" si="291"/>
        <v>0</v>
      </c>
      <c r="GP11" s="87">
        <f t="shared" si="292"/>
        <v>8.4344943349417036</v>
      </c>
      <c r="GQ11" s="88">
        <f t="shared" si="293"/>
        <v>2.7680862444239609</v>
      </c>
      <c r="GR11" s="88">
        <f t="shared" si="294"/>
        <v>7.8016970555452897E-2</v>
      </c>
      <c r="GS11" s="88">
        <f t="shared" si="295"/>
        <v>0</v>
      </c>
      <c r="GT11" s="88">
        <f t="shared" si="296"/>
        <v>-1.7538830350369707</v>
      </c>
      <c r="GU11" s="88">
        <f t="shared" si="297"/>
        <v>0.36372323116865152</v>
      </c>
      <c r="GV11" s="88">
        <f t="shared" si="298"/>
        <v>2.5077331329255435</v>
      </c>
      <c r="GW11" s="88">
        <f t="shared" si="299"/>
        <v>2.841812000552402E-2</v>
      </c>
      <c r="GX11" s="87">
        <f t="shared" si="300"/>
        <v>3.992094664042162</v>
      </c>
      <c r="GY11" s="88">
        <f t="shared" si="301"/>
        <v>0</v>
      </c>
      <c r="GZ11" s="88">
        <f t="shared" si="302"/>
        <v>0</v>
      </c>
      <c r="HA11" s="88">
        <f t="shared" si="303"/>
        <v>0</v>
      </c>
      <c r="HB11" s="88">
        <f t="shared" si="304"/>
        <v>0.98694461204408679</v>
      </c>
      <c r="HC11" s="88">
        <f t="shared" si="305"/>
        <v>0.85161202544614545</v>
      </c>
      <c r="HD11" s="87">
        <f t="shared" si="306"/>
        <v>1.8385566374902322</v>
      </c>
      <c r="HE11" s="88">
        <f t="shared" si="307"/>
        <v>0</v>
      </c>
      <c r="HF11" s="88">
        <f t="shared" si="308"/>
        <v>0.28209493211663966</v>
      </c>
      <c r="HG11" s="88">
        <f t="shared" si="309"/>
        <v>0.28209493211663966</v>
      </c>
      <c r="HH11" s="96" t="str">
        <f t="shared" si="310"/>
        <v>Fail</v>
      </c>
      <c r="HI11" s="83">
        <f t="shared" si="311"/>
        <v>0.12666855596929419</v>
      </c>
      <c r="HJ11" s="83">
        <f t="shared" si="312"/>
        <v>0.28209493211663966</v>
      </c>
      <c r="HK11" s="83">
        <f t="shared" si="313"/>
        <v>7.8016970555452897E-2</v>
      </c>
      <c r="HL11" s="83">
        <f t="shared" si="314"/>
        <v>8.4344943349417036</v>
      </c>
      <c r="HM11" s="96" t="str">
        <f t="shared" si="315"/>
        <v>Ferroactinolite</v>
      </c>
      <c r="HP11" s="97">
        <f>parameters!$E$5+parameters!$F$5*calcs!$Q11 +parameters!$G$5*calcs!$GM11+parameters!$H$5*LN(calcs!$GM11)+parameters!$I$5*calcs!$GQ11+parameters!$J$5*(calcs!$GU11+calcs!$GY11) + parameters!$K$5*calcs!$GT11+parameters!$L$5*(calcs!$GV11+calcs!$GZ11)+parameters!$M$5*(calcs!$GT11+calcs!$GV11+calcs!$GZ11)+parameters!$N$5*(calcs!$GO11+calcs!$GR11)+parameters!$O$5*calcs!$HB11+parameters!$P$5*calcs!$HE11</f>
        <v>72.932824347674142</v>
      </c>
      <c r="HQ11" s="97">
        <f>parameters!$E$6+parameters!$F$6*calcs!$Q11 +parameters!$G$6*calcs!$GM11+parameters!$H$6*LN(calcs!$GM11)+parameters!$I$6*calcs!$GQ11+parameters!$J$6*(calcs!$GU11+calcs!$GY11) + parameters!$K$6*calcs!$GT11+parameters!$L$6*(calcs!$GV11+calcs!$GZ11)+parameters!$M$6*(calcs!$GT11+calcs!$GV11+calcs!$GZ11)+parameters!$N$6*(calcs!$GO11+calcs!$GR11)+parameters!$O$6*calcs!$HB11+parameters!$P$6*calcs!$HE11</f>
        <v>88.490242274171649</v>
      </c>
      <c r="HR11" s="97">
        <f>parameters!$E$7+parameters!$F$7*calcs!$Q11 +parameters!$G$7*calcs!$GM11+parameters!$H$7*LN(calcs!$GM11)+parameters!$I$7*calcs!$GQ11+parameters!$J$7*(calcs!$GU11+calcs!$GY11) + parameters!$K$7*calcs!$GT11+parameters!$L$7*(calcs!$GV11+calcs!$GZ11)+parameters!$M$7*(calcs!$GT11+calcs!$GV11+calcs!$GZ11)+parameters!$N$7*(calcs!$GO11+calcs!$GR11)+parameters!$O$7*calcs!$HB11+parameters!$P$7*calcs!$HE11</f>
        <v>132.12494334539815</v>
      </c>
      <c r="HS11" s="97">
        <f>parameters!$E$8+parameters!$F$8*calcs!$Q11 +parameters!$G$8*calcs!$GM11+parameters!$H$8*LN(calcs!$GM11)+parameters!$I$8*calcs!$GQ11+parameters!$J$8*(calcs!$GU11+calcs!$GY11) + parameters!$K$8*calcs!$GT11+parameters!$L$8*(calcs!$GV11+calcs!$GZ11)+parameters!$M$8*(calcs!$GT11+calcs!$GV11+calcs!$GZ11)+parameters!$N$8*(calcs!$GO11+calcs!$GR11)+parameters!$O$8*calcs!$HB11+parameters!$P$8*calcs!$HE11</f>
        <v>131.984681929392</v>
      </c>
      <c r="HT11" s="81"/>
      <c r="HU11" s="97">
        <f>EXP(parameters!$E$10+parameters!$F$10*calcs!$Q11 +parameters!$G$10*calcs!$GM11+parameters!$H$10*LN(calcs!$GM11)+parameters!$I$10*calcs!$GQ11+parameters!$J$10*(calcs!$GU11+calcs!$GY11) + parameters!$K$10*calcs!$GT11+parameters!$L$10*(calcs!$GV11+calcs!$GZ11)+parameters!$M$10*(calcs!$GT11+calcs!$GV11+calcs!$GZ11)+parameters!$N$10*(calcs!$GO11+calcs!$GR11)+parameters!$O$10*calcs!$HB11+parameters!$P$10*calcs!$HE11)</f>
        <v>1.6417949364355169E-2</v>
      </c>
      <c r="HV11" s="97">
        <f>EXP(parameters!$E$11+parameters!$F$11*calcs!$Q11 +parameters!$G$11*calcs!$GM11+parameters!$H$11*LN(calcs!$GM11)+parameters!$I$11*calcs!$GQ11+parameters!$J$11*(calcs!$GU11+calcs!$GY11) + parameters!$K$11*calcs!$GT11+parameters!$L$11*(calcs!$GV11+calcs!$GZ11)+parameters!$M$11*(calcs!$GT11+calcs!$GV11+calcs!$GZ11)+parameters!$N$11*(calcs!$GO11+calcs!$GR11)+parameters!$O$11*calcs!$HB11+parameters!$P$11*calcs!$HE11)</f>
        <v>3.8031269159617485E-2</v>
      </c>
      <c r="HW11" s="73"/>
      <c r="HX11" s="97">
        <f>EXP(parameters!$E$13+parameters!$F$13*calcs!$Q11 +parameters!$G$13*calcs!$GM11+parameters!$H$13*LN(calcs!$GM11)+parameters!$I$13*calcs!$GQ11+parameters!$J$13*(calcs!$GU11+calcs!$GY11) + parameters!$K$13*calcs!$GT11+parameters!$L$13*(calcs!$GV11+calcs!$GZ11)+parameters!$M$13*(calcs!$GT11+calcs!$GV11+calcs!$GZ11)+parameters!$N$13*(calcs!$GO11+calcs!$GR11)+parameters!$O$13*calcs!$HB11+parameters!$P$13*calcs!$HE11)</f>
        <v>5.3386006084477904E-2</v>
      </c>
      <c r="HY11" s="97">
        <f>EXP(parameters!$E$14+parameters!$F$14*calcs!$Q11 +parameters!$G$14*calcs!$GM11+parameters!$H$14*LN(calcs!$GM11)+parameters!$I$14*calcs!$GQ11+parameters!$J$14*(calcs!$GU11+calcs!$GY11) + parameters!$K$14*calcs!$GT11+parameters!$L$14*(calcs!$GV11+calcs!$GZ11)+parameters!$M$14*(calcs!$GT11+calcs!$GV11+calcs!$GZ11)+parameters!$N$14*(calcs!$GO11+calcs!$GR11)+parameters!$O$14*calcs!$HB11+parameters!$P$14*calcs!$HE11)</f>
        <v>4.165164393658858E-2</v>
      </c>
      <c r="HZ11" s="81"/>
      <c r="IA11" s="97">
        <f>EXP(parameters!$E$16+parameters!$F$16*calcs!$Q11 +parameters!$G$16*calcs!$GM11+parameters!$H$16*LN(calcs!$GM11)+parameters!$I$16*calcs!$GQ11+parameters!$J$16*(calcs!$GU11+calcs!$GY11) + parameters!$K$16*calcs!$GT11+parameters!$L$16*(calcs!$GV11+calcs!$GZ11)+parameters!$M$16*(calcs!$GT11+calcs!$GV11+calcs!$GZ11)+parameters!$N$16*(calcs!$GO11+calcs!$GR11)+parameters!$O$16*calcs!$HB11+parameters!$P$16*calcs!$HE11)</f>
        <v>2.0867643543436517E-3</v>
      </c>
      <c r="IB11" s="81"/>
      <c r="IC11" s="97">
        <f>(parameters!$E$18+parameters!$F$18*calcs!$Q11 +parameters!$G$18*calcs!$GM11+parameters!$H$18*LN(calcs!$GM11)+parameters!$I$18*calcs!$GQ11+parameters!$J$18*(calcs!$GU11+calcs!$GY11) + parameters!$K$18*calcs!$GT11+parameters!$L$18*(calcs!$GV11+calcs!$GZ11)+parameters!$M$18*(calcs!$GT11+calcs!$GV11+calcs!$GZ11)+parameters!$N$18*(calcs!$GO11+calcs!$GR11)+parameters!$O$18*calcs!$HB11+parameters!$P$18*calcs!$HE11)</f>
        <v>-18.087614957741735</v>
      </c>
      <c r="ID11" s="97">
        <f>EXP(parameters!$E$19+parameters!$F$19*calcs!$Q11 +parameters!$G$19*calcs!$GM11+parameters!$H$19*LN(calcs!$GM11)+parameters!$I$19*calcs!$GQ11+parameters!$J$19*(calcs!$GU11+calcs!$GY11) + parameters!$K$19*calcs!$GT11+parameters!$L$19*(calcs!$GV11+calcs!$GZ11)+parameters!$M$19*(calcs!$GT11+calcs!$GV11+calcs!$GZ11)+parameters!$N$19*(calcs!$GO11+calcs!$GR11)+parameters!$O$19*calcs!$HB11+parameters!$P$19*calcs!$HE11)</f>
        <v>1.5204942816616975</v>
      </c>
      <c r="IE11" s="73"/>
      <c r="IF11" s="97">
        <f>(parameters!$E$21+parameters!$F$21*calcs!$Q11 +parameters!$G$21*calcs!$GM11+parameters!$H$21*LN(calcs!$GM11)+parameters!$I$21*calcs!$GQ11+parameters!$J$21*(calcs!$GU11+calcs!$GY11) + parameters!$K$21*calcs!$GT11+parameters!$L$21*(calcs!$GV11+calcs!$GZ11)+parameters!$M$21*(calcs!$GT11+calcs!$GV11+calcs!$GZ11)+parameters!$N$21*(calcs!$GO11+calcs!$GR11)+parameters!$O$21*calcs!$HB11+parameters!$P$21*calcs!$HE11)</f>
        <v>8.7094454317827434</v>
      </c>
      <c r="IG11" s="97">
        <f>(parameters!$E$22+parameters!$F$22*calcs!$Q11 +parameters!$G$22*calcs!$GM11+parameters!$H$22*LN(calcs!$GM11)+parameters!$I$22*calcs!$GQ11+parameters!$J$22*(calcs!$GU11+calcs!$GY11) + parameters!$K$22*calcs!$GT11+parameters!$L$22*(calcs!$GV11+calcs!$GZ11)+parameters!$M$22*(calcs!$GT11+calcs!$GV11+calcs!$GZ11)+parameters!$N$22*(calcs!$GO11+calcs!$GR11)+parameters!$O$22*calcs!$HB11+parameters!$P$22*calcs!$HE11)</f>
        <v>1.9618042689884048</v>
      </c>
      <c r="IH11" s="81"/>
      <c r="II11" s="97">
        <f>(parameters!$E$24+parameters!$F$24*calcs!$Q11 +parameters!$G$24*calcs!$GM11+parameters!$H$24*LN(calcs!$GM11)+parameters!$I$24*calcs!$GQ11+parameters!$J$24*(calcs!$GU11+calcs!$GY11) + parameters!$K$24*calcs!$GT11+parameters!$L$24*(calcs!$GV11+calcs!$GZ11)+parameters!$M$24*(calcs!$GT11+calcs!$GV11+calcs!$GZ11)+parameters!$N$24*(calcs!$GO11+calcs!$GR11)+parameters!$O$24*calcs!$HB11+parameters!$P$24*calcs!$HE11)</f>
        <v>16.646152064472236</v>
      </c>
      <c r="IJ11" s="98"/>
    </row>
    <row r="12" spans="1:244" s="60" customFormat="1" x14ac:dyDescent="0.3">
      <c r="A12" s="138" t="s">
        <v>166</v>
      </c>
      <c r="B12" s="90" t="str">
        <f t="shared" si="118"/>
        <v>Ferroactinolite</v>
      </c>
      <c r="C12" s="115">
        <v>54.799999237060597</v>
      </c>
      <c r="D12" s="115">
        <v>0.56999999284744296</v>
      </c>
      <c r="E12" s="115">
        <v>16.399999618530298</v>
      </c>
      <c r="F12" s="115"/>
      <c r="G12" s="115">
        <v>3.2300000190734899</v>
      </c>
      <c r="H12" s="115">
        <v>0.769999980926514</v>
      </c>
      <c r="I12" s="115">
        <v>5.5500001907348597</v>
      </c>
      <c r="J12" s="115">
        <v>0.140000000596046</v>
      </c>
      <c r="K12" s="115">
        <v>2.2000000476837198</v>
      </c>
      <c r="L12" s="115">
        <v>1.4299999475479099</v>
      </c>
      <c r="M12" s="91">
        <v>0</v>
      </c>
      <c r="N12" s="91">
        <v>0</v>
      </c>
      <c r="O12" s="91">
        <v>0</v>
      </c>
      <c r="P12" s="91">
        <v>95.759999999999991</v>
      </c>
      <c r="Q12" s="60">
        <v>1025</v>
      </c>
      <c r="R12" s="92">
        <f t="shared" si="119"/>
        <v>0.91211716439847867</v>
      </c>
      <c r="S12" s="93">
        <f t="shared" si="120"/>
        <v>7.1365968805238876E-3</v>
      </c>
      <c r="T12" s="93">
        <f t="shared" si="121"/>
        <v>0.16084549435010864</v>
      </c>
      <c r="U12" s="93">
        <f t="shared" si="122"/>
        <v>0</v>
      </c>
      <c r="V12" s="93">
        <f t="shared" si="123"/>
        <v>4.4961024764385994E-2</v>
      </c>
      <c r="W12" s="93">
        <f t="shared" si="124"/>
        <v>1.9101959338291095E-2</v>
      </c>
      <c r="X12" s="93">
        <f t="shared" si="125"/>
        <v>9.8965766596555996E-2</v>
      </c>
      <c r="Y12" s="93">
        <f t="shared" si="126"/>
        <v>1.9734987397243588E-3</v>
      </c>
      <c r="Z12" s="93">
        <f t="shared" si="127"/>
        <v>3.5495894539823485E-2</v>
      </c>
      <c r="AA12" s="93">
        <f t="shared" si="128"/>
        <v>1.5179918639326287E-2</v>
      </c>
      <c r="AB12" s="93">
        <f t="shared" si="129"/>
        <v>0</v>
      </c>
      <c r="AC12" s="94">
        <f t="shared" si="130"/>
        <v>0</v>
      </c>
      <c r="AD12" s="92">
        <f t="shared" si="131"/>
        <v>1.8242343287969573</v>
      </c>
      <c r="AE12" s="93">
        <f t="shared" si="132"/>
        <v>1.4273193761047775E-2</v>
      </c>
      <c r="AF12" s="93">
        <f t="shared" si="133"/>
        <v>0.48253648305032593</v>
      </c>
      <c r="AG12" s="93">
        <f t="shared" si="134"/>
        <v>0</v>
      </c>
      <c r="AH12" s="93">
        <f t="shared" si="135"/>
        <v>4.4961024764385994E-2</v>
      </c>
      <c r="AI12" s="93">
        <f t="shared" si="136"/>
        <v>1.9101959338291095E-2</v>
      </c>
      <c r="AJ12" s="93">
        <f t="shared" si="137"/>
        <v>9.8965766596555996E-2</v>
      </c>
      <c r="AK12" s="93">
        <f t="shared" si="138"/>
        <v>1.9734987397243588E-3</v>
      </c>
      <c r="AL12" s="93">
        <f t="shared" si="139"/>
        <v>3.5495894539823485E-2</v>
      </c>
      <c r="AM12" s="93">
        <f t="shared" si="140"/>
        <v>1.5179918639326287E-2</v>
      </c>
      <c r="AN12" s="94">
        <f t="shared" si="141"/>
        <v>2.5367220682264384</v>
      </c>
      <c r="AO12" s="92">
        <f t="shared" si="142"/>
        <v>16.5400025835959</v>
      </c>
      <c r="AP12" s="93">
        <f t="shared" si="143"/>
        <v>0.12941246525032984</v>
      </c>
      <c r="AQ12" s="93">
        <f t="shared" si="144"/>
        <v>4.3750709820240399</v>
      </c>
      <c r="AR12" s="93">
        <f t="shared" si="145"/>
        <v>0</v>
      </c>
      <c r="AS12" s="93">
        <f t="shared" si="146"/>
        <v>0.40765347632422194</v>
      </c>
      <c r="AT12" s="93">
        <f t="shared" si="147"/>
        <v>0.17319400902593379</v>
      </c>
      <c r="AU12" s="93">
        <f t="shared" si="148"/>
        <v>0.89730469893858456</v>
      </c>
      <c r="AV12" s="93">
        <f t="shared" si="149"/>
        <v>1.7893355989682867E-2</v>
      </c>
      <c r="AW12" s="93">
        <f t="shared" si="150"/>
        <v>0.3218348531917547</v>
      </c>
      <c r="AX12" s="93">
        <f t="shared" si="151"/>
        <v>0.13763357565955431</v>
      </c>
      <c r="AY12" s="94">
        <f t="shared" si="152"/>
        <v>22.999999999999996</v>
      </c>
      <c r="AZ12" s="92">
        <f t="shared" si="153"/>
        <v>8.27000129179795</v>
      </c>
      <c r="BA12" s="93">
        <f t="shared" si="154"/>
        <v>6.4706232625164922E-2</v>
      </c>
      <c r="BB12" s="93">
        <f t="shared" si="155"/>
        <v>2.9167139880160264</v>
      </c>
      <c r="BC12" s="93">
        <f t="shared" si="156"/>
        <v>0</v>
      </c>
      <c r="BD12" s="93">
        <f t="shared" si="157"/>
        <v>0.40765347632422194</v>
      </c>
      <c r="BE12" s="93">
        <f t="shared" si="158"/>
        <v>0.17319400902593379</v>
      </c>
      <c r="BF12" s="93">
        <f t="shared" si="159"/>
        <v>0.89730469893858456</v>
      </c>
      <c r="BG12" s="93">
        <f t="shared" si="160"/>
        <v>1.7893355989682867E-2</v>
      </c>
      <c r="BH12" s="93">
        <f t="shared" si="161"/>
        <v>0.6436697063835094</v>
      </c>
      <c r="BI12" s="93">
        <f t="shared" si="162"/>
        <v>0.27526715131910862</v>
      </c>
      <c r="BJ12" s="93">
        <f t="shared" si="163"/>
        <v>0</v>
      </c>
      <c r="BK12" s="93">
        <f t="shared" si="164"/>
        <v>0</v>
      </c>
      <c r="BL12" s="93">
        <f t="shared" si="165"/>
        <v>2</v>
      </c>
      <c r="BM12" s="94">
        <f t="shared" si="166"/>
        <v>13.666403910420183</v>
      </c>
      <c r="BN12" s="95">
        <f t="shared" si="167"/>
        <v>8.27000129179795</v>
      </c>
      <c r="BO12" s="66">
        <f t="shared" si="168"/>
        <v>0</v>
      </c>
      <c r="BP12" s="66">
        <f t="shared" si="169"/>
        <v>0</v>
      </c>
      <c r="BQ12" s="66">
        <f t="shared" si="170"/>
        <v>8.27000129179795</v>
      </c>
      <c r="BR12" s="66">
        <f t="shared" si="171"/>
        <v>2.9167139880160264</v>
      </c>
      <c r="BS12" s="66">
        <f t="shared" si="172"/>
        <v>6.4706232625164922E-2</v>
      </c>
      <c r="BT12" s="66">
        <f t="shared" si="173"/>
        <v>0</v>
      </c>
      <c r="BU12" s="66"/>
      <c r="BV12" s="66">
        <f t="shared" si="174"/>
        <v>0.17319400902593379</v>
      </c>
      <c r="BW12" s="66">
        <f t="shared" si="175"/>
        <v>0.40765347632422194</v>
      </c>
      <c r="BX12" s="66">
        <f t="shared" si="176"/>
        <v>1.7893355989682867E-2</v>
      </c>
      <c r="BY12" s="66">
        <f t="shared" si="177"/>
        <v>3.5801610619810305</v>
      </c>
      <c r="BZ12" s="66">
        <f t="shared" si="178"/>
        <v>0</v>
      </c>
      <c r="CA12" s="66">
        <f t="shared" si="179"/>
        <v>0</v>
      </c>
      <c r="CB12" s="66">
        <f t="shared" si="180"/>
        <v>0</v>
      </c>
      <c r="CC12" s="66">
        <f t="shared" si="181"/>
        <v>0.89730469893858456</v>
      </c>
      <c r="CD12" s="56">
        <f t="shared" si="182"/>
        <v>0.89730469893858456</v>
      </c>
      <c r="CE12" s="66">
        <f t="shared" si="183"/>
        <v>1.7946093978771691</v>
      </c>
      <c r="CF12" s="66">
        <f t="shared" si="184"/>
        <v>-0.25363499255507516</v>
      </c>
      <c r="CG12" s="66">
        <f t="shared" si="185"/>
        <v>0.27526715131910862</v>
      </c>
      <c r="CH12" s="67">
        <f t="shared" si="186"/>
        <v>2.163215876403346E-2</v>
      </c>
      <c r="CJ12" s="60">
        <f t="shared" si="187"/>
        <v>0.96735172314111573</v>
      </c>
      <c r="CK12" s="60">
        <f t="shared" si="188"/>
        <v>1.1707542163158611</v>
      </c>
      <c r="CL12" s="60">
        <f t="shared" si="189"/>
        <v>1.1767043553018817</v>
      </c>
      <c r="CN12" s="60">
        <f t="shared" si="190"/>
        <v>0.96735172314111573</v>
      </c>
      <c r="CO12" s="60">
        <f t="shared" si="191"/>
        <v>8</v>
      </c>
      <c r="CP12" s="60">
        <f t="shared" si="192"/>
        <v>6.2593685627923168E-2</v>
      </c>
      <c r="CQ12" s="60">
        <f t="shared" si="193"/>
        <v>2.8214883022170989</v>
      </c>
      <c r="CR12" s="60">
        <f t="shared" si="194"/>
        <v>0</v>
      </c>
      <c r="CS12" s="60">
        <f t="shared" si="195"/>
        <v>0.39434429276670213</v>
      </c>
      <c r="CT12" s="60">
        <f t="shared" si="196"/>
        <v>0.167539523068955</v>
      </c>
      <c r="CU12" s="60">
        <f t="shared" si="197"/>
        <v>0.86800924670085988</v>
      </c>
      <c r="CV12" s="60">
        <f t="shared" si="198"/>
        <v>1.7309168749397124E-2</v>
      </c>
      <c r="CW12" s="60">
        <f t="shared" si="199"/>
        <v>0.62265499960382387</v>
      </c>
      <c r="CX12" s="60">
        <f t="shared" si="200"/>
        <v>0.26628015315268599</v>
      </c>
      <c r="CY12" s="60">
        <f t="shared" si="201"/>
        <v>0</v>
      </c>
      <c r="CZ12" s="60">
        <f t="shared" si="202"/>
        <v>0</v>
      </c>
      <c r="DA12" s="60">
        <f t="shared" si="203"/>
        <v>1.9347034462822315</v>
      </c>
      <c r="DB12" s="60">
        <f t="shared" si="204"/>
        <v>22.249089632245671</v>
      </c>
      <c r="DC12" s="60">
        <f t="shared" si="205"/>
        <v>1.5018207355086588</v>
      </c>
      <c r="DD12" s="60" t="str">
        <f t="shared" si="206"/>
        <v>FAIL</v>
      </c>
      <c r="DE12" s="59">
        <f t="shared" si="207"/>
        <v>8</v>
      </c>
      <c r="DF12" s="59">
        <f t="shared" si="208"/>
        <v>0</v>
      </c>
      <c r="DG12" s="59">
        <f t="shared" si="209"/>
        <v>0</v>
      </c>
      <c r="DH12" s="59">
        <f t="shared" si="210"/>
        <v>8</v>
      </c>
      <c r="DI12" s="59">
        <f t="shared" si="211"/>
        <v>2.8214883022170989</v>
      </c>
      <c r="DJ12" s="59">
        <f t="shared" si="212"/>
        <v>6.2593685627923168E-2</v>
      </c>
      <c r="DK12" s="59">
        <f t="shared" si="213"/>
        <v>0</v>
      </c>
      <c r="DL12" s="59">
        <f t="shared" si="214"/>
        <v>1.5018207355086588</v>
      </c>
      <c r="DM12" s="59">
        <f t="shared" si="215"/>
        <v>0.167539523068955</v>
      </c>
      <c r="DN12" s="59">
        <f t="shared" si="216"/>
        <v>-1.1074764427419566</v>
      </c>
      <c r="DO12" s="59">
        <f t="shared" si="217"/>
        <v>1.7309168749397124E-2</v>
      </c>
      <c r="DP12" s="59">
        <f t="shared" si="218"/>
        <v>3.4632749724300762</v>
      </c>
      <c r="DQ12" s="59">
        <f t="shared" si="219"/>
        <v>0</v>
      </c>
      <c r="DR12" s="59">
        <f t="shared" si="220"/>
        <v>0</v>
      </c>
      <c r="DS12" s="59">
        <f t="shared" si="221"/>
        <v>0</v>
      </c>
      <c r="DT12" s="59">
        <f t="shared" si="222"/>
        <v>0.86800924670085988</v>
      </c>
      <c r="DU12" s="59">
        <f t="shared" si="223"/>
        <v>0.62265499960382387</v>
      </c>
      <c r="DV12" s="59">
        <f t="shared" si="224"/>
        <v>1.4906642463046837</v>
      </c>
      <c r="DW12" s="59">
        <f t="shared" si="225"/>
        <v>0</v>
      </c>
      <c r="DX12" s="59">
        <f t="shared" si="226"/>
        <v>0</v>
      </c>
      <c r="DY12" s="59">
        <f t="shared" si="227"/>
        <v>0</v>
      </c>
      <c r="EA12" s="60">
        <f t="shared" si="228"/>
        <v>0.71513396022831754</v>
      </c>
      <c r="EB12" s="60">
        <f t="shared" si="229"/>
        <v>1.1201438884421433</v>
      </c>
      <c r="EC12" s="60">
        <f t="shared" si="230"/>
        <v>1.0198104412616307</v>
      </c>
      <c r="ED12" s="60">
        <f t="shared" si="231"/>
        <v>0.99121581364737188</v>
      </c>
      <c r="EF12" s="60">
        <f t="shared" si="232"/>
        <v>1.1201438884421433</v>
      </c>
      <c r="EG12" s="60">
        <f t="shared" si="233"/>
        <v>9.2635914044161041</v>
      </c>
      <c r="EH12" s="60">
        <f t="shared" si="234"/>
        <v>7.2480291019194107E-2</v>
      </c>
      <c r="EI12" s="60">
        <f t="shared" si="235"/>
        <v>3.2671393480098629</v>
      </c>
      <c r="EJ12" s="60">
        <f t="shared" si="236"/>
        <v>0</v>
      </c>
      <c r="EK12" s="60">
        <f t="shared" si="237"/>
        <v>0.45663055010677117</v>
      </c>
      <c r="EL12" s="60">
        <f t="shared" si="238"/>
        <v>0.19400221072519314</v>
      </c>
      <c r="EM12" s="60">
        <f t="shared" si="239"/>
        <v>1.0051103745864729</v>
      </c>
      <c r="EN12" s="60">
        <f t="shared" si="240"/>
        <v>2.0043133355562882E-2</v>
      </c>
      <c r="EO12" s="60">
        <f t="shared" si="241"/>
        <v>0.72100268778083687</v>
      </c>
      <c r="EP12" s="60">
        <f t="shared" si="242"/>
        <v>0.30833881723897816</v>
      </c>
      <c r="EQ12" s="60">
        <f t="shared" si="243"/>
        <v>0</v>
      </c>
      <c r="ER12" s="60">
        <f t="shared" si="244"/>
        <v>0</v>
      </c>
      <c r="ES12" s="60">
        <f t="shared" si="245"/>
        <v>2.2402877768842866</v>
      </c>
      <c r="ET12" s="60">
        <f t="shared" si="246"/>
        <v>25.763309434169297</v>
      </c>
      <c r="EU12" s="60">
        <f t="shared" si="247"/>
        <v>-5.5266188683385948</v>
      </c>
      <c r="EV12" s="60" t="str">
        <f t="shared" si="248"/>
        <v/>
      </c>
      <c r="EW12" s="62">
        <f t="shared" si="249"/>
        <v>9.2635914044161041</v>
      </c>
      <c r="EX12" s="62">
        <f t="shared" si="250"/>
        <v>0</v>
      </c>
      <c r="EY12" s="62">
        <f t="shared" si="251"/>
        <v>0</v>
      </c>
      <c r="EZ12" s="62">
        <f t="shared" si="252"/>
        <v>9.2635914044161041</v>
      </c>
      <c r="FA12" s="62">
        <f t="shared" si="253"/>
        <v>3.2671393480098629</v>
      </c>
      <c r="FB12" s="62">
        <f t="shared" si="254"/>
        <v>7.2480291019194107E-2</v>
      </c>
      <c r="FC12" s="62">
        <f t="shared" si="255"/>
        <v>0</v>
      </c>
      <c r="FD12" s="62">
        <f t="shared" si="256"/>
        <v>-5.5266188683385948</v>
      </c>
      <c r="FE12" s="62">
        <f t="shared" si="257"/>
        <v>0.19400221072519314</v>
      </c>
      <c r="FF12" s="62">
        <f t="shared" si="258"/>
        <v>5.9832494184453662</v>
      </c>
      <c r="FG12" s="62">
        <f t="shared" si="259"/>
        <v>2.0043133355562882E-2</v>
      </c>
      <c r="FH12" s="62">
        <f t="shared" si="260"/>
        <v>4.0102955332165848</v>
      </c>
      <c r="FI12" s="62">
        <f t="shared" si="261"/>
        <v>0</v>
      </c>
      <c r="FJ12" s="62">
        <f t="shared" si="262"/>
        <v>0</v>
      </c>
      <c r="FK12" s="62">
        <f t="shared" si="263"/>
        <v>0</v>
      </c>
      <c r="FL12" s="62">
        <f t="shared" si="264"/>
        <v>1.0051103745864729</v>
      </c>
      <c r="FM12" s="62">
        <f t="shared" si="265"/>
        <v>0.72100268778083687</v>
      </c>
      <c r="FN12" s="62">
        <f t="shared" si="266"/>
        <v>1.7261130623673098</v>
      </c>
      <c r="FO12" s="62">
        <f t="shared" si="267"/>
        <v>0</v>
      </c>
      <c r="FP12" s="62">
        <f t="shared" si="268"/>
        <v>0.30833881723897816</v>
      </c>
      <c r="FQ12" s="62">
        <f t="shared" si="269"/>
        <v>0.30833881723897816</v>
      </c>
      <c r="FR12" s="62" t="str">
        <f t="shared" si="270"/>
        <v>Fail</v>
      </c>
      <c r="FS12" s="62" t="str">
        <f t="shared" si="271"/>
        <v>Low-Ca</v>
      </c>
      <c r="FT12" s="60">
        <f t="shared" si="272"/>
        <v>3.140591032572887E-2</v>
      </c>
      <c r="FV12" s="60">
        <f t="shared" si="273"/>
        <v>1.0437478057916296</v>
      </c>
      <c r="FW12" s="60">
        <f t="shared" si="274"/>
        <v>8.631795702208052</v>
      </c>
      <c r="FX12" s="60">
        <f t="shared" si="275"/>
        <v>6.7536988323558644E-2</v>
      </c>
      <c r="FY12" s="60">
        <f t="shared" si="276"/>
        <v>3.0443138251134809</v>
      </c>
      <c r="FZ12" s="60">
        <f t="shared" si="277"/>
        <v>0</v>
      </c>
      <c r="GA12" s="60">
        <f t="shared" si="278"/>
        <v>0.42548742143673668</v>
      </c>
      <c r="GB12" s="60">
        <f t="shared" si="279"/>
        <v>0.18077086689707408</v>
      </c>
      <c r="GC12" s="60">
        <f t="shared" si="280"/>
        <v>0.93655981064366645</v>
      </c>
      <c r="GD12" s="60">
        <f t="shared" si="281"/>
        <v>1.8676151052480005E-2</v>
      </c>
      <c r="GE12" s="60">
        <f t="shared" si="282"/>
        <v>0.67182884369233042</v>
      </c>
      <c r="GF12" s="60">
        <f t="shared" si="283"/>
        <v>0.2873094851958321</v>
      </c>
      <c r="GG12" s="60">
        <f t="shared" si="284"/>
        <v>0</v>
      </c>
      <c r="GH12" s="60">
        <f t="shared" si="285"/>
        <v>0</v>
      </c>
      <c r="GI12" s="60">
        <f t="shared" si="286"/>
        <v>2.0874956115832592</v>
      </c>
      <c r="GJ12" s="60">
        <f t="shared" si="287"/>
        <v>24.006199533207486</v>
      </c>
      <c r="GK12" s="60">
        <f t="shared" si="288"/>
        <v>-2.0123990664149716</v>
      </c>
      <c r="GM12" s="88">
        <f t="shared" si="289"/>
        <v>8.631795702208052</v>
      </c>
      <c r="GN12" s="88">
        <f t="shared" si="290"/>
        <v>0</v>
      </c>
      <c r="GO12" s="88">
        <f t="shared" si="291"/>
        <v>0</v>
      </c>
      <c r="GP12" s="87">
        <f t="shared" si="292"/>
        <v>8.631795702208052</v>
      </c>
      <c r="GQ12" s="88">
        <f t="shared" si="293"/>
        <v>3.0443138251134809</v>
      </c>
      <c r="GR12" s="88">
        <f t="shared" si="294"/>
        <v>6.7536988323558644E-2</v>
      </c>
      <c r="GS12" s="88">
        <f t="shared" si="295"/>
        <v>0</v>
      </c>
      <c r="GT12" s="88">
        <f t="shared" si="296"/>
        <v>-2.0123990664149716</v>
      </c>
      <c r="GU12" s="88">
        <f t="shared" si="297"/>
        <v>0.18077086689707408</v>
      </c>
      <c r="GV12" s="88">
        <f t="shared" si="298"/>
        <v>2.4378864878517081</v>
      </c>
      <c r="GW12" s="88">
        <f t="shared" si="299"/>
        <v>1.8676151052480005E-2</v>
      </c>
      <c r="GX12" s="87">
        <f t="shared" si="300"/>
        <v>3.7367852528233301</v>
      </c>
      <c r="GY12" s="88">
        <f t="shared" si="301"/>
        <v>0</v>
      </c>
      <c r="GZ12" s="88">
        <f t="shared" si="302"/>
        <v>0</v>
      </c>
      <c r="HA12" s="88">
        <f t="shared" si="303"/>
        <v>0</v>
      </c>
      <c r="HB12" s="88">
        <f t="shared" si="304"/>
        <v>0.93655981064366645</v>
      </c>
      <c r="HC12" s="88">
        <f t="shared" si="305"/>
        <v>0.67182884369233042</v>
      </c>
      <c r="HD12" s="87">
        <f t="shared" si="306"/>
        <v>1.6083886543359969</v>
      </c>
      <c r="HE12" s="88">
        <f t="shared" si="307"/>
        <v>0</v>
      </c>
      <c r="HF12" s="88">
        <f t="shared" si="308"/>
        <v>0.2873094851958321</v>
      </c>
      <c r="HG12" s="88">
        <f t="shared" si="309"/>
        <v>0.2873094851958321</v>
      </c>
      <c r="HH12" s="96" t="str">
        <f t="shared" si="310"/>
        <v>Fail</v>
      </c>
      <c r="HI12" s="83">
        <f t="shared" si="311"/>
        <v>6.9031890166636994E-2</v>
      </c>
      <c r="HJ12" s="83">
        <f t="shared" si="312"/>
        <v>0.2873094851958321</v>
      </c>
      <c r="HK12" s="83">
        <f t="shared" si="313"/>
        <v>6.7536988323558644E-2</v>
      </c>
      <c r="HL12" s="83">
        <f t="shared" si="314"/>
        <v>8.631795702208052</v>
      </c>
      <c r="HM12" s="96" t="str">
        <f t="shared" si="315"/>
        <v>Ferroactinolite</v>
      </c>
      <c r="HP12" s="97">
        <f>parameters!$E$5+parameters!$F$5*calcs!$Q12 +parameters!$G$5*calcs!$GM12+parameters!$H$5*LN(calcs!$GM12)+parameters!$I$5*calcs!$GQ12+parameters!$J$5*(calcs!$GU12+calcs!$GY12) + parameters!$K$5*calcs!$GT12+parameters!$L$5*(calcs!$GV12+calcs!$GZ12)+parameters!$M$5*(calcs!$GT12+calcs!$GV12+calcs!$GZ12)+parameters!$N$5*(calcs!$GO12+calcs!$GR12)+parameters!$O$5*calcs!$HB12+parameters!$P$5*calcs!$HE12</f>
        <v>68.515288588043276</v>
      </c>
      <c r="HQ12" s="97">
        <f>parameters!$E$6+parameters!$F$6*calcs!$Q12 +parameters!$G$6*calcs!$GM12+parameters!$H$6*LN(calcs!$GM12)+parameters!$I$6*calcs!$GQ12+parameters!$J$6*(calcs!$GU12+calcs!$GY12) + parameters!$K$6*calcs!$GT12+parameters!$L$6*(calcs!$GV12+calcs!$GZ12)+parameters!$M$6*(calcs!$GT12+calcs!$GV12+calcs!$GZ12)+parameters!$N$6*(calcs!$GO12+calcs!$GR12)+parameters!$O$6*calcs!$HB12+parameters!$P$6*calcs!$HE12</f>
        <v>88.597574854506007</v>
      </c>
      <c r="HR12" s="97">
        <f>parameters!$E$7+parameters!$F$7*calcs!$Q12 +parameters!$G$7*calcs!$GM12+parameters!$H$7*LN(calcs!$GM12)+parameters!$I$7*calcs!$GQ12+parameters!$J$7*(calcs!$GU12+calcs!$GY12) + parameters!$K$7*calcs!$GT12+parameters!$L$7*(calcs!$GV12+calcs!$GZ12)+parameters!$M$7*(calcs!$GT12+calcs!$GV12+calcs!$GZ12)+parameters!$N$7*(calcs!$GO12+calcs!$GR12)+parameters!$O$7*calcs!$HB12+parameters!$P$7*calcs!$HE12</f>
        <v>137.26093754217021</v>
      </c>
      <c r="HS12" s="97">
        <f>parameters!$E$8+parameters!$F$8*calcs!$Q12 +parameters!$G$8*calcs!$GM12+parameters!$H$8*LN(calcs!$GM12)+parameters!$I$8*calcs!$GQ12+parameters!$J$8*(calcs!$GU12+calcs!$GY12) + parameters!$K$8*calcs!$GT12+parameters!$L$8*(calcs!$GV12+calcs!$GZ12)+parameters!$M$8*(calcs!$GT12+calcs!$GV12+calcs!$GZ12)+parameters!$N$8*(calcs!$GO12+calcs!$GR12)+parameters!$O$8*calcs!$HB12+parameters!$P$8*calcs!$HE12</f>
        <v>137.16735020076698</v>
      </c>
      <c r="HT12" s="81"/>
      <c r="HU12" s="97">
        <f>EXP(parameters!$E$10+parameters!$F$10*calcs!$Q12 +parameters!$G$10*calcs!$GM12+parameters!$H$10*LN(calcs!$GM12)+parameters!$I$10*calcs!$GQ12+parameters!$J$10*(calcs!$GU12+calcs!$GY12) + parameters!$K$10*calcs!$GT12+parameters!$L$10*(calcs!$GV12+calcs!$GZ12)+parameters!$M$10*(calcs!$GT12+calcs!$GV12+calcs!$GZ12)+parameters!$N$10*(calcs!$GO12+calcs!$GR12)+parameters!$O$10*calcs!$HB12+parameters!$P$10*calcs!$HE12)</f>
        <v>1.3905714126450017E-2</v>
      </c>
      <c r="HV12" s="97">
        <f>EXP(parameters!$E$11+parameters!$F$11*calcs!$Q12 +parameters!$G$11*calcs!$GM12+parameters!$H$11*LN(calcs!$GM12)+parameters!$I$11*calcs!$GQ12+parameters!$J$11*(calcs!$GU12+calcs!$GY12) + parameters!$K$11*calcs!$GT12+parameters!$L$11*(calcs!$GV12+calcs!$GZ12)+parameters!$M$11*(calcs!$GT12+calcs!$GV12+calcs!$GZ12)+parameters!$N$11*(calcs!$GO12+calcs!$GR12)+parameters!$O$11*calcs!$HB12+parameters!$P$11*calcs!$HE12)</f>
        <v>3.5025032248996814E-2</v>
      </c>
      <c r="HW12" s="73"/>
      <c r="HX12" s="97">
        <f>EXP(parameters!$E$13+parameters!$F$13*calcs!$Q12 +parameters!$G$13*calcs!$GM12+parameters!$H$13*LN(calcs!$GM12)+parameters!$I$13*calcs!$GQ12+parameters!$J$13*(calcs!$GU12+calcs!$GY12) + parameters!$K$13*calcs!$GT12+parameters!$L$13*(calcs!$GV12+calcs!$GZ12)+parameters!$M$13*(calcs!$GT12+calcs!$GV12+calcs!$GZ12)+parameters!$N$13*(calcs!$GO12+calcs!$GR12)+parameters!$O$13*calcs!$HB12+parameters!$P$13*calcs!$HE12)</f>
        <v>3.586455178326358E-2</v>
      </c>
      <c r="HY12" s="97">
        <f>EXP(parameters!$E$14+parameters!$F$14*calcs!$Q12 +parameters!$G$14*calcs!$GM12+parameters!$H$14*LN(calcs!$GM12)+parameters!$I$14*calcs!$GQ12+parameters!$J$14*(calcs!$GU12+calcs!$GY12) + parameters!$K$14*calcs!$GT12+parameters!$L$14*(calcs!$GV12+calcs!$GZ12)+parameters!$M$14*(calcs!$GT12+calcs!$GV12+calcs!$GZ12)+parameters!$N$14*(calcs!$GO12+calcs!$GR12)+parameters!$O$14*calcs!$HB12+parameters!$P$14*calcs!$HE12)</f>
        <v>2.7551681192007869E-2</v>
      </c>
      <c r="HZ12" s="81"/>
      <c r="IA12" s="97">
        <f>EXP(parameters!$E$16+parameters!$F$16*calcs!$Q12 +parameters!$G$16*calcs!$GM12+parameters!$H$16*LN(calcs!$GM12)+parameters!$I$16*calcs!$GQ12+parameters!$J$16*(calcs!$GU12+calcs!$GY12) + parameters!$K$16*calcs!$GT12+parameters!$L$16*(calcs!$GV12+calcs!$GZ12)+parameters!$M$16*(calcs!$GT12+calcs!$GV12+calcs!$GZ12)+parameters!$N$16*(calcs!$GO12+calcs!$GR12)+parameters!$O$16*calcs!$HB12+parameters!$P$16*calcs!$HE12)</f>
        <v>1.3175584319411835E-3</v>
      </c>
      <c r="IB12" s="81"/>
      <c r="IC12" s="97">
        <f>(parameters!$E$18+parameters!$F$18*calcs!$Q12 +parameters!$G$18*calcs!$GM12+parameters!$H$18*LN(calcs!$GM12)+parameters!$I$18*calcs!$GQ12+parameters!$J$18*(calcs!$GU12+calcs!$GY12) + parameters!$K$18*calcs!$GT12+parameters!$L$18*(calcs!$GV12+calcs!$GZ12)+parameters!$M$18*(calcs!$GT12+calcs!$GV12+calcs!$GZ12)+parameters!$N$18*(calcs!$GO12+calcs!$GR12)+parameters!$O$18*calcs!$HB12+parameters!$P$18*calcs!$HE12)</f>
        <v>-20.173463094692412</v>
      </c>
      <c r="ID12" s="97">
        <f>EXP(parameters!$E$19+parameters!$F$19*calcs!$Q12 +parameters!$G$19*calcs!$GM12+parameters!$H$19*LN(calcs!$GM12)+parameters!$I$19*calcs!$GQ12+parameters!$J$19*(calcs!$GU12+calcs!$GY12) + parameters!$K$19*calcs!$GT12+parameters!$L$19*(calcs!$GV12+calcs!$GZ12)+parameters!$M$19*(calcs!$GT12+calcs!$GV12+calcs!$GZ12)+parameters!$N$19*(calcs!$GO12+calcs!$GR12)+parameters!$O$19*calcs!$HB12+parameters!$P$19*calcs!$HE12)</f>
        <v>1.5343301378489567</v>
      </c>
      <c r="IE12" s="73"/>
      <c r="IF12" s="97">
        <f>(parameters!$E$21+parameters!$F$21*calcs!$Q12 +parameters!$G$21*calcs!$GM12+parameters!$H$21*LN(calcs!$GM12)+parameters!$I$21*calcs!$GQ12+parameters!$J$21*(calcs!$GU12+calcs!$GY12) + parameters!$K$21*calcs!$GT12+parameters!$L$21*(calcs!$GV12+calcs!$GZ12)+parameters!$M$21*(calcs!$GT12+calcs!$GV12+calcs!$GZ12)+parameters!$N$21*(calcs!$GO12+calcs!$GR12)+parameters!$O$21*calcs!$HB12+parameters!$P$21*calcs!$HE12)</f>
        <v>9.9752789397659587</v>
      </c>
      <c r="IG12" s="97">
        <f>(parameters!$E$22+parameters!$F$22*calcs!$Q12 +parameters!$G$22*calcs!$GM12+parameters!$H$22*LN(calcs!$GM12)+parameters!$I$22*calcs!$GQ12+parameters!$J$22*(calcs!$GU12+calcs!$GY12) + parameters!$K$22*calcs!$GT12+parameters!$L$22*(calcs!$GV12+calcs!$GZ12)+parameters!$M$22*(calcs!$GT12+calcs!$GV12+calcs!$GZ12)+parameters!$N$22*(calcs!$GO12+calcs!$GR12)+parameters!$O$22*calcs!$HB12+parameters!$P$22*calcs!$HE12)</f>
        <v>1.6866689881306405</v>
      </c>
      <c r="IH12" s="81"/>
      <c r="II12" s="97">
        <f>(parameters!$E$24+parameters!$F$24*calcs!$Q12 +parameters!$G$24*calcs!$GM12+parameters!$H$24*LN(calcs!$GM12)+parameters!$I$24*calcs!$GQ12+parameters!$J$24*(calcs!$GU12+calcs!$GY12) + parameters!$K$24*calcs!$GT12+parameters!$L$24*(calcs!$GV12+calcs!$GZ12)+parameters!$M$24*(calcs!$GT12+calcs!$GV12+calcs!$GZ12)+parameters!$N$24*(calcs!$GO12+calcs!$GR12)+parameters!$O$24*calcs!$HB12+parameters!$P$24*calcs!$HE12)</f>
        <v>17.141913527932815</v>
      </c>
      <c r="IJ12" s="98"/>
    </row>
    <row r="13" spans="1:244" s="60" customFormat="1" x14ac:dyDescent="0.3">
      <c r="A13" s="138" t="s">
        <v>166</v>
      </c>
      <c r="B13" s="90" t="str">
        <f t="shared" si="118"/>
        <v>Ferroactinolite</v>
      </c>
      <c r="C13" s="115">
        <v>65.800003051757798</v>
      </c>
      <c r="D13" s="115">
        <v>0.230000004172325</v>
      </c>
      <c r="E13" s="115">
        <v>13.699999809265099</v>
      </c>
      <c r="F13" s="115"/>
      <c r="G13" s="115">
        <v>1.9400000572204601</v>
      </c>
      <c r="H13" s="115">
        <v>0.259999990463257</v>
      </c>
      <c r="I13" s="115">
        <v>3.2999999523162802</v>
      </c>
      <c r="J13" s="115">
        <v>9.00000035762787E-2</v>
      </c>
      <c r="K13" s="115">
        <v>1.0099999904632599</v>
      </c>
      <c r="L13" s="115">
        <v>1.9800000190734901</v>
      </c>
      <c r="M13" s="91">
        <v>0</v>
      </c>
      <c r="N13" s="91">
        <v>0</v>
      </c>
      <c r="O13" s="91">
        <v>0</v>
      </c>
      <c r="P13" s="91">
        <v>95.759999999999991</v>
      </c>
      <c r="Q13" s="60">
        <v>1025</v>
      </c>
      <c r="R13" s="92">
        <f t="shared" si="119"/>
        <v>1.0952064422729328</v>
      </c>
      <c r="S13" s="93">
        <f t="shared" si="120"/>
        <v>2.8796795313925753E-3</v>
      </c>
      <c r="T13" s="93">
        <f t="shared" si="121"/>
        <v>0.13436483494961907</v>
      </c>
      <c r="U13" s="93">
        <f t="shared" si="122"/>
        <v>0</v>
      </c>
      <c r="V13" s="93">
        <f t="shared" si="123"/>
        <v>2.7004455139483019E-2</v>
      </c>
      <c r="W13" s="93">
        <f t="shared" si="124"/>
        <v>6.450012167284966E-3</v>
      </c>
      <c r="X13" s="93">
        <f t="shared" si="125"/>
        <v>5.8844506995654071E-2</v>
      </c>
      <c r="Y13" s="93">
        <f t="shared" si="126"/>
        <v>1.268677806262739E-3</v>
      </c>
      <c r="Z13" s="93">
        <f t="shared" si="127"/>
        <v>1.62958419862092E-2</v>
      </c>
      <c r="AA13" s="93">
        <f t="shared" si="128"/>
        <v>2.1018349858640879E-2</v>
      </c>
      <c r="AB13" s="93">
        <f t="shared" si="129"/>
        <v>0</v>
      </c>
      <c r="AC13" s="94">
        <f t="shared" si="130"/>
        <v>0</v>
      </c>
      <c r="AD13" s="92">
        <f t="shared" si="131"/>
        <v>2.1904128845458657</v>
      </c>
      <c r="AE13" s="93">
        <f t="shared" si="132"/>
        <v>5.7593590627851507E-3</v>
      </c>
      <c r="AF13" s="93">
        <f t="shared" si="133"/>
        <v>0.40309450484885723</v>
      </c>
      <c r="AG13" s="93">
        <f t="shared" si="134"/>
        <v>0</v>
      </c>
      <c r="AH13" s="93">
        <f t="shared" si="135"/>
        <v>2.7004455139483019E-2</v>
      </c>
      <c r="AI13" s="93">
        <f t="shared" si="136"/>
        <v>6.450012167284966E-3</v>
      </c>
      <c r="AJ13" s="93">
        <f t="shared" si="137"/>
        <v>5.8844506995654071E-2</v>
      </c>
      <c r="AK13" s="93">
        <f t="shared" si="138"/>
        <v>1.268677806262739E-3</v>
      </c>
      <c r="AL13" s="93">
        <f t="shared" si="139"/>
        <v>1.62958419862092E-2</v>
      </c>
      <c r="AM13" s="93">
        <f t="shared" si="140"/>
        <v>2.1018349858640879E-2</v>
      </c>
      <c r="AN13" s="94">
        <f t="shared" si="141"/>
        <v>2.7301485924110427</v>
      </c>
      <c r="AO13" s="92">
        <f t="shared" si="142"/>
        <v>18.453023577029512</v>
      </c>
      <c r="AP13" s="93">
        <f t="shared" si="143"/>
        <v>4.8519431803920987E-2</v>
      </c>
      <c r="AQ13" s="93">
        <f t="shared" si="144"/>
        <v>3.3958494557016685</v>
      </c>
      <c r="AR13" s="93">
        <f t="shared" si="145"/>
        <v>0</v>
      </c>
      <c r="AS13" s="93">
        <f t="shared" si="146"/>
        <v>0.22749767904010046</v>
      </c>
      <c r="AT13" s="93">
        <f t="shared" si="147"/>
        <v>5.4337804271870585E-2</v>
      </c>
      <c r="AU13" s="93">
        <f t="shared" si="148"/>
        <v>0.49573260029221017</v>
      </c>
      <c r="AV13" s="93">
        <f t="shared" si="149"/>
        <v>1.0687912601223652E-2</v>
      </c>
      <c r="AW13" s="93">
        <f t="shared" si="150"/>
        <v>0.13728350417433333</v>
      </c>
      <c r="AX13" s="93">
        <f t="shared" si="151"/>
        <v>0.17706803508516056</v>
      </c>
      <c r="AY13" s="94">
        <f t="shared" si="152"/>
        <v>23.000000000000004</v>
      </c>
      <c r="AZ13" s="92">
        <f t="shared" si="153"/>
        <v>9.2265117885147561</v>
      </c>
      <c r="BA13" s="93">
        <f t="shared" si="154"/>
        <v>2.4259715901960494E-2</v>
      </c>
      <c r="BB13" s="93">
        <f t="shared" si="155"/>
        <v>2.2638996371344455</v>
      </c>
      <c r="BC13" s="93">
        <f t="shared" si="156"/>
        <v>0</v>
      </c>
      <c r="BD13" s="93">
        <f t="shared" si="157"/>
        <v>0.22749767904010046</v>
      </c>
      <c r="BE13" s="93">
        <f t="shared" si="158"/>
        <v>5.4337804271870585E-2</v>
      </c>
      <c r="BF13" s="93">
        <f t="shared" si="159"/>
        <v>0.49573260029221017</v>
      </c>
      <c r="BG13" s="93">
        <f t="shared" si="160"/>
        <v>1.0687912601223652E-2</v>
      </c>
      <c r="BH13" s="93">
        <f t="shared" si="161"/>
        <v>0.27456700834866665</v>
      </c>
      <c r="BI13" s="93">
        <f t="shared" si="162"/>
        <v>0.35413607017032112</v>
      </c>
      <c r="BJ13" s="93">
        <f t="shared" si="163"/>
        <v>0</v>
      </c>
      <c r="BK13" s="93">
        <f t="shared" si="164"/>
        <v>0</v>
      </c>
      <c r="BL13" s="93">
        <f t="shared" si="165"/>
        <v>2</v>
      </c>
      <c r="BM13" s="94">
        <f t="shared" si="166"/>
        <v>12.931630216275556</v>
      </c>
      <c r="BN13" s="95">
        <f t="shared" si="167"/>
        <v>9.2265117885147561</v>
      </c>
      <c r="BO13" s="66">
        <f t="shared" si="168"/>
        <v>0</v>
      </c>
      <c r="BP13" s="66">
        <f t="shared" si="169"/>
        <v>0</v>
      </c>
      <c r="BQ13" s="66">
        <f t="shared" si="170"/>
        <v>9.2265117885147561</v>
      </c>
      <c r="BR13" s="66">
        <f t="shared" si="171"/>
        <v>2.2638996371344455</v>
      </c>
      <c r="BS13" s="66">
        <f t="shared" si="172"/>
        <v>2.4259715901960494E-2</v>
      </c>
      <c r="BT13" s="66">
        <f t="shared" si="173"/>
        <v>0</v>
      </c>
      <c r="BU13" s="66"/>
      <c r="BV13" s="66">
        <f t="shared" si="174"/>
        <v>5.4337804271870585E-2</v>
      </c>
      <c r="BW13" s="66">
        <f t="shared" si="175"/>
        <v>0.22749767904010046</v>
      </c>
      <c r="BX13" s="66">
        <f t="shared" si="176"/>
        <v>1.0687912601223652E-2</v>
      </c>
      <c r="BY13" s="66">
        <f t="shared" si="177"/>
        <v>2.5806827489496014</v>
      </c>
      <c r="BZ13" s="66">
        <f t="shared" si="178"/>
        <v>0</v>
      </c>
      <c r="CA13" s="66">
        <f t="shared" si="179"/>
        <v>0</v>
      </c>
      <c r="CB13" s="66">
        <f t="shared" si="180"/>
        <v>0</v>
      </c>
      <c r="CC13" s="66">
        <f t="shared" si="181"/>
        <v>0.49573260029221017</v>
      </c>
      <c r="CD13" s="56">
        <f t="shared" si="182"/>
        <v>0.49573260029221017</v>
      </c>
      <c r="CE13" s="66">
        <f t="shared" si="183"/>
        <v>0.99146520058442034</v>
      </c>
      <c r="CF13" s="66">
        <f t="shared" si="184"/>
        <v>-0.22116559194354352</v>
      </c>
      <c r="CG13" s="66">
        <f t="shared" si="185"/>
        <v>0.35413607017032112</v>
      </c>
      <c r="CH13" s="67">
        <f t="shared" si="186"/>
        <v>0.1329704782267776</v>
      </c>
      <c r="CJ13" s="60">
        <f t="shared" si="187"/>
        <v>0.86706657763755002</v>
      </c>
      <c r="CK13" s="60">
        <f t="shared" si="188"/>
        <v>1.2372763319401632</v>
      </c>
      <c r="CL13" s="60">
        <f t="shared" si="189"/>
        <v>1.2192220462694898</v>
      </c>
      <c r="CN13" s="60">
        <f t="shared" si="190"/>
        <v>0.86706657763755002</v>
      </c>
      <c r="CO13" s="60">
        <f t="shared" si="191"/>
        <v>8</v>
      </c>
      <c r="CP13" s="60">
        <f t="shared" si="192"/>
        <v>2.1034788841572134E-2</v>
      </c>
      <c r="CQ13" s="60">
        <f t="shared" si="193"/>
        <v>1.9629517104850551</v>
      </c>
      <c r="CR13" s="60">
        <f t="shared" si="194"/>
        <v>0</v>
      </c>
      <c r="CS13" s="60">
        <f t="shared" si="195"/>
        <v>0.19725563398578569</v>
      </c>
      <c r="CT13" s="60">
        <f t="shared" si="196"/>
        <v>4.711449398634987E-2</v>
      </c>
      <c r="CU13" s="60">
        <f t="shared" si="197"/>
        <v>0.42983316915873021</v>
      </c>
      <c r="CV13" s="60">
        <f t="shared" si="198"/>
        <v>9.2671318012322364E-3</v>
      </c>
      <c r="CW13" s="60">
        <f t="shared" si="199"/>
        <v>0.23806787626105902</v>
      </c>
      <c r="CX13" s="60">
        <f t="shared" si="200"/>
        <v>0.30705955038059157</v>
      </c>
      <c r="CY13" s="60">
        <f t="shared" si="201"/>
        <v>0</v>
      </c>
      <c r="CZ13" s="60">
        <f t="shared" si="202"/>
        <v>0</v>
      </c>
      <c r="DA13" s="60">
        <f t="shared" si="203"/>
        <v>1.7341331552751</v>
      </c>
      <c r="DB13" s="60">
        <f t="shared" si="204"/>
        <v>19.942531285663648</v>
      </c>
      <c r="DC13" s="60">
        <f t="shared" si="205"/>
        <v>6.1149374286727038</v>
      </c>
      <c r="DD13" s="60" t="str">
        <f t="shared" si="206"/>
        <v>FAIL</v>
      </c>
      <c r="DE13" s="59">
        <f t="shared" si="207"/>
        <v>8</v>
      </c>
      <c r="DF13" s="59">
        <f t="shared" si="208"/>
        <v>0</v>
      </c>
      <c r="DG13" s="59">
        <f t="shared" si="209"/>
        <v>0</v>
      </c>
      <c r="DH13" s="59">
        <f t="shared" si="210"/>
        <v>8</v>
      </c>
      <c r="DI13" s="59">
        <f t="shared" si="211"/>
        <v>1.9629517104850551</v>
      </c>
      <c r="DJ13" s="59">
        <f t="shared" si="212"/>
        <v>2.1034788841572134E-2</v>
      </c>
      <c r="DK13" s="59">
        <f t="shared" si="213"/>
        <v>0</v>
      </c>
      <c r="DL13" s="59">
        <f t="shared" si="214"/>
        <v>6.1149374286727038</v>
      </c>
      <c r="DM13" s="59">
        <f t="shared" si="215"/>
        <v>0</v>
      </c>
      <c r="DN13" s="59">
        <f t="shared" si="216"/>
        <v>0</v>
      </c>
      <c r="DO13" s="59">
        <f t="shared" si="217"/>
        <v>0</v>
      </c>
      <c r="DP13" s="59">
        <f t="shared" si="218"/>
        <v>8.0989239279993317</v>
      </c>
      <c r="DQ13" s="59">
        <f t="shared" si="219"/>
        <v>4.711449398634987E-2</v>
      </c>
      <c r="DR13" s="59">
        <f t="shared" si="220"/>
        <v>0</v>
      </c>
      <c r="DS13" s="59">
        <f t="shared" si="221"/>
        <v>9.2671318012322364E-3</v>
      </c>
      <c r="DT13" s="59">
        <f t="shared" si="222"/>
        <v>0.42983316915873021</v>
      </c>
      <c r="DU13" s="59">
        <f t="shared" si="223"/>
        <v>0.23806787626105902</v>
      </c>
      <c r="DV13" s="59">
        <f t="shared" si="224"/>
        <v>0.72428267120737133</v>
      </c>
      <c r="DW13" s="59">
        <f t="shared" si="225"/>
        <v>0</v>
      </c>
      <c r="DX13" s="59">
        <f t="shared" si="226"/>
        <v>0</v>
      </c>
      <c r="DY13" s="59">
        <f t="shared" si="227"/>
        <v>0</v>
      </c>
      <c r="EA13" s="60">
        <f t="shared" si="228"/>
        <v>0.69623268511884506</v>
      </c>
      <c r="EB13" s="60">
        <f t="shared" si="229"/>
        <v>1.1926063988385891</v>
      </c>
      <c r="EC13" s="60">
        <f t="shared" si="230"/>
        <v>1.0566591067668911</v>
      </c>
      <c r="ED13" s="60">
        <f t="shared" si="231"/>
        <v>0.99507873688903459</v>
      </c>
      <c r="EF13" s="60">
        <f t="shared" si="232"/>
        <v>1.1926063988385891</v>
      </c>
      <c r="EG13" s="60">
        <f t="shared" si="233"/>
        <v>11.003596997942374</v>
      </c>
      <c r="EH13" s="60">
        <f t="shared" si="234"/>
        <v>2.893229241868436E-2</v>
      </c>
      <c r="EI13" s="60">
        <f t="shared" si="235"/>
        <v>2.6999411935748996</v>
      </c>
      <c r="EJ13" s="60">
        <f t="shared" si="236"/>
        <v>0</v>
      </c>
      <c r="EK13" s="60">
        <f t="shared" si="237"/>
        <v>0.27131518774415136</v>
      </c>
      <c r="EL13" s="60">
        <f t="shared" si="238"/>
        <v>6.4803613073471683E-2</v>
      </c>
      <c r="EM13" s="60">
        <f t="shared" si="239"/>
        <v>0.59121387122138247</v>
      </c>
      <c r="EN13" s="60">
        <f t="shared" si="240"/>
        <v>1.2746472958446916E-2</v>
      </c>
      <c r="EO13" s="60">
        <f t="shared" si="241"/>
        <v>0.32745037106658814</v>
      </c>
      <c r="EP13" s="60">
        <f t="shared" si="242"/>
        <v>0.42234494334467654</v>
      </c>
      <c r="EQ13" s="60">
        <f t="shared" si="243"/>
        <v>0</v>
      </c>
      <c r="ER13" s="60">
        <f t="shared" si="244"/>
        <v>0</v>
      </c>
      <c r="ES13" s="60">
        <f t="shared" si="245"/>
        <v>2.3852127976771782</v>
      </c>
      <c r="ET13" s="60">
        <f t="shared" si="246"/>
        <v>27.429947173287552</v>
      </c>
      <c r="EU13" s="60">
        <f t="shared" si="247"/>
        <v>-8.8598943465751034</v>
      </c>
      <c r="EV13" s="60" t="str">
        <f t="shared" si="248"/>
        <v/>
      </c>
      <c r="EW13" s="62">
        <f t="shared" si="249"/>
        <v>11.003596997942374</v>
      </c>
      <c r="EX13" s="62">
        <f t="shared" si="250"/>
        <v>0</v>
      </c>
      <c r="EY13" s="62">
        <f t="shared" si="251"/>
        <v>0</v>
      </c>
      <c r="EZ13" s="62">
        <f t="shared" si="252"/>
        <v>11.003596997942374</v>
      </c>
      <c r="FA13" s="62">
        <f t="shared" si="253"/>
        <v>2.6999411935748996</v>
      </c>
      <c r="FB13" s="62">
        <f t="shared" si="254"/>
        <v>2.893229241868436E-2</v>
      </c>
      <c r="FC13" s="62">
        <f t="shared" si="255"/>
        <v>0</v>
      </c>
      <c r="FD13" s="62">
        <f t="shared" si="256"/>
        <v>-8.8598943465751034</v>
      </c>
      <c r="FE13" s="62">
        <f t="shared" si="257"/>
        <v>6.4803613073471683E-2</v>
      </c>
      <c r="FF13" s="62">
        <f t="shared" si="258"/>
        <v>9.1312095343192556</v>
      </c>
      <c r="FG13" s="62">
        <f t="shared" si="259"/>
        <v>1.2746472958446916E-2</v>
      </c>
      <c r="FH13" s="62">
        <f t="shared" si="260"/>
        <v>3.0777387597696548</v>
      </c>
      <c r="FI13" s="62">
        <f t="shared" si="261"/>
        <v>0</v>
      </c>
      <c r="FJ13" s="62">
        <f t="shared" si="262"/>
        <v>0</v>
      </c>
      <c r="FK13" s="62">
        <f t="shared" si="263"/>
        <v>0</v>
      </c>
      <c r="FL13" s="62">
        <f t="shared" si="264"/>
        <v>0.59121387122138247</v>
      </c>
      <c r="FM13" s="62">
        <f t="shared" si="265"/>
        <v>0.32745037106658814</v>
      </c>
      <c r="FN13" s="62">
        <f t="shared" si="266"/>
        <v>0.91866424228797061</v>
      </c>
      <c r="FO13" s="62">
        <f t="shared" si="267"/>
        <v>0</v>
      </c>
      <c r="FP13" s="62">
        <f t="shared" si="268"/>
        <v>0.42234494334467654</v>
      </c>
      <c r="FQ13" s="62">
        <f t="shared" si="269"/>
        <v>0.42234494334467654</v>
      </c>
      <c r="FR13" s="62" t="str">
        <f t="shared" si="270"/>
        <v>Fail</v>
      </c>
      <c r="FS13" s="62" t="str">
        <f t="shared" si="271"/>
        <v>Low-Ca</v>
      </c>
      <c r="FT13" s="60">
        <f t="shared" si="272"/>
        <v>7.0469247960834999E-3</v>
      </c>
      <c r="FV13" s="60">
        <f t="shared" si="273"/>
        <v>1.0298364882380695</v>
      </c>
      <c r="FW13" s="60">
        <f t="shared" si="274"/>
        <v>9.501798498971187</v>
      </c>
      <c r="FX13" s="60">
        <f t="shared" si="275"/>
        <v>2.4983540630128247E-2</v>
      </c>
      <c r="FY13" s="60">
        <f t="shared" si="276"/>
        <v>2.3314464520299771</v>
      </c>
      <c r="FZ13" s="60">
        <f t="shared" si="277"/>
        <v>0</v>
      </c>
      <c r="GA13" s="60">
        <f t="shared" si="278"/>
        <v>0.23428541086496854</v>
      </c>
      <c r="GB13" s="60">
        <f t="shared" si="279"/>
        <v>5.5959053529910777E-2</v>
      </c>
      <c r="GC13" s="60">
        <f t="shared" si="280"/>
        <v>0.51052352019005631</v>
      </c>
      <c r="GD13" s="60">
        <f t="shared" si="281"/>
        <v>1.1006802379839576E-2</v>
      </c>
      <c r="GE13" s="60">
        <f t="shared" si="282"/>
        <v>0.28275912366382355</v>
      </c>
      <c r="GF13" s="60">
        <f t="shared" si="283"/>
        <v>0.36470224686263408</v>
      </c>
      <c r="GG13" s="60">
        <f t="shared" si="284"/>
        <v>0</v>
      </c>
      <c r="GH13" s="60">
        <f t="shared" si="285"/>
        <v>0</v>
      </c>
      <c r="GI13" s="60">
        <f t="shared" si="286"/>
        <v>2.059672976476139</v>
      </c>
      <c r="GJ13" s="60">
        <f t="shared" si="287"/>
        <v>23.686239229475596</v>
      </c>
      <c r="GK13" s="60">
        <f t="shared" si="288"/>
        <v>-1.3724784589511927</v>
      </c>
      <c r="GM13" s="88">
        <f t="shared" si="289"/>
        <v>9.501798498971187</v>
      </c>
      <c r="GN13" s="88">
        <f t="shared" si="290"/>
        <v>0</v>
      </c>
      <c r="GO13" s="88">
        <f t="shared" si="291"/>
        <v>0</v>
      </c>
      <c r="GP13" s="87">
        <f t="shared" si="292"/>
        <v>9.501798498971187</v>
      </c>
      <c r="GQ13" s="88">
        <f t="shared" si="293"/>
        <v>2.3314464520299771</v>
      </c>
      <c r="GR13" s="88">
        <f t="shared" si="294"/>
        <v>2.4983540630128247E-2</v>
      </c>
      <c r="GS13" s="88">
        <f t="shared" si="295"/>
        <v>0</v>
      </c>
      <c r="GT13" s="88">
        <f t="shared" si="296"/>
        <v>-1.3724784589511927</v>
      </c>
      <c r="GU13" s="88">
        <f t="shared" si="297"/>
        <v>5.5959053529910777E-2</v>
      </c>
      <c r="GV13" s="88">
        <f t="shared" si="298"/>
        <v>1.6067638698161613</v>
      </c>
      <c r="GW13" s="88">
        <f t="shared" si="299"/>
        <v>1.1006802379839576E-2</v>
      </c>
      <c r="GX13" s="87">
        <f t="shared" si="300"/>
        <v>2.6576812594348245</v>
      </c>
      <c r="GY13" s="88">
        <f t="shared" si="301"/>
        <v>0</v>
      </c>
      <c r="GZ13" s="88">
        <f t="shared" si="302"/>
        <v>0</v>
      </c>
      <c r="HA13" s="88">
        <f t="shared" si="303"/>
        <v>0</v>
      </c>
      <c r="HB13" s="88">
        <f t="shared" si="304"/>
        <v>0.51052352019005631</v>
      </c>
      <c r="HC13" s="88">
        <f t="shared" si="305"/>
        <v>0.28275912366382355</v>
      </c>
      <c r="HD13" s="87">
        <f t="shared" si="306"/>
        <v>0.79328264385387981</v>
      </c>
      <c r="HE13" s="88">
        <f t="shared" si="307"/>
        <v>0</v>
      </c>
      <c r="HF13" s="88">
        <f t="shared" si="308"/>
        <v>0.36470224686263408</v>
      </c>
      <c r="HG13" s="88">
        <f t="shared" si="309"/>
        <v>0.36470224686263408</v>
      </c>
      <c r="HH13" s="96" t="str">
        <f t="shared" si="310"/>
        <v>Fail</v>
      </c>
      <c r="HI13" s="83">
        <f t="shared" si="311"/>
        <v>3.3655068288406399E-2</v>
      </c>
      <c r="HJ13" s="83">
        <f t="shared" si="312"/>
        <v>0.36470224686263408</v>
      </c>
      <c r="HK13" s="83">
        <f t="shared" si="313"/>
        <v>2.4983540630128247E-2</v>
      </c>
      <c r="HL13" s="83">
        <f t="shared" si="314"/>
        <v>9.501798498971187</v>
      </c>
      <c r="HM13" s="96" t="str">
        <f t="shared" si="315"/>
        <v>Ferroactinolite</v>
      </c>
      <c r="HP13" s="97">
        <f>parameters!$E$5+parameters!$F$5*calcs!$Q13 +parameters!$G$5*calcs!$GM13+parameters!$H$5*LN(calcs!$GM13)+parameters!$I$5*calcs!$GQ13+parameters!$J$5*(calcs!$GU13+calcs!$GY13) + parameters!$K$5*calcs!$GT13+parameters!$L$5*(calcs!$GV13+calcs!$GZ13)+parameters!$M$5*(calcs!$GT13+calcs!$GV13+calcs!$GZ13)+parameters!$N$5*(calcs!$GO13+calcs!$GR13)+parameters!$O$5*calcs!$HB13+parameters!$P$5*calcs!$HE13</f>
        <v>41.298659543431995</v>
      </c>
      <c r="HQ13" s="97">
        <f>parameters!$E$6+parameters!$F$6*calcs!$Q13 +parameters!$G$6*calcs!$GM13+parameters!$H$6*LN(calcs!$GM13)+parameters!$I$6*calcs!$GQ13+parameters!$J$6*(calcs!$GU13+calcs!$GY13) + parameters!$K$6*calcs!$GT13+parameters!$L$6*(calcs!$GV13+calcs!$GZ13)+parameters!$M$6*(calcs!$GT13+calcs!$GV13+calcs!$GZ13)+parameters!$N$6*(calcs!$GO13+calcs!$GR13)+parameters!$O$6*calcs!$HB13+parameters!$P$6*calcs!$HE13</f>
        <v>98.595828666474119</v>
      </c>
      <c r="HR13" s="97">
        <f>parameters!$E$7+parameters!$F$7*calcs!$Q13 +parameters!$G$7*calcs!$GM13+parameters!$H$7*LN(calcs!$GM13)+parameters!$I$7*calcs!$GQ13+parameters!$J$7*(calcs!$GU13+calcs!$GY13) + parameters!$K$7*calcs!$GT13+parameters!$L$7*(calcs!$GV13+calcs!$GZ13)+parameters!$M$7*(calcs!$GT13+calcs!$GV13+calcs!$GZ13)+parameters!$N$7*(calcs!$GO13+calcs!$GR13)+parameters!$O$7*calcs!$HB13+parameters!$P$7*calcs!$HE13</f>
        <v>154.0066624935715</v>
      </c>
      <c r="HS13" s="97">
        <f>parameters!$E$8+parameters!$F$8*calcs!$Q13 +parameters!$G$8*calcs!$GM13+parameters!$H$8*LN(calcs!$GM13)+parameters!$I$8*calcs!$GQ13+parameters!$J$8*(calcs!$GU13+calcs!$GY13) + parameters!$K$8*calcs!$GT13+parameters!$L$8*(calcs!$GV13+calcs!$GZ13)+parameters!$M$8*(calcs!$GT13+calcs!$GV13+calcs!$GZ13)+parameters!$N$8*(calcs!$GO13+calcs!$GR13)+parameters!$O$8*calcs!$HB13+parameters!$P$8*calcs!$HE13</f>
        <v>154.14691583350643</v>
      </c>
      <c r="HT13" s="81"/>
      <c r="HU13" s="97">
        <f>EXP(parameters!$E$10+parameters!$F$10*calcs!$Q13 +parameters!$G$10*calcs!$GM13+parameters!$H$10*LN(calcs!$GM13)+parameters!$I$10*calcs!$GQ13+parameters!$J$10*(calcs!$GU13+calcs!$GY13) + parameters!$K$10*calcs!$GT13+parameters!$L$10*(calcs!$GV13+calcs!$GZ13)+parameters!$M$10*(calcs!$GT13+calcs!$GV13+calcs!$GZ13)+parameters!$N$10*(calcs!$GO13+calcs!$GR13)+parameters!$O$10*calcs!$HB13+parameters!$P$10*calcs!$HE13)</f>
        <v>5.9633909212803912E-3</v>
      </c>
      <c r="HV13" s="97">
        <f>EXP(parameters!$E$11+parameters!$F$11*calcs!$Q13 +parameters!$G$11*calcs!$GM13+parameters!$H$11*LN(calcs!$GM13)+parameters!$I$11*calcs!$GQ13+parameters!$J$11*(calcs!$GU13+calcs!$GY13) + parameters!$K$11*calcs!$GT13+parameters!$L$11*(calcs!$GV13+calcs!$GZ13)+parameters!$M$11*(calcs!$GT13+calcs!$GV13+calcs!$GZ13)+parameters!$N$11*(calcs!$GO13+calcs!$GR13)+parameters!$O$11*calcs!$HB13+parameters!$P$11*calcs!$HE13)</f>
        <v>1.0946407113180486E-2</v>
      </c>
      <c r="HW13" s="73"/>
      <c r="HX13" s="97">
        <f>EXP(parameters!$E$13+parameters!$F$13*calcs!$Q13 +parameters!$G$13*calcs!$GM13+parameters!$H$13*LN(calcs!$GM13)+parameters!$I$13*calcs!$GQ13+parameters!$J$13*(calcs!$GU13+calcs!$GY13) + parameters!$K$13*calcs!$GT13+parameters!$L$13*(calcs!$GV13+calcs!$GZ13)+parameters!$M$13*(calcs!$GT13+calcs!$GV13+calcs!$GZ13)+parameters!$N$13*(calcs!$GO13+calcs!$GR13)+parameters!$O$13*calcs!$HB13+parameters!$P$13*calcs!$HE13)</f>
        <v>1.4552738822009534E-2</v>
      </c>
      <c r="HY13" s="97">
        <f>EXP(parameters!$E$14+parameters!$F$14*calcs!$Q13 +parameters!$G$14*calcs!$GM13+parameters!$H$14*LN(calcs!$GM13)+parameters!$I$14*calcs!$GQ13+parameters!$J$14*(calcs!$GU13+calcs!$GY13) + parameters!$K$14*calcs!$GT13+parameters!$L$14*(calcs!$GV13+calcs!$GZ13)+parameters!$M$14*(calcs!$GT13+calcs!$GV13+calcs!$GZ13)+parameters!$N$14*(calcs!$GO13+calcs!$GR13)+parameters!$O$14*calcs!$HB13+parameters!$P$14*calcs!$HE13)</f>
        <v>7.4911739768212648E-3</v>
      </c>
      <c r="HZ13" s="81"/>
      <c r="IA13" s="97">
        <f>EXP(parameters!$E$16+parameters!$F$16*calcs!$Q13 +parameters!$G$16*calcs!$GM13+parameters!$H$16*LN(calcs!$GM13)+parameters!$I$16*calcs!$GQ13+parameters!$J$16*(calcs!$GU13+calcs!$GY13) + parameters!$K$16*calcs!$GT13+parameters!$L$16*(calcs!$GV13+calcs!$GZ13)+parameters!$M$16*(calcs!$GT13+calcs!$GV13+calcs!$GZ13)+parameters!$N$16*(calcs!$GO13+calcs!$GR13)+parameters!$O$16*calcs!$HB13+parameters!$P$16*calcs!$HE13)</f>
        <v>5.3947011804567235E-5</v>
      </c>
      <c r="IB13" s="81"/>
      <c r="IC13" s="97">
        <f>(parameters!$E$18+parameters!$F$18*calcs!$Q13 +parameters!$G$18*calcs!$GM13+parameters!$H$18*LN(calcs!$GM13)+parameters!$I$18*calcs!$GQ13+parameters!$J$18*(calcs!$GU13+calcs!$GY13) + parameters!$K$18*calcs!$GT13+parameters!$L$18*(calcs!$GV13+calcs!$GZ13)+parameters!$M$18*(calcs!$GT13+calcs!$GV13+calcs!$GZ13)+parameters!$N$18*(calcs!$GO13+calcs!$GR13)+parameters!$O$18*calcs!$HB13+parameters!$P$18*calcs!$HE13)</f>
        <v>-26.888032993634074</v>
      </c>
      <c r="ID13" s="97">
        <f>EXP(parameters!$E$19+parameters!$F$19*calcs!$Q13 +parameters!$G$19*calcs!$GM13+parameters!$H$19*LN(calcs!$GM13)+parameters!$I$19*calcs!$GQ13+parameters!$J$19*(calcs!$GU13+calcs!$GY13) + parameters!$K$19*calcs!$GT13+parameters!$L$19*(calcs!$GV13+calcs!$GZ13)+parameters!$M$19*(calcs!$GT13+calcs!$GV13+calcs!$GZ13)+parameters!$N$19*(calcs!$GO13+calcs!$GR13)+parameters!$O$19*calcs!$HB13+parameters!$P$19*calcs!$HE13)</f>
        <v>0.19821590383585733</v>
      </c>
      <c r="IE13" s="73"/>
      <c r="IF13" s="97">
        <f>(parameters!$E$21+parameters!$F$21*calcs!$Q13 +parameters!$G$21*calcs!$GM13+parameters!$H$21*LN(calcs!$GM13)+parameters!$I$21*calcs!$GQ13+parameters!$J$21*(calcs!$GU13+calcs!$GY13) + parameters!$K$21*calcs!$GT13+parameters!$L$21*(calcs!$GV13+calcs!$GZ13)+parameters!$M$21*(calcs!$GT13+calcs!$GV13+calcs!$GZ13)+parameters!$N$21*(calcs!$GO13+calcs!$GR13)+parameters!$O$21*calcs!$HB13+parameters!$P$21*calcs!$HE13)</f>
        <v>21.013064551673978</v>
      </c>
      <c r="IG13" s="97">
        <f>(parameters!$E$22+parameters!$F$22*calcs!$Q13 +parameters!$G$22*calcs!$GM13+parameters!$H$22*LN(calcs!$GM13)+parameters!$I$22*calcs!$GQ13+parameters!$J$22*(calcs!$GU13+calcs!$GY13) + parameters!$K$22*calcs!$GT13+parameters!$L$22*(calcs!$GV13+calcs!$GZ13)+parameters!$M$22*(calcs!$GT13+calcs!$GV13+calcs!$GZ13)+parameters!$N$22*(calcs!$GO13+calcs!$GR13)+parameters!$O$22*calcs!$HB13+parameters!$P$22*calcs!$HE13)</f>
        <v>1.4389067533587727</v>
      </c>
      <c r="IH13" s="81"/>
      <c r="II13" s="97">
        <f>(parameters!$E$24+parameters!$F$24*calcs!$Q13 +parameters!$G$24*calcs!$GM13+parameters!$H$24*LN(calcs!$GM13)+parameters!$I$24*calcs!$GQ13+parameters!$J$24*(calcs!$GU13+calcs!$GY13) + parameters!$K$24*calcs!$GT13+parameters!$L$24*(calcs!$GV13+calcs!$GZ13)+parameters!$M$24*(calcs!$GT13+calcs!$GV13+calcs!$GZ13)+parameters!$N$24*(calcs!$GO13+calcs!$GR13)+parameters!$O$24*calcs!$HB13+parameters!$P$24*calcs!$HE13)</f>
        <v>14.722851918080567</v>
      </c>
      <c r="IJ13" s="98"/>
    </row>
    <row r="14" spans="1:244" s="60" customFormat="1" x14ac:dyDescent="0.3">
      <c r="A14" s="138" t="s">
        <v>166</v>
      </c>
      <c r="B14" s="90" t="str">
        <f t="shared" si="118"/>
        <v>Ferroactinolite</v>
      </c>
      <c r="C14" s="115">
        <v>54</v>
      </c>
      <c r="D14" s="115">
        <v>0.83999997377395597</v>
      </c>
      <c r="E14" s="115">
        <v>16.100000381469702</v>
      </c>
      <c r="F14" s="115"/>
      <c r="G14" s="115">
        <v>6.1999998092651403</v>
      </c>
      <c r="H14" s="115">
        <v>2.0299999713897701</v>
      </c>
      <c r="I14" s="115">
        <v>6.2600002288818404</v>
      </c>
      <c r="J14" s="115">
        <v>0.259999990463257</v>
      </c>
      <c r="K14" s="115">
        <v>2.9200000762939502</v>
      </c>
      <c r="L14" s="115">
        <v>1.4700000286102299</v>
      </c>
      <c r="M14" s="91">
        <v>0</v>
      </c>
      <c r="N14" s="91">
        <v>0</v>
      </c>
      <c r="O14" s="91">
        <v>0</v>
      </c>
      <c r="P14" s="91">
        <v>95.759999999999991</v>
      </c>
      <c r="Q14" s="60">
        <v>1025</v>
      </c>
      <c r="R14" s="92">
        <f t="shared" si="119"/>
        <v>0.89880159786950731</v>
      </c>
      <c r="S14" s="93">
        <f t="shared" si="120"/>
        <v>1.0517089943332364E-2</v>
      </c>
      <c r="T14" s="93">
        <f t="shared" si="121"/>
        <v>0.1579032061359586</v>
      </c>
      <c r="U14" s="93">
        <f t="shared" si="122"/>
        <v>0</v>
      </c>
      <c r="V14" s="93">
        <f t="shared" si="123"/>
        <v>8.6302892667944595E-2</v>
      </c>
      <c r="W14" s="93">
        <f t="shared" si="124"/>
        <v>5.0359711520460676E-2</v>
      </c>
      <c r="X14" s="93">
        <f t="shared" si="125"/>
        <v>0.11162625229817832</v>
      </c>
      <c r="Y14" s="93">
        <f t="shared" si="126"/>
        <v>3.6650689380216665E-3</v>
      </c>
      <c r="Z14" s="93">
        <f t="shared" si="127"/>
        <v>4.7112732962680107E-2</v>
      </c>
      <c r="AA14" s="93">
        <f t="shared" si="128"/>
        <v>1.5604532624196471E-2</v>
      </c>
      <c r="AB14" s="93">
        <f t="shared" si="129"/>
        <v>0</v>
      </c>
      <c r="AC14" s="94">
        <f t="shared" si="130"/>
        <v>0</v>
      </c>
      <c r="AD14" s="92">
        <f t="shared" si="131"/>
        <v>1.7976031957390146</v>
      </c>
      <c r="AE14" s="93">
        <f t="shared" si="132"/>
        <v>2.1034179886664728E-2</v>
      </c>
      <c r="AF14" s="93">
        <f t="shared" si="133"/>
        <v>0.47370961840787579</v>
      </c>
      <c r="AG14" s="93">
        <f t="shared" si="134"/>
        <v>0</v>
      </c>
      <c r="AH14" s="93">
        <f t="shared" si="135"/>
        <v>8.6302892667944595E-2</v>
      </c>
      <c r="AI14" s="93">
        <f t="shared" si="136"/>
        <v>5.0359711520460676E-2</v>
      </c>
      <c r="AJ14" s="93">
        <f t="shared" si="137"/>
        <v>0.11162625229817832</v>
      </c>
      <c r="AK14" s="93">
        <f t="shared" si="138"/>
        <v>3.6650689380216665E-3</v>
      </c>
      <c r="AL14" s="93">
        <f t="shared" si="139"/>
        <v>4.7112732962680107E-2</v>
      </c>
      <c r="AM14" s="93">
        <f t="shared" si="140"/>
        <v>1.5604532624196471E-2</v>
      </c>
      <c r="AN14" s="94">
        <f t="shared" si="141"/>
        <v>2.6070181850450371</v>
      </c>
      <c r="AO14" s="92">
        <f t="shared" si="142"/>
        <v>15.859066016174754</v>
      </c>
      <c r="AP14" s="93">
        <f t="shared" si="143"/>
        <v>0.18557068000848301</v>
      </c>
      <c r="AQ14" s="93">
        <f t="shared" si="144"/>
        <v>4.1792271668380874</v>
      </c>
      <c r="AR14" s="93">
        <f t="shared" si="145"/>
        <v>0</v>
      </c>
      <c r="AS14" s="93">
        <f t="shared" si="146"/>
        <v>0.76139343513188218</v>
      </c>
      <c r="AT14" s="93">
        <f t="shared" si="147"/>
        <v>0.44429048159884088</v>
      </c>
      <c r="AU14" s="93">
        <f t="shared" si="148"/>
        <v>0.98480471581894569</v>
      </c>
      <c r="AV14" s="93">
        <f t="shared" si="149"/>
        <v>3.2334483149392405E-2</v>
      </c>
      <c r="AW14" s="93">
        <f t="shared" si="150"/>
        <v>0.41564453380401833</v>
      </c>
      <c r="AX14" s="93">
        <f t="shared" si="151"/>
        <v>0.13766848747559413</v>
      </c>
      <c r="AY14" s="94">
        <f t="shared" si="152"/>
        <v>22.999999999999996</v>
      </c>
      <c r="AZ14" s="92">
        <f t="shared" si="153"/>
        <v>7.9295330080873772</v>
      </c>
      <c r="BA14" s="93">
        <f t="shared" si="154"/>
        <v>9.2785340004241504E-2</v>
      </c>
      <c r="BB14" s="93">
        <f t="shared" si="155"/>
        <v>2.7861514445587248</v>
      </c>
      <c r="BC14" s="93">
        <f t="shared" si="156"/>
        <v>0</v>
      </c>
      <c r="BD14" s="93">
        <f t="shared" si="157"/>
        <v>0.76139343513188218</v>
      </c>
      <c r="BE14" s="93">
        <f t="shared" si="158"/>
        <v>0.44429048159884088</v>
      </c>
      <c r="BF14" s="93">
        <f t="shared" si="159"/>
        <v>0.98480471581894569</v>
      </c>
      <c r="BG14" s="93">
        <f t="shared" si="160"/>
        <v>3.2334483149392405E-2</v>
      </c>
      <c r="BH14" s="93">
        <f t="shared" si="161"/>
        <v>0.83128906760803667</v>
      </c>
      <c r="BI14" s="93">
        <f t="shared" si="162"/>
        <v>0.27533697495118825</v>
      </c>
      <c r="BJ14" s="93">
        <f t="shared" si="163"/>
        <v>0</v>
      </c>
      <c r="BK14" s="93">
        <f t="shared" si="164"/>
        <v>0</v>
      </c>
      <c r="BL14" s="93">
        <f t="shared" si="165"/>
        <v>2</v>
      </c>
      <c r="BM14" s="94">
        <f t="shared" si="166"/>
        <v>14.137918950908629</v>
      </c>
      <c r="BN14" s="95">
        <f t="shared" si="167"/>
        <v>7.9295330080873772</v>
      </c>
      <c r="BO14" s="66">
        <f t="shared" si="168"/>
        <v>7.0466991912622845E-2</v>
      </c>
      <c r="BP14" s="66">
        <f t="shared" si="169"/>
        <v>0</v>
      </c>
      <c r="BQ14" s="66">
        <f t="shared" si="170"/>
        <v>8</v>
      </c>
      <c r="BR14" s="66">
        <f t="shared" si="171"/>
        <v>2.7156844526461019</v>
      </c>
      <c r="BS14" s="66">
        <f t="shared" si="172"/>
        <v>9.2785340004241504E-2</v>
      </c>
      <c r="BT14" s="66">
        <f t="shared" si="173"/>
        <v>0</v>
      </c>
      <c r="BU14" s="66"/>
      <c r="BV14" s="66">
        <f t="shared" si="174"/>
        <v>0.44429048159884088</v>
      </c>
      <c r="BW14" s="66">
        <f t="shared" si="175"/>
        <v>0.76139343513188218</v>
      </c>
      <c r="BX14" s="66">
        <f t="shared" si="176"/>
        <v>3.2334483149392405E-2</v>
      </c>
      <c r="BY14" s="66">
        <f t="shared" si="177"/>
        <v>4.0464881925304583</v>
      </c>
      <c r="BZ14" s="66">
        <f t="shared" si="178"/>
        <v>0</v>
      </c>
      <c r="CA14" s="66">
        <f t="shared" si="179"/>
        <v>0</v>
      </c>
      <c r="CB14" s="66">
        <f t="shared" si="180"/>
        <v>0</v>
      </c>
      <c r="CC14" s="66">
        <f t="shared" si="181"/>
        <v>0.98480471581894569</v>
      </c>
      <c r="CD14" s="56">
        <f t="shared" si="182"/>
        <v>0.98480471581894569</v>
      </c>
      <c r="CE14" s="66">
        <f t="shared" si="183"/>
        <v>1.9696094316378914</v>
      </c>
      <c r="CF14" s="66">
        <f t="shared" si="184"/>
        <v>-0.15351564821090902</v>
      </c>
      <c r="CG14" s="66">
        <f t="shared" si="185"/>
        <v>0.27533697495118825</v>
      </c>
      <c r="CH14" s="67">
        <f t="shared" si="186"/>
        <v>0.12182132674027923</v>
      </c>
      <c r="CJ14" s="60">
        <f t="shared" si="187"/>
        <v>1.0088866509340151</v>
      </c>
      <c r="CK14" s="60">
        <f t="shared" si="188"/>
        <v>1.1317082843349937</v>
      </c>
      <c r="CL14" s="60">
        <f t="shared" si="189"/>
        <v>1.1510753465137145</v>
      </c>
      <c r="CN14" s="60">
        <f t="shared" si="190"/>
        <v>1</v>
      </c>
      <c r="CO14" s="60">
        <f t="shared" si="191"/>
        <v>7.9295330080873772</v>
      </c>
      <c r="CP14" s="60">
        <f t="shared" si="192"/>
        <v>9.2785340004241504E-2</v>
      </c>
      <c r="CQ14" s="60">
        <f t="shared" si="193"/>
        <v>2.7861514445587248</v>
      </c>
      <c r="CR14" s="60">
        <f t="shared" si="194"/>
        <v>0</v>
      </c>
      <c r="CS14" s="60">
        <f t="shared" si="195"/>
        <v>0.76139343513188218</v>
      </c>
      <c r="CT14" s="60">
        <f t="shared" si="196"/>
        <v>0.44429048159884088</v>
      </c>
      <c r="CU14" s="60">
        <f t="shared" si="197"/>
        <v>0.98480471581894569</v>
      </c>
      <c r="CV14" s="60">
        <f t="shared" si="198"/>
        <v>3.2334483149392405E-2</v>
      </c>
      <c r="CW14" s="60">
        <f t="shared" si="199"/>
        <v>0.83128906760803667</v>
      </c>
      <c r="CX14" s="60">
        <f t="shared" si="200"/>
        <v>0.27533697495118825</v>
      </c>
      <c r="CY14" s="60">
        <f t="shared" si="201"/>
        <v>0</v>
      </c>
      <c r="CZ14" s="60">
        <f t="shared" si="202"/>
        <v>0</v>
      </c>
      <c r="DA14" s="60">
        <f t="shared" si="203"/>
        <v>2</v>
      </c>
      <c r="DB14" s="60">
        <f t="shared" si="204"/>
        <v>22.999999999999996</v>
      </c>
      <c r="DC14" s="60">
        <f t="shared" si="205"/>
        <v>7.1054273576010019E-15</v>
      </c>
      <c r="DD14" s="60" t="str">
        <f t="shared" si="206"/>
        <v/>
      </c>
      <c r="DE14" s="59">
        <f t="shared" si="207"/>
        <v>7.9295330080873772</v>
      </c>
      <c r="DF14" s="59">
        <f t="shared" si="208"/>
        <v>7.0466991912622845E-2</v>
      </c>
      <c r="DG14" s="59">
        <f t="shared" si="209"/>
        <v>0</v>
      </c>
      <c r="DH14" s="59">
        <f t="shared" si="210"/>
        <v>8</v>
      </c>
      <c r="DI14" s="59">
        <f t="shared" si="211"/>
        <v>2.7156844526461019</v>
      </c>
      <c r="DJ14" s="59">
        <f t="shared" si="212"/>
        <v>9.2785340004241504E-2</v>
      </c>
      <c r="DK14" s="59">
        <f t="shared" si="213"/>
        <v>0</v>
      </c>
      <c r="DL14" s="59">
        <f t="shared" si="214"/>
        <v>7.1054273576010019E-15</v>
      </c>
      <c r="DM14" s="59">
        <f t="shared" si="215"/>
        <v>0.44429048159884088</v>
      </c>
      <c r="DN14" s="59">
        <f t="shared" si="216"/>
        <v>0.76139343513187507</v>
      </c>
      <c r="DO14" s="59">
        <f t="shared" si="217"/>
        <v>3.2334483149392405E-2</v>
      </c>
      <c r="DP14" s="59">
        <f t="shared" si="218"/>
        <v>4.0464881925304583</v>
      </c>
      <c r="DQ14" s="59">
        <f t="shared" si="219"/>
        <v>0</v>
      </c>
      <c r="DR14" s="59">
        <f t="shared" si="220"/>
        <v>0</v>
      </c>
      <c r="DS14" s="59">
        <f t="shared" si="221"/>
        <v>0</v>
      </c>
      <c r="DT14" s="59">
        <f t="shared" si="222"/>
        <v>0.98480471581894569</v>
      </c>
      <c r="DU14" s="59">
        <f t="shared" si="223"/>
        <v>0.83128906760803667</v>
      </c>
      <c r="DV14" s="59">
        <f t="shared" si="224"/>
        <v>1.8160937834269824</v>
      </c>
      <c r="DW14" s="59">
        <f t="shared" si="225"/>
        <v>0</v>
      </c>
      <c r="DX14" s="59">
        <f t="shared" si="226"/>
        <v>0</v>
      </c>
      <c r="DY14" s="59">
        <f t="shared" si="227"/>
        <v>0</v>
      </c>
      <c r="EA14" s="60">
        <f t="shared" si="228"/>
        <v>0.74656920286827799</v>
      </c>
      <c r="EB14" s="60">
        <f t="shared" si="229"/>
        <v>1.0820495075170873</v>
      </c>
      <c r="EC14" s="60">
        <f t="shared" si="230"/>
        <v>0.99759863364521906</v>
      </c>
      <c r="ED14" s="60">
        <f t="shared" si="231"/>
        <v>0.9837174776199068</v>
      </c>
      <c r="EF14" s="60">
        <f t="shared" si="232"/>
        <v>1.0820495075170873</v>
      </c>
      <c r="EG14" s="60">
        <f t="shared" si="233"/>
        <v>8.5801472862414343</v>
      </c>
      <c r="EH14" s="60">
        <f t="shared" si="234"/>
        <v>0.10039833145639501</v>
      </c>
      <c r="EI14" s="60">
        <f t="shared" si="235"/>
        <v>3.0147537984527895</v>
      </c>
      <c r="EJ14" s="60">
        <f t="shared" si="236"/>
        <v>0</v>
      </c>
      <c r="EK14" s="60">
        <f t="shared" si="237"/>
        <v>0.82386539151119642</v>
      </c>
      <c r="EL14" s="60">
        <f t="shared" si="238"/>
        <v>0.48074429680855529</v>
      </c>
      <c r="EM14" s="60">
        <f t="shared" si="239"/>
        <v>1.0656074577523953</v>
      </c>
      <c r="EN14" s="60">
        <f t="shared" si="240"/>
        <v>3.498751156761961E-2</v>
      </c>
      <c r="EO14" s="60">
        <f t="shared" si="241"/>
        <v>0.89949592620961472</v>
      </c>
      <c r="EP14" s="60">
        <f t="shared" si="242"/>
        <v>0.29792823814717784</v>
      </c>
      <c r="EQ14" s="60">
        <f t="shared" si="243"/>
        <v>0</v>
      </c>
      <c r="ER14" s="60">
        <f t="shared" si="244"/>
        <v>0</v>
      </c>
      <c r="ES14" s="60">
        <f t="shared" si="245"/>
        <v>2.1640990150341746</v>
      </c>
      <c r="ET14" s="60">
        <f t="shared" si="246"/>
        <v>24.887138672893013</v>
      </c>
      <c r="EU14" s="60">
        <f t="shared" si="247"/>
        <v>-3.7742773457860253</v>
      </c>
      <c r="EV14" s="60" t="str">
        <f t="shared" si="248"/>
        <v/>
      </c>
      <c r="EW14" s="62">
        <f t="shared" si="249"/>
        <v>8.5801472862414343</v>
      </c>
      <c r="EX14" s="62">
        <f t="shared" si="250"/>
        <v>0</v>
      </c>
      <c r="EY14" s="62">
        <f t="shared" si="251"/>
        <v>0</v>
      </c>
      <c r="EZ14" s="62">
        <f t="shared" si="252"/>
        <v>8.5801472862414343</v>
      </c>
      <c r="FA14" s="62">
        <f t="shared" si="253"/>
        <v>3.0147537984527895</v>
      </c>
      <c r="FB14" s="62">
        <f t="shared" si="254"/>
        <v>0.10039833145639501</v>
      </c>
      <c r="FC14" s="62">
        <f t="shared" si="255"/>
        <v>0</v>
      </c>
      <c r="FD14" s="62">
        <f t="shared" si="256"/>
        <v>-3.7742773457860253</v>
      </c>
      <c r="FE14" s="62">
        <f t="shared" si="257"/>
        <v>0.48074429680855529</v>
      </c>
      <c r="FF14" s="62">
        <f t="shared" si="258"/>
        <v>4.5981427372972217</v>
      </c>
      <c r="FG14" s="62">
        <f t="shared" si="259"/>
        <v>3.498751156761961E-2</v>
      </c>
      <c r="FH14" s="62">
        <f t="shared" si="260"/>
        <v>4.4547493297965559</v>
      </c>
      <c r="FI14" s="62">
        <f t="shared" si="261"/>
        <v>0</v>
      </c>
      <c r="FJ14" s="62">
        <f t="shared" si="262"/>
        <v>0</v>
      </c>
      <c r="FK14" s="62">
        <f t="shared" si="263"/>
        <v>0</v>
      </c>
      <c r="FL14" s="62">
        <f t="shared" si="264"/>
        <v>1.0656074577523953</v>
      </c>
      <c r="FM14" s="62">
        <f t="shared" si="265"/>
        <v>0.89949592620961472</v>
      </c>
      <c r="FN14" s="62">
        <f t="shared" si="266"/>
        <v>1.96510338396201</v>
      </c>
      <c r="FO14" s="62">
        <f t="shared" si="267"/>
        <v>0</v>
      </c>
      <c r="FP14" s="62">
        <f t="shared" si="268"/>
        <v>0.29792823814717784</v>
      </c>
      <c r="FQ14" s="62">
        <f t="shared" si="269"/>
        <v>0.29792823814717784</v>
      </c>
      <c r="FR14" s="62" t="str">
        <f t="shared" si="270"/>
        <v>Fail</v>
      </c>
      <c r="FS14" s="62" t="str">
        <f t="shared" si="271"/>
        <v>Low-Ca</v>
      </c>
      <c r="FT14" s="60">
        <f t="shared" si="272"/>
        <v>9.4655441946288221E-2</v>
      </c>
      <c r="FV14" s="60">
        <f t="shared" si="273"/>
        <v>1.0410247537585438</v>
      </c>
      <c r="FW14" s="60">
        <f t="shared" si="274"/>
        <v>8.2548401471644066</v>
      </c>
      <c r="FX14" s="60">
        <f t="shared" si="275"/>
        <v>9.6591835730318265E-2</v>
      </c>
      <c r="FY14" s="60">
        <f t="shared" si="276"/>
        <v>2.9004526215057576</v>
      </c>
      <c r="FZ14" s="60">
        <f t="shared" si="277"/>
        <v>0</v>
      </c>
      <c r="GA14" s="60">
        <f t="shared" si="278"/>
        <v>0.79262941332153936</v>
      </c>
      <c r="GB14" s="60">
        <f t="shared" si="279"/>
        <v>0.46251738920369811</v>
      </c>
      <c r="GC14" s="60">
        <f t="shared" si="280"/>
        <v>1.0252060867856705</v>
      </c>
      <c r="GD14" s="60">
        <f t="shared" si="281"/>
        <v>3.3660997358506008E-2</v>
      </c>
      <c r="GE14" s="60">
        <f t="shared" si="282"/>
        <v>0.8653924969088258</v>
      </c>
      <c r="GF14" s="60">
        <f t="shared" si="283"/>
        <v>0.2866326065491831</v>
      </c>
      <c r="GG14" s="60">
        <f t="shared" si="284"/>
        <v>0</v>
      </c>
      <c r="GH14" s="60">
        <f t="shared" si="285"/>
        <v>0</v>
      </c>
      <c r="GI14" s="60">
        <f t="shared" si="286"/>
        <v>2.0820495075170875</v>
      </c>
      <c r="GJ14" s="60">
        <f t="shared" si="287"/>
        <v>23.943569336446501</v>
      </c>
      <c r="GK14" s="60">
        <f t="shared" si="288"/>
        <v>-1.887138672893002</v>
      </c>
      <c r="GM14" s="88">
        <f t="shared" si="289"/>
        <v>8.2548401471644066</v>
      </c>
      <c r="GN14" s="88">
        <f t="shared" si="290"/>
        <v>0</v>
      </c>
      <c r="GO14" s="88">
        <f t="shared" si="291"/>
        <v>0</v>
      </c>
      <c r="GP14" s="87">
        <f t="shared" si="292"/>
        <v>8.2548401471644066</v>
      </c>
      <c r="GQ14" s="88">
        <f t="shared" si="293"/>
        <v>2.9004526215057576</v>
      </c>
      <c r="GR14" s="88">
        <f t="shared" si="294"/>
        <v>9.6591835730318265E-2</v>
      </c>
      <c r="GS14" s="88">
        <f t="shared" si="295"/>
        <v>0</v>
      </c>
      <c r="GT14" s="88">
        <f t="shared" si="296"/>
        <v>-1.887138672893002</v>
      </c>
      <c r="GU14" s="88">
        <f t="shared" si="297"/>
        <v>0.46251738920369811</v>
      </c>
      <c r="GV14" s="88">
        <f t="shared" si="298"/>
        <v>2.6797680862145414</v>
      </c>
      <c r="GW14" s="88">
        <f t="shared" si="299"/>
        <v>3.3660997358506008E-2</v>
      </c>
      <c r="GX14" s="87">
        <f t="shared" si="300"/>
        <v>4.2858522571198199</v>
      </c>
      <c r="GY14" s="88">
        <f t="shared" si="301"/>
        <v>0</v>
      </c>
      <c r="GZ14" s="88">
        <f t="shared" si="302"/>
        <v>0</v>
      </c>
      <c r="HA14" s="88">
        <f t="shared" si="303"/>
        <v>0</v>
      </c>
      <c r="HB14" s="88">
        <f t="shared" si="304"/>
        <v>1.0252060867856705</v>
      </c>
      <c r="HC14" s="88">
        <f t="shared" si="305"/>
        <v>0.8653924969088258</v>
      </c>
      <c r="HD14" s="87">
        <f t="shared" si="306"/>
        <v>1.8905985836944963</v>
      </c>
      <c r="HE14" s="88">
        <f t="shared" si="307"/>
        <v>0</v>
      </c>
      <c r="HF14" s="88">
        <f t="shared" si="308"/>
        <v>0.2866326065491831</v>
      </c>
      <c r="HG14" s="88">
        <f t="shared" si="309"/>
        <v>0.2866326065491831</v>
      </c>
      <c r="HH14" s="96" t="str">
        <f t="shared" si="310"/>
        <v>Fail</v>
      </c>
      <c r="HI14" s="83">
        <f t="shared" si="311"/>
        <v>0.14719139709676979</v>
      </c>
      <c r="HJ14" s="83">
        <f t="shared" si="312"/>
        <v>0.2866326065491831</v>
      </c>
      <c r="HK14" s="83">
        <f t="shared" si="313"/>
        <v>9.6591835730318265E-2</v>
      </c>
      <c r="HL14" s="83">
        <f t="shared" si="314"/>
        <v>8.2548401471644066</v>
      </c>
      <c r="HM14" s="96" t="str">
        <f t="shared" si="315"/>
        <v>Ferroactinolite</v>
      </c>
      <c r="HP14" s="97">
        <f>parameters!$E$5+parameters!$F$5*calcs!$Q14 +parameters!$G$5*calcs!$GM14+parameters!$H$5*LN(calcs!$GM14)+parameters!$I$5*calcs!$GQ14+parameters!$J$5*(calcs!$GU14+calcs!$GY14) + parameters!$K$5*calcs!$GT14+parameters!$L$5*(calcs!$GV14+calcs!$GZ14)+parameters!$M$5*(calcs!$GT14+calcs!$GV14+calcs!$GZ14)+parameters!$N$5*(calcs!$GO14+calcs!$GR14)+parameters!$O$5*calcs!$HB14+parameters!$P$5*calcs!$HE14</f>
        <v>77.774949934061169</v>
      </c>
      <c r="HQ14" s="97">
        <f>parameters!$E$6+parameters!$F$6*calcs!$Q14 +parameters!$G$6*calcs!$GM14+parameters!$H$6*LN(calcs!$GM14)+parameters!$I$6*calcs!$GQ14+parameters!$J$6*(calcs!$GU14+calcs!$GY14) + parameters!$K$6*calcs!$GT14+parameters!$L$6*(calcs!$GV14+calcs!$GZ14)+parameters!$M$6*(calcs!$GT14+calcs!$GV14+calcs!$GZ14)+parameters!$N$6*(calcs!$GO14+calcs!$GR14)+parameters!$O$6*calcs!$HB14+parameters!$P$6*calcs!$HE14</f>
        <v>84.893274103112944</v>
      </c>
      <c r="HR14" s="97">
        <f>parameters!$E$7+parameters!$F$7*calcs!$Q14 +parameters!$G$7*calcs!$GM14+parameters!$H$7*LN(calcs!$GM14)+parameters!$I$7*calcs!$GQ14+parameters!$J$7*(calcs!$GU14+calcs!$GY14) + parameters!$K$7*calcs!$GT14+parameters!$L$7*(calcs!$GV14+calcs!$GZ14)+parameters!$M$7*(calcs!$GT14+calcs!$GV14+calcs!$GZ14)+parameters!$N$7*(calcs!$GO14+calcs!$GR14)+parameters!$O$7*calcs!$HB14+parameters!$P$7*calcs!$HE14</f>
        <v>127.85928958252207</v>
      </c>
      <c r="HS14" s="97">
        <f>parameters!$E$8+parameters!$F$8*calcs!$Q14 +parameters!$G$8*calcs!$GM14+parameters!$H$8*LN(calcs!$GM14)+parameters!$I$8*calcs!$GQ14+parameters!$J$8*(calcs!$GU14+calcs!$GY14) + parameters!$K$8*calcs!$GT14+parameters!$L$8*(calcs!$GV14+calcs!$GZ14)+parameters!$M$8*(calcs!$GT14+calcs!$GV14+calcs!$GZ14)+parameters!$N$8*(calcs!$GO14+calcs!$GR14)+parameters!$O$8*calcs!$HB14+parameters!$P$8*calcs!$HE14</f>
        <v>127.67106105520804</v>
      </c>
      <c r="HT14" s="81"/>
      <c r="HU14" s="97">
        <f>EXP(parameters!$E$10+parameters!$F$10*calcs!$Q14 +parameters!$G$10*calcs!$GM14+parameters!$H$10*LN(calcs!$GM14)+parameters!$I$10*calcs!$GQ14+parameters!$J$10*(calcs!$GU14+calcs!$GY14) + parameters!$K$10*calcs!$GT14+parameters!$L$10*(calcs!$GV14+calcs!$GZ14)+parameters!$M$10*(calcs!$GT14+calcs!$GV14+calcs!$GZ14)+parameters!$N$10*(calcs!$GO14+calcs!$GR14)+parameters!$O$10*calcs!$HB14+parameters!$P$10*calcs!$HE14)</f>
        <v>2.2161884888342222E-2</v>
      </c>
      <c r="HV14" s="97">
        <f>EXP(parameters!$E$11+parameters!$F$11*calcs!$Q14 +parameters!$G$11*calcs!$GM14+parameters!$H$11*LN(calcs!$GM14)+parameters!$I$11*calcs!$GQ14+parameters!$J$11*(calcs!$GU14+calcs!$GY14) + parameters!$K$11*calcs!$GT14+parameters!$L$11*(calcs!$GV14+calcs!$GZ14)+parameters!$M$11*(calcs!$GT14+calcs!$GV14+calcs!$GZ14)+parameters!$N$11*(calcs!$GO14+calcs!$GR14)+parameters!$O$11*calcs!$HB14+parameters!$P$11*calcs!$HE14)</f>
        <v>5.4398685432524893E-2</v>
      </c>
      <c r="HW14" s="73"/>
      <c r="HX14" s="97">
        <f>EXP(parameters!$E$13+parameters!$F$13*calcs!$Q14 +parameters!$G$13*calcs!$GM14+parameters!$H$13*LN(calcs!$GM14)+parameters!$I$13*calcs!$GQ14+parameters!$J$13*(calcs!$GU14+calcs!$GY14) + parameters!$K$13*calcs!$GT14+parameters!$L$13*(calcs!$GV14+calcs!$GZ14)+parameters!$M$13*(calcs!$GT14+calcs!$GV14+calcs!$GZ14)+parameters!$N$13*(calcs!$GO14+calcs!$GR14)+parameters!$O$13*calcs!$HB14+parameters!$P$13*calcs!$HE14)</f>
        <v>7.2767086751893043E-2</v>
      </c>
      <c r="HY14" s="97">
        <f>EXP(parameters!$E$14+parameters!$F$14*calcs!$Q14 +parameters!$G$14*calcs!$GM14+parameters!$H$14*LN(calcs!$GM14)+parameters!$I$14*calcs!$GQ14+parameters!$J$14*(calcs!$GU14+calcs!$GY14) + parameters!$K$14*calcs!$GT14+parameters!$L$14*(calcs!$GV14+calcs!$GZ14)+parameters!$M$14*(calcs!$GT14+calcs!$GV14+calcs!$GZ14)+parameters!$N$14*(calcs!$GO14+calcs!$GR14)+parameters!$O$14*calcs!$HB14+parameters!$P$14*calcs!$HE14)</f>
        <v>5.9804321296258636E-2</v>
      </c>
      <c r="HZ14" s="81"/>
      <c r="IA14" s="97">
        <f>EXP(parameters!$E$16+parameters!$F$16*calcs!$Q14 +parameters!$G$16*calcs!$GM14+parameters!$H$16*LN(calcs!$GM14)+parameters!$I$16*calcs!$GQ14+parameters!$J$16*(calcs!$GU14+calcs!$GY14) + parameters!$K$16*calcs!$GT14+parameters!$L$16*(calcs!$GV14+calcs!$GZ14)+parameters!$M$16*(calcs!$GT14+calcs!$GV14+calcs!$GZ14)+parameters!$N$16*(calcs!$GO14+calcs!$GR14)+parameters!$O$16*calcs!$HB14+parameters!$P$16*calcs!$HE14)</f>
        <v>4.3576724169726326E-3</v>
      </c>
      <c r="IB14" s="81"/>
      <c r="IC14" s="97">
        <f>(parameters!$E$18+parameters!$F$18*calcs!$Q14 +parameters!$G$18*calcs!$GM14+parameters!$H$18*LN(calcs!$GM14)+parameters!$I$18*calcs!$GQ14+parameters!$J$18*(calcs!$GU14+calcs!$GY14) + parameters!$K$18*calcs!$GT14+parameters!$L$18*(calcs!$GV14+calcs!$GZ14)+parameters!$M$18*(calcs!$GT14+calcs!$GV14+calcs!$GZ14)+parameters!$N$18*(calcs!$GO14+calcs!$GR14)+parameters!$O$18*calcs!$HB14+parameters!$P$18*calcs!$HE14)</f>
        <v>-16.435183961352983</v>
      </c>
      <c r="ID14" s="97">
        <f>EXP(parameters!$E$19+parameters!$F$19*calcs!$Q14 +parameters!$G$19*calcs!$GM14+parameters!$H$19*LN(calcs!$GM14)+parameters!$I$19*calcs!$GQ14+parameters!$J$19*(calcs!$GU14+calcs!$GY14) + parameters!$K$19*calcs!$GT14+parameters!$L$19*(calcs!$GV14+calcs!$GZ14)+parameters!$M$19*(calcs!$GT14+calcs!$GV14+calcs!$GZ14)+parameters!$N$19*(calcs!$GO14+calcs!$GR14)+parameters!$O$19*calcs!$HB14+parameters!$P$19*calcs!$HE14)</f>
        <v>2.3905113032046517</v>
      </c>
      <c r="IE14" s="73"/>
      <c r="IF14" s="97">
        <f>(parameters!$E$21+parameters!$F$21*calcs!$Q14 +parameters!$G$21*calcs!$GM14+parameters!$H$21*LN(calcs!$GM14)+parameters!$I$21*calcs!$GQ14+parameters!$J$21*(calcs!$GU14+calcs!$GY14) + parameters!$K$21*calcs!$GT14+parameters!$L$21*(calcs!$GV14+calcs!$GZ14)+parameters!$M$21*(calcs!$GT14+calcs!$GV14+calcs!$GZ14)+parameters!$N$21*(calcs!$GO14+calcs!$GR14)+parameters!$O$21*calcs!$HB14+parameters!$P$21*calcs!$HE14)</f>
        <v>6.0953107745270065</v>
      </c>
      <c r="IG14" s="97">
        <f>(parameters!$E$22+parameters!$F$22*calcs!$Q14 +parameters!$G$22*calcs!$GM14+parameters!$H$22*LN(calcs!$GM14)+parameters!$I$22*calcs!$GQ14+parameters!$J$22*(calcs!$GU14+calcs!$GY14) + parameters!$K$22*calcs!$GT14+parameters!$L$22*(calcs!$GV14+calcs!$GZ14)+parameters!$M$22*(calcs!$GT14+calcs!$GV14+calcs!$GZ14)+parameters!$N$22*(calcs!$GO14+calcs!$GR14)+parameters!$O$22*calcs!$HB14+parameters!$P$22*calcs!$HE14)</f>
        <v>1.9137647059960874</v>
      </c>
      <c r="IH14" s="81"/>
      <c r="II14" s="97">
        <f>(parameters!$E$24+parameters!$F$24*calcs!$Q14 +parameters!$G$24*calcs!$GM14+parameters!$H$24*LN(calcs!$GM14)+parameters!$I$24*calcs!$GQ14+parameters!$J$24*(calcs!$GU14+calcs!$GY14) + parameters!$K$24*calcs!$GT14+parameters!$L$24*(calcs!$GV14+calcs!$GZ14)+parameters!$M$24*(calcs!$GT14+calcs!$GV14+calcs!$GZ14)+parameters!$N$24*(calcs!$GO14+calcs!$GR14)+parameters!$O$24*calcs!$HB14+parameters!$P$24*calcs!$HE14)</f>
        <v>17.169490373038013</v>
      </c>
      <c r="IJ14" s="98"/>
    </row>
    <row r="15" spans="1:244" s="60" customFormat="1" x14ac:dyDescent="0.3">
      <c r="A15" s="138" t="s">
        <v>166</v>
      </c>
      <c r="B15" s="90" t="str">
        <f t="shared" si="118"/>
        <v>Ferroactinolite</v>
      </c>
      <c r="C15" s="115">
        <v>59.700000762939403</v>
      </c>
      <c r="D15" s="115">
        <v>0.40000000596046498</v>
      </c>
      <c r="E15" s="115">
        <v>16</v>
      </c>
      <c r="F15" s="115"/>
      <c r="G15" s="115">
        <v>4.3699998855590803</v>
      </c>
      <c r="H15" s="115">
        <v>0.75</v>
      </c>
      <c r="I15" s="115">
        <v>5.2300000190734899</v>
      </c>
      <c r="J15" s="115">
        <v>0.21999999880790699</v>
      </c>
      <c r="K15" s="115">
        <v>2.3599998950958199</v>
      </c>
      <c r="L15" s="115">
        <v>1.8400000333786</v>
      </c>
      <c r="M15" s="91">
        <v>0</v>
      </c>
      <c r="N15" s="91">
        <v>0</v>
      </c>
      <c r="O15" s="91">
        <v>0</v>
      </c>
      <c r="P15" s="91">
        <v>95.759999999999991</v>
      </c>
      <c r="Q15" s="60">
        <v>1025</v>
      </c>
      <c r="R15" s="92">
        <f t="shared" si="119"/>
        <v>0.99367511256556929</v>
      </c>
      <c r="S15" s="93">
        <f t="shared" si="120"/>
        <v>5.0081382992420804E-3</v>
      </c>
      <c r="T15" s="93">
        <f t="shared" si="121"/>
        <v>0.15692243716237156</v>
      </c>
      <c r="U15" s="93">
        <f t="shared" si="122"/>
        <v>0</v>
      </c>
      <c r="V15" s="93">
        <f t="shared" si="123"/>
        <v>6.0829619787849107E-2</v>
      </c>
      <c r="W15" s="93">
        <f t="shared" si="124"/>
        <v>1.8605805011163483E-2</v>
      </c>
      <c r="X15" s="93">
        <f t="shared" si="125"/>
        <v>9.3259629441396041E-2</v>
      </c>
      <c r="Y15" s="93">
        <f t="shared" si="126"/>
        <v>3.101212275273569E-3</v>
      </c>
      <c r="Z15" s="93">
        <f t="shared" si="127"/>
        <v>3.8077411624837763E-2</v>
      </c>
      <c r="AA15" s="93">
        <f t="shared" si="128"/>
        <v>1.95322040752096E-2</v>
      </c>
      <c r="AB15" s="93">
        <f t="shared" si="129"/>
        <v>0</v>
      </c>
      <c r="AC15" s="94">
        <f t="shared" si="130"/>
        <v>0</v>
      </c>
      <c r="AD15" s="92">
        <f t="shared" si="131"/>
        <v>1.9873502251311386</v>
      </c>
      <c r="AE15" s="93">
        <f t="shared" si="132"/>
        <v>1.0016276598484161E-2</v>
      </c>
      <c r="AF15" s="93">
        <f t="shared" si="133"/>
        <v>0.4707673114871147</v>
      </c>
      <c r="AG15" s="93">
        <f t="shared" si="134"/>
        <v>0</v>
      </c>
      <c r="AH15" s="93">
        <f t="shared" si="135"/>
        <v>6.0829619787849107E-2</v>
      </c>
      <c r="AI15" s="93">
        <f t="shared" si="136"/>
        <v>1.8605805011163483E-2</v>
      </c>
      <c r="AJ15" s="93">
        <f t="shared" si="137"/>
        <v>9.3259629441396041E-2</v>
      </c>
      <c r="AK15" s="93">
        <f t="shared" si="138"/>
        <v>3.101212275273569E-3</v>
      </c>
      <c r="AL15" s="93">
        <f t="shared" si="139"/>
        <v>3.8077411624837763E-2</v>
      </c>
      <c r="AM15" s="93">
        <f t="shared" si="140"/>
        <v>1.95322040752096E-2</v>
      </c>
      <c r="AN15" s="94">
        <f t="shared" si="141"/>
        <v>2.7015396954324666</v>
      </c>
      <c r="AO15" s="92">
        <f t="shared" si="142"/>
        <v>16.919631147858819</v>
      </c>
      <c r="AP15" s="93">
        <f t="shared" si="143"/>
        <v>8.5275208857612958E-2</v>
      </c>
      <c r="AQ15" s="93">
        <f t="shared" si="144"/>
        <v>4.007954494435193</v>
      </c>
      <c r="AR15" s="93">
        <f t="shared" si="145"/>
        <v>0</v>
      </c>
      <c r="AS15" s="93">
        <f t="shared" si="146"/>
        <v>0.51788291598527203</v>
      </c>
      <c r="AT15" s="93">
        <f t="shared" si="147"/>
        <v>0.15840356370860426</v>
      </c>
      <c r="AU15" s="93">
        <f t="shared" si="148"/>
        <v>0.79398110669210009</v>
      </c>
      <c r="AV15" s="93">
        <f t="shared" si="149"/>
        <v>2.6402677869915143E-2</v>
      </c>
      <c r="AW15" s="93">
        <f t="shared" si="150"/>
        <v>0.32417827095117779</v>
      </c>
      <c r="AX15" s="93">
        <f t="shared" si="151"/>
        <v>0.16629061364130931</v>
      </c>
      <c r="AY15" s="94">
        <f t="shared" si="152"/>
        <v>23</v>
      </c>
      <c r="AZ15" s="92">
        <f t="shared" si="153"/>
        <v>8.4598155739294096</v>
      </c>
      <c r="BA15" s="93">
        <f t="shared" si="154"/>
        <v>4.2637604428806479E-2</v>
      </c>
      <c r="BB15" s="93">
        <f t="shared" si="155"/>
        <v>2.6719696629567955</v>
      </c>
      <c r="BC15" s="93">
        <f t="shared" si="156"/>
        <v>0</v>
      </c>
      <c r="BD15" s="93">
        <f t="shared" si="157"/>
        <v>0.51788291598527203</v>
      </c>
      <c r="BE15" s="93">
        <f t="shared" si="158"/>
        <v>0.15840356370860426</v>
      </c>
      <c r="BF15" s="93">
        <f t="shared" si="159"/>
        <v>0.79398110669210009</v>
      </c>
      <c r="BG15" s="93">
        <f t="shared" si="160"/>
        <v>2.6402677869915143E-2</v>
      </c>
      <c r="BH15" s="93">
        <f t="shared" si="161"/>
        <v>0.64835654190235559</v>
      </c>
      <c r="BI15" s="93">
        <f t="shared" si="162"/>
        <v>0.33258122728261863</v>
      </c>
      <c r="BJ15" s="93">
        <f t="shared" si="163"/>
        <v>0</v>
      </c>
      <c r="BK15" s="93">
        <f t="shared" si="164"/>
        <v>0</v>
      </c>
      <c r="BL15" s="93">
        <f t="shared" si="165"/>
        <v>2</v>
      </c>
      <c r="BM15" s="94">
        <f t="shared" si="166"/>
        <v>13.65203087475588</v>
      </c>
      <c r="BN15" s="95">
        <f t="shared" si="167"/>
        <v>8.4598155739294096</v>
      </c>
      <c r="BO15" s="66">
        <f t="shared" si="168"/>
        <v>0</v>
      </c>
      <c r="BP15" s="66">
        <f t="shared" si="169"/>
        <v>0</v>
      </c>
      <c r="BQ15" s="66">
        <f t="shared" si="170"/>
        <v>8.4598155739294096</v>
      </c>
      <c r="BR15" s="66">
        <f t="shared" si="171"/>
        <v>2.6719696629567955</v>
      </c>
      <c r="BS15" s="66">
        <f t="shared" si="172"/>
        <v>4.2637604428806479E-2</v>
      </c>
      <c r="BT15" s="66">
        <f t="shared" si="173"/>
        <v>0</v>
      </c>
      <c r="BU15" s="66"/>
      <c r="BV15" s="66">
        <f t="shared" si="174"/>
        <v>0.15840356370860426</v>
      </c>
      <c r="BW15" s="66">
        <f t="shared" si="175"/>
        <v>0.51788291598527203</v>
      </c>
      <c r="BX15" s="66">
        <f t="shared" si="176"/>
        <v>2.6402677869915143E-2</v>
      </c>
      <c r="BY15" s="66">
        <f t="shared" si="177"/>
        <v>3.4172964249493938</v>
      </c>
      <c r="BZ15" s="66">
        <f t="shared" si="178"/>
        <v>0</v>
      </c>
      <c r="CA15" s="66">
        <f t="shared" si="179"/>
        <v>0</v>
      </c>
      <c r="CB15" s="66">
        <f t="shared" si="180"/>
        <v>0</v>
      </c>
      <c r="CC15" s="66">
        <f t="shared" si="181"/>
        <v>0.79398110669210009</v>
      </c>
      <c r="CD15" s="56">
        <f t="shared" si="182"/>
        <v>0.79398110669210009</v>
      </c>
      <c r="CE15" s="66">
        <f t="shared" si="183"/>
        <v>1.5879622133842002</v>
      </c>
      <c r="CF15" s="66">
        <f t="shared" si="184"/>
        <v>-0.1456245647897445</v>
      </c>
      <c r="CG15" s="66">
        <f t="shared" si="185"/>
        <v>0.33258122728261863</v>
      </c>
      <c r="CH15" s="67">
        <f t="shared" si="186"/>
        <v>0.18695666249287413</v>
      </c>
      <c r="CJ15" s="60">
        <f t="shared" si="187"/>
        <v>0.94564709243231948</v>
      </c>
      <c r="CK15" s="60">
        <f t="shared" si="188"/>
        <v>1.1719868015817174</v>
      </c>
      <c r="CL15" s="60">
        <f t="shared" si="189"/>
        <v>1.1837968417582836</v>
      </c>
      <c r="CN15" s="60">
        <f t="shared" si="190"/>
        <v>0.94564709243231948</v>
      </c>
      <c r="CO15" s="60">
        <f t="shared" si="191"/>
        <v>8</v>
      </c>
      <c r="CP15" s="60">
        <f t="shared" si="192"/>
        <v>4.0320126656380233E-2</v>
      </c>
      <c r="CQ15" s="60">
        <f t="shared" si="193"/>
        <v>2.5267403428424582</v>
      </c>
      <c r="CR15" s="60">
        <f t="shared" si="194"/>
        <v>0</v>
      </c>
      <c r="CS15" s="60">
        <f t="shared" si="195"/>
        <v>0.4897344737218437</v>
      </c>
      <c r="CT15" s="60">
        <f t="shared" si="196"/>
        <v>0.1497938694519593</v>
      </c>
      <c r="CU15" s="60">
        <f t="shared" si="197"/>
        <v>0.75082592498957967</v>
      </c>
      <c r="CV15" s="60">
        <f t="shared" si="198"/>
        <v>2.4967615560112399E-2</v>
      </c>
      <c r="CW15" s="60">
        <f t="shared" si="199"/>
        <v>0.61311647870943586</v>
      </c>
      <c r="CX15" s="60">
        <f t="shared" si="200"/>
        <v>0.31450447057738073</v>
      </c>
      <c r="CY15" s="60">
        <f t="shared" si="201"/>
        <v>0</v>
      </c>
      <c r="CZ15" s="60">
        <f t="shared" si="202"/>
        <v>0</v>
      </c>
      <c r="DA15" s="60">
        <f t="shared" si="203"/>
        <v>1.891294184864639</v>
      </c>
      <c r="DB15" s="60">
        <f t="shared" si="204"/>
        <v>21.749883125943352</v>
      </c>
      <c r="DC15" s="60">
        <f t="shared" si="205"/>
        <v>2.5002337481132955</v>
      </c>
      <c r="DD15" s="60" t="str">
        <f t="shared" si="206"/>
        <v>FAIL</v>
      </c>
      <c r="DE15" s="59">
        <f t="shared" si="207"/>
        <v>8</v>
      </c>
      <c r="DF15" s="59">
        <f t="shared" si="208"/>
        <v>0</v>
      </c>
      <c r="DG15" s="59">
        <f t="shared" si="209"/>
        <v>0</v>
      </c>
      <c r="DH15" s="59">
        <f t="shared" si="210"/>
        <v>8</v>
      </c>
      <c r="DI15" s="59">
        <f t="shared" si="211"/>
        <v>2.5267403428424582</v>
      </c>
      <c r="DJ15" s="59">
        <f t="shared" si="212"/>
        <v>4.0320126656380233E-2</v>
      </c>
      <c r="DK15" s="59">
        <f t="shared" si="213"/>
        <v>0</v>
      </c>
      <c r="DL15" s="59">
        <f t="shared" si="214"/>
        <v>2.5002337481132955</v>
      </c>
      <c r="DM15" s="59">
        <f t="shared" si="215"/>
        <v>0</v>
      </c>
      <c r="DN15" s="59">
        <f t="shared" si="216"/>
        <v>0</v>
      </c>
      <c r="DO15" s="59">
        <f t="shared" si="217"/>
        <v>0</v>
      </c>
      <c r="DP15" s="59">
        <f t="shared" si="218"/>
        <v>5.0672942176121341</v>
      </c>
      <c r="DQ15" s="59">
        <f t="shared" si="219"/>
        <v>0.1497938694519593</v>
      </c>
      <c r="DR15" s="59">
        <f t="shared" si="220"/>
        <v>0</v>
      </c>
      <c r="DS15" s="59">
        <f t="shared" si="221"/>
        <v>2.4967615560112399E-2</v>
      </c>
      <c r="DT15" s="59">
        <f t="shared" si="222"/>
        <v>0.75082592498957967</v>
      </c>
      <c r="DU15" s="59">
        <f t="shared" si="223"/>
        <v>0.61311647870943586</v>
      </c>
      <c r="DV15" s="59">
        <f t="shared" si="224"/>
        <v>1.5387038887110873</v>
      </c>
      <c r="DW15" s="59">
        <f t="shared" si="225"/>
        <v>0</v>
      </c>
      <c r="DX15" s="59">
        <f t="shared" si="226"/>
        <v>0</v>
      </c>
      <c r="DY15" s="59">
        <f t="shared" si="227"/>
        <v>0</v>
      </c>
      <c r="EA15" s="60">
        <f t="shared" si="228"/>
        <v>0.71866280473066046</v>
      </c>
      <c r="EB15" s="60">
        <f t="shared" si="229"/>
        <v>1.1261726570546062</v>
      </c>
      <c r="EC15" s="60">
        <f t="shared" si="230"/>
        <v>1.0259572628571791</v>
      </c>
      <c r="ED15" s="60">
        <f t="shared" si="231"/>
        <v>0.98886701450019532</v>
      </c>
      <c r="EF15" s="60">
        <f t="shared" si="232"/>
        <v>1.1261726570546062</v>
      </c>
      <c r="EG15" s="60">
        <f t="shared" si="233"/>
        <v>9.5272129830840218</v>
      </c>
      <c r="EH15" s="60">
        <f t="shared" si="234"/>
        <v>4.8017304270032236E-2</v>
      </c>
      <c r="EI15" s="60">
        <f t="shared" si="235"/>
        <v>3.0090991749013551</v>
      </c>
      <c r="EJ15" s="60">
        <f t="shared" si="236"/>
        <v>0</v>
      </c>
      <c r="EK15" s="60">
        <f t="shared" si="237"/>
        <v>0.58322557953832121</v>
      </c>
      <c r="EL15" s="60">
        <f t="shared" si="238"/>
        <v>0.17838976222863745</v>
      </c>
      <c r="EM15" s="60">
        <f t="shared" si="239"/>
        <v>0.8941598125745992</v>
      </c>
      <c r="EN15" s="60">
        <f t="shared" si="240"/>
        <v>2.9733973890119187E-2</v>
      </c>
      <c r="EO15" s="60">
        <f t="shared" si="241"/>
        <v>0.73016140951291197</v>
      </c>
      <c r="EP15" s="60">
        <f t="shared" si="242"/>
        <v>0.37454388441534853</v>
      </c>
      <c r="EQ15" s="60">
        <f t="shared" si="243"/>
        <v>0</v>
      </c>
      <c r="ER15" s="60">
        <f t="shared" si="244"/>
        <v>0</v>
      </c>
      <c r="ES15" s="60">
        <f t="shared" si="245"/>
        <v>2.2523453141092125</v>
      </c>
      <c r="ET15" s="60">
        <f t="shared" si="246"/>
        <v>25.90197111225595</v>
      </c>
      <c r="EU15" s="60">
        <f t="shared" si="247"/>
        <v>-5.8039422245118999</v>
      </c>
      <c r="EV15" s="60" t="str">
        <f t="shared" si="248"/>
        <v/>
      </c>
      <c r="EW15" s="62">
        <f t="shared" si="249"/>
        <v>9.5272129830840218</v>
      </c>
      <c r="EX15" s="62">
        <f t="shared" si="250"/>
        <v>0</v>
      </c>
      <c r="EY15" s="62">
        <f t="shared" si="251"/>
        <v>0</v>
      </c>
      <c r="EZ15" s="62">
        <f t="shared" si="252"/>
        <v>9.5272129830840218</v>
      </c>
      <c r="FA15" s="62">
        <f t="shared" si="253"/>
        <v>3.0090991749013551</v>
      </c>
      <c r="FB15" s="62">
        <f t="shared" si="254"/>
        <v>4.8017304270032236E-2</v>
      </c>
      <c r="FC15" s="62">
        <f t="shared" si="255"/>
        <v>0</v>
      </c>
      <c r="FD15" s="62">
        <f t="shared" si="256"/>
        <v>-5.8039422245118999</v>
      </c>
      <c r="FE15" s="62">
        <f t="shared" si="257"/>
        <v>0.17838976222863745</v>
      </c>
      <c r="FF15" s="62">
        <f t="shared" si="258"/>
        <v>6.3871678040502209</v>
      </c>
      <c r="FG15" s="62">
        <f t="shared" si="259"/>
        <v>2.9733973890119187E-2</v>
      </c>
      <c r="FH15" s="62">
        <f t="shared" si="260"/>
        <v>3.8484657948284644</v>
      </c>
      <c r="FI15" s="62">
        <f t="shared" si="261"/>
        <v>0</v>
      </c>
      <c r="FJ15" s="62">
        <f t="shared" si="262"/>
        <v>0</v>
      </c>
      <c r="FK15" s="62">
        <f t="shared" si="263"/>
        <v>0</v>
      </c>
      <c r="FL15" s="62">
        <f t="shared" si="264"/>
        <v>0.8941598125745992</v>
      </c>
      <c r="FM15" s="62">
        <f t="shared" si="265"/>
        <v>0.73016140951291197</v>
      </c>
      <c r="FN15" s="62">
        <f t="shared" si="266"/>
        <v>1.6243212220875112</v>
      </c>
      <c r="FO15" s="62">
        <f t="shared" si="267"/>
        <v>0</v>
      </c>
      <c r="FP15" s="62">
        <f t="shared" si="268"/>
        <v>0.37454388441534853</v>
      </c>
      <c r="FQ15" s="62">
        <f t="shared" si="269"/>
        <v>0.37454388441534853</v>
      </c>
      <c r="FR15" s="62" t="str">
        <f t="shared" si="270"/>
        <v>Fail</v>
      </c>
      <c r="FS15" s="62" t="str">
        <f t="shared" si="271"/>
        <v>Low-Ca</v>
      </c>
      <c r="FT15" s="60">
        <f t="shared" si="272"/>
        <v>2.7170542703769618E-2</v>
      </c>
      <c r="FV15" s="60">
        <f t="shared" si="273"/>
        <v>1.0359098747434627</v>
      </c>
      <c r="FW15" s="60">
        <f t="shared" si="274"/>
        <v>8.76360649154201</v>
      </c>
      <c r="FX15" s="60">
        <f t="shared" si="275"/>
        <v>4.4168715463206235E-2</v>
      </c>
      <c r="FY15" s="60">
        <f t="shared" si="276"/>
        <v>2.7679197588719062</v>
      </c>
      <c r="FZ15" s="60">
        <f t="shared" si="277"/>
        <v>0</v>
      </c>
      <c r="GA15" s="60">
        <f t="shared" si="278"/>
        <v>0.53648002663008243</v>
      </c>
      <c r="GB15" s="60">
        <f t="shared" si="279"/>
        <v>0.16409181584029836</v>
      </c>
      <c r="GC15" s="60">
        <f t="shared" si="280"/>
        <v>0.82249286878208938</v>
      </c>
      <c r="GD15" s="60">
        <f t="shared" si="281"/>
        <v>2.7350794725115792E-2</v>
      </c>
      <c r="GE15" s="60">
        <f t="shared" si="282"/>
        <v>0.67163894411117386</v>
      </c>
      <c r="GF15" s="60">
        <f t="shared" si="283"/>
        <v>0.3445241774963646</v>
      </c>
      <c r="GG15" s="60">
        <f t="shared" si="284"/>
        <v>0</v>
      </c>
      <c r="GH15" s="60">
        <f t="shared" si="285"/>
        <v>0</v>
      </c>
      <c r="GI15" s="60">
        <f t="shared" si="286"/>
        <v>2.0718197494869255</v>
      </c>
      <c r="GJ15" s="60">
        <f t="shared" si="287"/>
        <v>23.825927119099646</v>
      </c>
      <c r="GK15" s="60">
        <f t="shared" si="288"/>
        <v>-1.6518542381992916</v>
      </c>
      <c r="GM15" s="88">
        <f t="shared" si="289"/>
        <v>8.76360649154201</v>
      </c>
      <c r="GN15" s="88">
        <f t="shared" si="290"/>
        <v>0</v>
      </c>
      <c r="GO15" s="88">
        <f t="shared" si="291"/>
        <v>0</v>
      </c>
      <c r="GP15" s="87">
        <f t="shared" si="292"/>
        <v>8.76360649154201</v>
      </c>
      <c r="GQ15" s="88">
        <f t="shared" si="293"/>
        <v>2.7679197588719062</v>
      </c>
      <c r="GR15" s="88">
        <f t="shared" si="294"/>
        <v>4.4168715463206235E-2</v>
      </c>
      <c r="GS15" s="88">
        <f t="shared" si="295"/>
        <v>0</v>
      </c>
      <c r="GT15" s="88">
        <f t="shared" si="296"/>
        <v>-1.6518542381992916</v>
      </c>
      <c r="GU15" s="88">
        <f t="shared" si="297"/>
        <v>0.16409181584029836</v>
      </c>
      <c r="GV15" s="88">
        <f t="shared" si="298"/>
        <v>2.1883342648293738</v>
      </c>
      <c r="GW15" s="88">
        <f t="shared" si="299"/>
        <v>2.7350794725115792E-2</v>
      </c>
      <c r="GX15" s="87">
        <f t="shared" si="300"/>
        <v>3.540011111530609</v>
      </c>
      <c r="GY15" s="88">
        <f t="shared" si="301"/>
        <v>0</v>
      </c>
      <c r="GZ15" s="88">
        <f t="shared" si="302"/>
        <v>2.2204460492503131E-16</v>
      </c>
      <c r="HA15" s="88">
        <f t="shared" si="303"/>
        <v>0</v>
      </c>
      <c r="HB15" s="88">
        <f t="shared" si="304"/>
        <v>0.82249286878208938</v>
      </c>
      <c r="HC15" s="88">
        <f t="shared" si="305"/>
        <v>0.67163894411117386</v>
      </c>
      <c r="HD15" s="87">
        <f t="shared" si="306"/>
        <v>1.4941318128932635</v>
      </c>
      <c r="HE15" s="88">
        <f t="shared" si="307"/>
        <v>0</v>
      </c>
      <c r="HF15" s="88">
        <f t="shared" si="308"/>
        <v>0.3445241774963646</v>
      </c>
      <c r="HG15" s="88">
        <f t="shared" si="309"/>
        <v>0.3445241774963646</v>
      </c>
      <c r="HH15" s="96" t="str">
        <f t="shared" si="310"/>
        <v>Fail</v>
      </c>
      <c r="HI15" s="83">
        <f t="shared" si="311"/>
        <v>6.9754292042870841E-2</v>
      </c>
      <c r="HJ15" s="83">
        <f t="shared" si="312"/>
        <v>0.3445241774963646</v>
      </c>
      <c r="HK15" s="83">
        <f t="shared" si="313"/>
        <v>4.4168715463206235E-2</v>
      </c>
      <c r="HL15" s="83">
        <f t="shared" si="314"/>
        <v>8.76360649154201</v>
      </c>
      <c r="HM15" s="96" t="str">
        <f t="shared" si="315"/>
        <v>Ferroactinolite</v>
      </c>
      <c r="HP15" s="97">
        <f>parameters!$E$5+parameters!$F$5*calcs!$Q15 +parameters!$G$5*calcs!$GM15+parameters!$H$5*LN(calcs!$GM15)+parameters!$I$5*calcs!$GQ15+parameters!$J$5*(calcs!$GU15+calcs!$GY15) + parameters!$K$5*calcs!$GT15+parameters!$L$5*(calcs!$GV15+calcs!$GZ15)+parameters!$M$5*(calcs!$GT15+calcs!$GV15+calcs!$GZ15)+parameters!$N$5*(calcs!$GO15+calcs!$GR15)+parameters!$O$5*calcs!$HB15+parameters!$P$5*calcs!$HE15</f>
        <v>63.709999777574978</v>
      </c>
      <c r="HQ15" s="97">
        <f>parameters!$E$6+parameters!$F$6*calcs!$Q15 +parameters!$G$6*calcs!$GM15+parameters!$H$6*LN(calcs!$GM15)+parameters!$I$6*calcs!$GQ15+parameters!$J$6*(calcs!$GU15+calcs!$GY15) + parameters!$K$6*calcs!$GT15+parameters!$L$6*(calcs!$GV15+calcs!$GZ15)+parameters!$M$6*(calcs!$GT15+calcs!$GV15+calcs!$GZ15)+parameters!$N$6*(calcs!$GO15+calcs!$GR15)+parameters!$O$6*calcs!$HB15+parameters!$P$6*calcs!$HE15</f>
        <v>91.999152830987441</v>
      </c>
      <c r="HR15" s="97">
        <f>parameters!$E$7+parameters!$F$7*calcs!$Q15 +parameters!$G$7*calcs!$GM15+parameters!$H$7*LN(calcs!$GM15)+parameters!$I$7*calcs!$GQ15+parameters!$J$7*(calcs!$GU15+calcs!$GY15) + parameters!$K$7*calcs!$GT15+parameters!$L$7*(calcs!$GV15+calcs!$GZ15)+parameters!$M$7*(calcs!$GT15+calcs!$GV15+calcs!$GZ15)+parameters!$N$7*(calcs!$GO15+calcs!$GR15)+parameters!$O$7*calcs!$HB15+parameters!$P$7*calcs!$HE15</f>
        <v>139.88191200963885</v>
      </c>
      <c r="HS15" s="97">
        <f>parameters!$E$8+parameters!$F$8*calcs!$Q15 +parameters!$G$8*calcs!$GM15+parameters!$H$8*LN(calcs!$GM15)+parameters!$I$8*calcs!$GQ15+parameters!$J$8*(calcs!$GU15+calcs!$GY15) + parameters!$K$8*calcs!$GT15+parameters!$L$8*(calcs!$GV15+calcs!$GZ15)+parameters!$M$8*(calcs!$GT15+calcs!$GV15+calcs!$GZ15)+parameters!$N$8*(calcs!$GO15+calcs!$GR15)+parameters!$O$8*calcs!$HB15+parameters!$P$8*calcs!$HE15</f>
        <v>139.8254189223068</v>
      </c>
      <c r="HT15" s="81"/>
      <c r="HU15" s="97">
        <f>EXP(parameters!$E$10+parameters!$F$10*calcs!$Q15 +parameters!$G$10*calcs!$GM15+parameters!$H$10*LN(calcs!$GM15)+parameters!$I$10*calcs!$GQ15+parameters!$J$10*(calcs!$GU15+calcs!$GY15) + parameters!$K$10*calcs!$GT15+parameters!$L$10*(calcs!$GV15+calcs!$GZ15)+parameters!$M$10*(calcs!$GT15+calcs!$GV15+calcs!$GZ15)+parameters!$N$10*(calcs!$GO15+calcs!$GR15)+parameters!$O$10*calcs!$HB15+parameters!$P$10*calcs!$HE15)</f>
        <v>1.1154447091805905E-2</v>
      </c>
      <c r="HV15" s="97">
        <f>EXP(parameters!$E$11+parameters!$F$11*calcs!$Q15 +parameters!$G$11*calcs!$GM15+parameters!$H$11*LN(calcs!$GM15)+parameters!$I$11*calcs!$GQ15+parameters!$J$11*(calcs!$GU15+calcs!$GY15) + parameters!$K$11*calcs!$GT15+parameters!$L$11*(calcs!$GV15+calcs!$GZ15)+parameters!$M$11*(calcs!$GT15+calcs!$GV15+calcs!$GZ15)+parameters!$N$11*(calcs!$GO15+calcs!$GR15)+parameters!$O$11*calcs!$HB15+parameters!$P$11*calcs!$HE15)</f>
        <v>2.4817102611205163E-2</v>
      </c>
      <c r="HW15" s="73"/>
      <c r="HX15" s="97">
        <f>EXP(parameters!$E$13+parameters!$F$13*calcs!$Q15 +parameters!$G$13*calcs!$GM15+parameters!$H$13*LN(calcs!$GM15)+parameters!$I$13*calcs!$GQ15+parameters!$J$13*(calcs!$GU15+calcs!$GY15) + parameters!$K$13*calcs!$GT15+parameters!$L$13*(calcs!$GV15+calcs!$GZ15)+parameters!$M$13*(calcs!$GT15+calcs!$GV15+calcs!$GZ15)+parameters!$N$13*(calcs!$GO15+calcs!$GR15)+parameters!$O$13*calcs!$HB15+parameters!$P$13*calcs!$HE15)</f>
        <v>3.4383075834021261E-2</v>
      </c>
      <c r="HY15" s="97">
        <f>EXP(parameters!$E$14+parameters!$F$14*calcs!$Q15 +parameters!$G$14*calcs!$GM15+parameters!$H$14*LN(calcs!$GM15)+parameters!$I$14*calcs!$GQ15+parameters!$J$14*(calcs!$GU15+calcs!$GY15) + parameters!$K$14*calcs!$GT15+parameters!$L$14*(calcs!$GV15+calcs!$GZ15)+parameters!$M$14*(calcs!$GT15+calcs!$GV15+calcs!$GZ15)+parameters!$N$14*(calcs!$GO15+calcs!$GR15)+parameters!$O$14*calcs!$HB15+parameters!$P$14*calcs!$HE15)</f>
        <v>2.417915236043593E-2</v>
      </c>
      <c r="HZ15" s="81"/>
      <c r="IA15" s="97">
        <f>EXP(parameters!$E$16+parameters!$F$16*calcs!$Q15 +parameters!$G$16*calcs!$GM15+parameters!$H$16*LN(calcs!$GM15)+parameters!$I$16*calcs!$GQ15+parameters!$J$16*(calcs!$GU15+calcs!$GY15) + parameters!$K$16*calcs!$GT15+parameters!$L$16*(calcs!$GV15+calcs!$GZ15)+parameters!$M$16*(calcs!$GT15+calcs!$GV15+calcs!$GZ15)+parameters!$N$16*(calcs!$GO15+calcs!$GR15)+parameters!$O$16*calcs!$HB15+parameters!$P$16*calcs!$HE15)</f>
        <v>6.8225448940616379E-4</v>
      </c>
      <c r="IB15" s="81"/>
      <c r="IC15" s="97">
        <f>(parameters!$E$18+parameters!$F$18*calcs!$Q15 +parameters!$G$18*calcs!$GM15+parameters!$H$18*LN(calcs!$GM15)+parameters!$I$18*calcs!$GQ15+parameters!$J$18*(calcs!$GU15+calcs!$GY15) + parameters!$K$18*calcs!$GT15+parameters!$L$18*(calcs!$GV15+calcs!$GZ15)+parameters!$M$18*(calcs!$GT15+calcs!$GV15+calcs!$GZ15)+parameters!$N$18*(calcs!$GO15+calcs!$GR15)+parameters!$O$18*calcs!$HB15+parameters!$P$18*calcs!$HE15)</f>
        <v>-21.182639390052838</v>
      </c>
      <c r="ID15" s="97">
        <f>EXP(parameters!$E$19+parameters!$F$19*calcs!$Q15 +parameters!$G$19*calcs!$GM15+parameters!$H$19*LN(calcs!$GM15)+parameters!$I$19*calcs!$GQ15+parameters!$J$19*(calcs!$GU15+calcs!$GY15) + parameters!$K$19*calcs!$GT15+parameters!$L$19*(calcs!$GV15+calcs!$GZ15)+parameters!$M$19*(calcs!$GT15+calcs!$GV15+calcs!$GZ15)+parameters!$N$19*(calcs!$GO15+calcs!$GR15)+parameters!$O$19*calcs!$HB15+parameters!$P$19*calcs!$HE15)</f>
        <v>0.90241017694336689</v>
      </c>
      <c r="IE15" s="73"/>
      <c r="IF15" s="97">
        <f>(parameters!$E$21+parameters!$F$21*calcs!$Q15 +parameters!$G$21*calcs!$GM15+parameters!$H$21*LN(calcs!$GM15)+parameters!$I$21*calcs!$GQ15+parameters!$J$21*(calcs!$GU15+calcs!$GY15) + parameters!$K$21*calcs!$GT15+parameters!$L$21*(calcs!$GV15+calcs!$GZ15)+parameters!$M$21*(calcs!$GT15+calcs!$GV15+calcs!$GZ15)+parameters!$N$21*(calcs!$GO15+calcs!$GR15)+parameters!$O$21*calcs!$HB15+parameters!$P$21*calcs!$HE15)</f>
        <v>12.230484477429707</v>
      </c>
      <c r="IG15" s="97">
        <f>(parameters!$E$22+parameters!$F$22*calcs!$Q15 +parameters!$G$22*calcs!$GM15+parameters!$H$22*LN(calcs!$GM15)+parameters!$I$22*calcs!$GQ15+parameters!$J$22*(calcs!$GU15+calcs!$GY15) + parameters!$K$22*calcs!$GT15+parameters!$L$22*(calcs!$GV15+calcs!$GZ15)+parameters!$M$22*(calcs!$GT15+calcs!$GV15+calcs!$GZ15)+parameters!$N$22*(calcs!$GO15+calcs!$GR15)+parameters!$O$22*calcs!$HB15+parameters!$P$22*calcs!$HE15)</f>
        <v>1.5896610228875925</v>
      </c>
      <c r="IH15" s="81"/>
      <c r="II15" s="97">
        <f>(parameters!$E$24+parameters!$F$24*calcs!$Q15 +parameters!$G$24*calcs!$GM15+parameters!$H$24*LN(calcs!$GM15)+parameters!$I$24*calcs!$GQ15+parameters!$J$24*(calcs!$GU15+calcs!$GY15) + parameters!$K$24*calcs!$GT15+parameters!$L$24*(calcs!$GV15+calcs!$GZ15)+parameters!$M$24*(calcs!$GT15+calcs!$GV15+calcs!$GZ15)+parameters!$N$24*(calcs!$GO15+calcs!$GR15)+parameters!$O$24*calcs!$HB15+parameters!$P$24*calcs!$HE15)</f>
        <v>16.705884755176612</v>
      </c>
      <c r="IJ15" s="98"/>
    </row>
    <row r="16" spans="1:244" s="60" customFormat="1" x14ac:dyDescent="0.3">
      <c r="A16" s="138" t="s">
        <v>166</v>
      </c>
      <c r="B16" s="90" t="str">
        <f t="shared" si="118"/>
        <v>Ferroactinolite</v>
      </c>
      <c r="C16" s="115">
        <v>67.599998474121094</v>
      </c>
      <c r="D16" s="115">
        <v>0.140000000596046</v>
      </c>
      <c r="E16" s="115">
        <v>13.6000003814697</v>
      </c>
      <c r="F16" s="115"/>
      <c r="G16" s="115">
        <v>2.1800000667571999</v>
      </c>
      <c r="H16" s="115">
        <v>0.37000000476837203</v>
      </c>
      <c r="I16" s="115">
        <v>2.6600000858306898</v>
      </c>
      <c r="J16" s="115">
        <v>0.10000000149011599</v>
      </c>
      <c r="K16" s="115">
        <v>2.6400001049041801</v>
      </c>
      <c r="L16" s="115">
        <v>2.3699998855590798</v>
      </c>
      <c r="M16" s="91">
        <v>0</v>
      </c>
      <c r="N16" s="91">
        <v>0</v>
      </c>
      <c r="O16" s="91">
        <v>0</v>
      </c>
      <c r="P16" s="91">
        <v>95.759999999999991</v>
      </c>
      <c r="Q16" s="60">
        <v>1025</v>
      </c>
      <c r="R16" s="92">
        <f t="shared" si="119"/>
        <v>1.1251664193428943</v>
      </c>
      <c r="S16" s="93">
        <f t="shared" si="120"/>
        <v>1.7528483860779517E-3</v>
      </c>
      <c r="T16" s="93">
        <f t="shared" si="121"/>
        <v>0.13338407532933802</v>
      </c>
      <c r="U16" s="93">
        <f t="shared" si="122"/>
        <v>0</v>
      </c>
      <c r="V16" s="93">
        <f t="shared" si="123"/>
        <v>3.0345212510540086E-2</v>
      </c>
      <c r="W16" s="93">
        <f t="shared" si="124"/>
        <v>9.1788639237998515E-3</v>
      </c>
      <c r="X16" s="93">
        <f t="shared" si="125"/>
        <v>4.7432241188136409E-2</v>
      </c>
      <c r="Y16" s="93">
        <f t="shared" si="126"/>
        <v>1.4096419719497604E-3</v>
      </c>
      <c r="Z16" s="93">
        <f t="shared" si="127"/>
        <v>4.2595074217140969E-2</v>
      </c>
      <c r="AA16" s="93">
        <f t="shared" si="128"/>
        <v>2.5158326403920451E-2</v>
      </c>
      <c r="AB16" s="93">
        <f t="shared" si="129"/>
        <v>0</v>
      </c>
      <c r="AC16" s="94">
        <f t="shared" si="130"/>
        <v>0</v>
      </c>
      <c r="AD16" s="92">
        <f t="shared" si="131"/>
        <v>2.2503328386857886</v>
      </c>
      <c r="AE16" s="93">
        <f t="shared" si="132"/>
        <v>3.5056967721559034E-3</v>
      </c>
      <c r="AF16" s="93">
        <f t="shared" si="133"/>
        <v>0.40015222598801403</v>
      </c>
      <c r="AG16" s="93">
        <f t="shared" si="134"/>
        <v>0</v>
      </c>
      <c r="AH16" s="93">
        <f t="shared" si="135"/>
        <v>3.0345212510540086E-2</v>
      </c>
      <c r="AI16" s="93">
        <f t="shared" si="136"/>
        <v>9.1788639237998515E-3</v>
      </c>
      <c r="AJ16" s="93">
        <f t="shared" si="137"/>
        <v>4.7432241188136409E-2</v>
      </c>
      <c r="AK16" s="93">
        <f t="shared" si="138"/>
        <v>1.4096419719497604E-3</v>
      </c>
      <c r="AL16" s="93">
        <f t="shared" si="139"/>
        <v>4.2595074217140969E-2</v>
      </c>
      <c r="AM16" s="93">
        <f t="shared" si="140"/>
        <v>2.5158326403920451E-2</v>
      </c>
      <c r="AN16" s="94">
        <f t="shared" si="141"/>
        <v>2.8101101216614457</v>
      </c>
      <c r="AO16" s="92">
        <f t="shared" si="142"/>
        <v>18.418372607822221</v>
      </c>
      <c r="AP16" s="93">
        <f t="shared" si="143"/>
        <v>2.8693190753646906E-2</v>
      </c>
      <c r="AQ16" s="93">
        <f t="shared" si="144"/>
        <v>3.275138980063478</v>
      </c>
      <c r="AR16" s="93">
        <f t="shared" si="145"/>
        <v>0</v>
      </c>
      <c r="AS16" s="93">
        <f t="shared" si="146"/>
        <v>0.24836745092742948</v>
      </c>
      <c r="AT16" s="93">
        <f t="shared" si="147"/>
        <v>7.5126547041714481E-2</v>
      </c>
      <c r="AU16" s="93">
        <f t="shared" si="148"/>
        <v>0.38822021205422746</v>
      </c>
      <c r="AV16" s="93">
        <f t="shared" si="149"/>
        <v>1.1537542641096032E-2</v>
      </c>
      <c r="AW16" s="93">
        <f t="shared" si="150"/>
        <v>0.3486292937214196</v>
      </c>
      <c r="AX16" s="93">
        <f t="shared" si="151"/>
        <v>0.20591417497477116</v>
      </c>
      <c r="AY16" s="94">
        <f t="shared" si="152"/>
        <v>23.000000000000007</v>
      </c>
      <c r="AZ16" s="92">
        <f t="shared" si="153"/>
        <v>9.2091863039111104</v>
      </c>
      <c r="BA16" s="93">
        <f t="shared" si="154"/>
        <v>1.4346595376823453E-2</v>
      </c>
      <c r="BB16" s="93">
        <f t="shared" si="155"/>
        <v>2.1834259867089854</v>
      </c>
      <c r="BC16" s="93">
        <f t="shared" si="156"/>
        <v>0</v>
      </c>
      <c r="BD16" s="93">
        <f t="shared" si="157"/>
        <v>0.24836745092742948</v>
      </c>
      <c r="BE16" s="93">
        <f t="shared" si="158"/>
        <v>7.5126547041714481E-2</v>
      </c>
      <c r="BF16" s="93">
        <f t="shared" si="159"/>
        <v>0.38822021205422746</v>
      </c>
      <c r="BG16" s="93">
        <f t="shared" si="160"/>
        <v>1.1537542641096032E-2</v>
      </c>
      <c r="BH16" s="93">
        <f t="shared" si="161"/>
        <v>0.69725858744283919</v>
      </c>
      <c r="BI16" s="93">
        <f t="shared" si="162"/>
        <v>0.41182834994954232</v>
      </c>
      <c r="BJ16" s="93">
        <f t="shared" si="163"/>
        <v>0</v>
      </c>
      <c r="BK16" s="93">
        <f t="shared" si="164"/>
        <v>0</v>
      </c>
      <c r="BL16" s="93">
        <f t="shared" si="165"/>
        <v>2</v>
      </c>
      <c r="BM16" s="94">
        <f t="shared" si="166"/>
        <v>13.239297576053765</v>
      </c>
      <c r="BN16" s="95">
        <f t="shared" si="167"/>
        <v>9.2091863039111104</v>
      </c>
      <c r="BO16" s="66">
        <f t="shared" si="168"/>
        <v>0</v>
      </c>
      <c r="BP16" s="66">
        <f t="shared" si="169"/>
        <v>0</v>
      </c>
      <c r="BQ16" s="66">
        <f t="shared" si="170"/>
        <v>9.2091863039111104</v>
      </c>
      <c r="BR16" s="66">
        <f t="shared" si="171"/>
        <v>2.1834259867089854</v>
      </c>
      <c r="BS16" s="66">
        <f t="shared" si="172"/>
        <v>1.4346595376823453E-2</v>
      </c>
      <c r="BT16" s="66">
        <f t="shared" si="173"/>
        <v>0</v>
      </c>
      <c r="BU16" s="66"/>
      <c r="BV16" s="66">
        <f t="shared" si="174"/>
        <v>7.5126547041714481E-2</v>
      </c>
      <c r="BW16" s="66">
        <f t="shared" si="175"/>
        <v>0.24836745092742948</v>
      </c>
      <c r="BX16" s="66">
        <f t="shared" si="176"/>
        <v>1.1537542641096032E-2</v>
      </c>
      <c r="BY16" s="66">
        <f t="shared" si="177"/>
        <v>2.5328041226960494</v>
      </c>
      <c r="BZ16" s="66">
        <f t="shared" si="178"/>
        <v>0</v>
      </c>
      <c r="CA16" s="66">
        <f t="shared" si="179"/>
        <v>0</v>
      </c>
      <c r="CB16" s="66">
        <f t="shared" si="180"/>
        <v>0</v>
      </c>
      <c r="CC16" s="66">
        <f t="shared" si="181"/>
        <v>0.38822021205422746</v>
      </c>
      <c r="CD16" s="56">
        <f t="shared" si="182"/>
        <v>0.38822021205422746</v>
      </c>
      <c r="CE16" s="66">
        <f t="shared" si="183"/>
        <v>0.77644042410845493</v>
      </c>
      <c r="CF16" s="66">
        <f t="shared" si="184"/>
        <v>0.30903837538861173</v>
      </c>
      <c r="CG16" s="66">
        <f t="shared" si="185"/>
        <v>0.41182834994954232</v>
      </c>
      <c r="CH16" s="67">
        <f t="shared" si="186"/>
        <v>0.72086672533815399</v>
      </c>
      <c r="CJ16" s="60">
        <f t="shared" si="187"/>
        <v>0.86869781281354108</v>
      </c>
      <c r="CK16" s="60">
        <f t="shared" si="188"/>
        <v>1.2085233304929699</v>
      </c>
      <c r="CL16" s="60">
        <f t="shared" si="189"/>
        <v>1.2365819891199605</v>
      </c>
      <c r="CN16" s="60">
        <f t="shared" si="190"/>
        <v>0.86869781281354108</v>
      </c>
      <c r="CO16" s="60">
        <f t="shared" si="191"/>
        <v>8</v>
      </c>
      <c r="CP16" s="60">
        <f t="shared" si="192"/>
        <v>1.2462856025167394E-2</v>
      </c>
      <c r="CQ16" s="60">
        <f t="shared" si="193"/>
        <v>1.8967373790943434</v>
      </c>
      <c r="CR16" s="60">
        <f t="shared" si="194"/>
        <v>0</v>
      </c>
      <c r="CS16" s="60">
        <f t="shared" si="195"/>
        <v>0.2157562613947325</v>
      </c>
      <c r="CT16" s="60">
        <f t="shared" si="196"/>
        <v>6.5262267099370969E-2</v>
      </c>
      <c r="CU16" s="60">
        <f t="shared" si="197"/>
        <v>0.33724604910151651</v>
      </c>
      <c r="CV16" s="60">
        <f t="shared" si="198"/>
        <v>1.0022638057563088E-2</v>
      </c>
      <c r="CW16" s="60">
        <f t="shared" si="199"/>
        <v>0.60570700987705361</v>
      </c>
      <c r="CX16" s="60">
        <f t="shared" si="200"/>
        <v>0.35775438685577698</v>
      </c>
      <c r="CY16" s="60">
        <f t="shared" si="201"/>
        <v>0</v>
      </c>
      <c r="CZ16" s="60">
        <f t="shared" si="202"/>
        <v>0</v>
      </c>
      <c r="DA16" s="60">
        <f t="shared" si="203"/>
        <v>1.7373956256270822</v>
      </c>
      <c r="DB16" s="60">
        <f t="shared" si="204"/>
        <v>19.98004969471145</v>
      </c>
      <c r="DC16" s="60">
        <f t="shared" si="205"/>
        <v>6.0399006105770994</v>
      </c>
      <c r="DD16" s="60" t="str">
        <f t="shared" si="206"/>
        <v>FAIL</v>
      </c>
      <c r="DE16" s="59">
        <f t="shared" si="207"/>
        <v>8</v>
      </c>
      <c r="DF16" s="59">
        <f t="shared" si="208"/>
        <v>0</v>
      </c>
      <c r="DG16" s="59">
        <f t="shared" si="209"/>
        <v>0</v>
      </c>
      <c r="DH16" s="59">
        <f t="shared" si="210"/>
        <v>8</v>
      </c>
      <c r="DI16" s="59">
        <f t="shared" si="211"/>
        <v>1.8967373790943434</v>
      </c>
      <c r="DJ16" s="59">
        <f t="shared" si="212"/>
        <v>1.2462856025167394E-2</v>
      </c>
      <c r="DK16" s="59">
        <f t="shared" si="213"/>
        <v>0</v>
      </c>
      <c r="DL16" s="59">
        <f t="shared" si="214"/>
        <v>6.0399006105770994</v>
      </c>
      <c r="DM16" s="59">
        <f t="shared" si="215"/>
        <v>0</v>
      </c>
      <c r="DN16" s="59">
        <f t="shared" si="216"/>
        <v>0</v>
      </c>
      <c r="DO16" s="59">
        <f t="shared" si="217"/>
        <v>0</v>
      </c>
      <c r="DP16" s="59">
        <f t="shared" si="218"/>
        <v>7.9491008456966101</v>
      </c>
      <c r="DQ16" s="59">
        <f t="shared" si="219"/>
        <v>6.5262267099370969E-2</v>
      </c>
      <c r="DR16" s="59">
        <f t="shared" si="220"/>
        <v>0</v>
      </c>
      <c r="DS16" s="59">
        <f t="shared" si="221"/>
        <v>1.0022638057563088E-2</v>
      </c>
      <c r="DT16" s="59">
        <f t="shared" si="222"/>
        <v>0.33724604910151651</v>
      </c>
      <c r="DU16" s="59">
        <f t="shared" si="223"/>
        <v>0.60570700987705361</v>
      </c>
      <c r="DV16" s="59">
        <f t="shared" si="224"/>
        <v>1.0182379641355042</v>
      </c>
      <c r="DW16" s="59">
        <f t="shared" si="225"/>
        <v>0</v>
      </c>
      <c r="DX16" s="59">
        <f t="shared" si="226"/>
        <v>0</v>
      </c>
      <c r="DY16" s="59">
        <f t="shared" si="227"/>
        <v>0</v>
      </c>
      <c r="EA16" s="60">
        <f t="shared" si="228"/>
        <v>0.70220944906434291</v>
      </c>
      <c r="EB16" s="60">
        <f t="shared" si="229"/>
        <v>1.1693655027037309</v>
      </c>
      <c r="EC16" s="60">
        <f t="shared" si="230"/>
        <v>1.0717043905706325</v>
      </c>
      <c r="ED16" s="60">
        <f t="shared" si="231"/>
        <v>0.99462970339026635</v>
      </c>
      <c r="EF16" s="60">
        <f t="shared" si="232"/>
        <v>1.1693655027037309</v>
      </c>
      <c r="EG16" s="60">
        <f t="shared" si="233"/>
        <v>10.768904771765328</v>
      </c>
      <c r="EH16" s="60">
        <f t="shared" si="234"/>
        <v>1.6776413714906176E-2</v>
      </c>
      <c r="EI16" s="60">
        <f t="shared" si="235"/>
        <v>2.5532230265643423</v>
      </c>
      <c r="EJ16" s="60">
        <f t="shared" si="236"/>
        <v>0</v>
      </c>
      <c r="EK16" s="60">
        <f t="shared" si="237"/>
        <v>0.2904323291089978</v>
      </c>
      <c r="EL16" s="60">
        <f t="shared" si="238"/>
        <v>8.7850392447829939E-2</v>
      </c>
      <c r="EM16" s="60">
        <f t="shared" si="239"/>
        <v>0.45397132342854069</v>
      </c>
      <c r="EN16" s="60">
        <f t="shared" si="240"/>
        <v>1.3491604350470992E-2</v>
      </c>
      <c r="EO16" s="60">
        <f t="shared" si="241"/>
        <v>0.81535013861958894</v>
      </c>
      <c r="EP16" s="60">
        <f t="shared" si="242"/>
        <v>0.48157786546639453</v>
      </c>
      <c r="EQ16" s="60">
        <f t="shared" si="243"/>
        <v>0</v>
      </c>
      <c r="ER16" s="60">
        <f t="shared" si="244"/>
        <v>0</v>
      </c>
      <c r="ES16" s="60">
        <f t="shared" si="245"/>
        <v>2.3387310054074617</v>
      </c>
      <c r="ET16" s="60">
        <f t="shared" si="246"/>
        <v>26.895406562185808</v>
      </c>
      <c r="EU16" s="60">
        <f t="shared" si="247"/>
        <v>-7.790813124371617</v>
      </c>
      <c r="EV16" s="60" t="str">
        <f t="shared" si="248"/>
        <v/>
      </c>
      <c r="EW16" s="62">
        <f t="shared" si="249"/>
        <v>10.768904771765328</v>
      </c>
      <c r="EX16" s="62">
        <f t="shared" si="250"/>
        <v>0</v>
      </c>
      <c r="EY16" s="62">
        <f t="shared" si="251"/>
        <v>0</v>
      </c>
      <c r="EZ16" s="62">
        <f t="shared" si="252"/>
        <v>10.768904771765328</v>
      </c>
      <c r="FA16" s="62">
        <f t="shared" si="253"/>
        <v>2.5532230265643423</v>
      </c>
      <c r="FB16" s="62">
        <f t="shared" si="254"/>
        <v>1.6776413714906176E-2</v>
      </c>
      <c r="FC16" s="62">
        <f t="shared" si="255"/>
        <v>0</v>
      </c>
      <c r="FD16" s="62">
        <f t="shared" si="256"/>
        <v>-7.790813124371617</v>
      </c>
      <c r="FE16" s="62">
        <f t="shared" si="257"/>
        <v>8.7850392447829939E-2</v>
      </c>
      <c r="FF16" s="62">
        <f t="shared" si="258"/>
        <v>8.081245453480614</v>
      </c>
      <c r="FG16" s="62">
        <f t="shared" si="259"/>
        <v>1.3491604350470992E-2</v>
      </c>
      <c r="FH16" s="62">
        <f t="shared" si="260"/>
        <v>2.9617737661865471</v>
      </c>
      <c r="FI16" s="62">
        <f t="shared" si="261"/>
        <v>0</v>
      </c>
      <c r="FJ16" s="62">
        <f t="shared" si="262"/>
        <v>8.8817841970012523E-16</v>
      </c>
      <c r="FK16" s="62">
        <f t="shared" si="263"/>
        <v>0</v>
      </c>
      <c r="FL16" s="62">
        <f t="shared" si="264"/>
        <v>0.45397132342854069</v>
      </c>
      <c r="FM16" s="62">
        <f t="shared" si="265"/>
        <v>0.81535013861958894</v>
      </c>
      <c r="FN16" s="62">
        <f t="shared" si="266"/>
        <v>1.2693214620481306</v>
      </c>
      <c r="FO16" s="62">
        <f t="shared" si="267"/>
        <v>0</v>
      </c>
      <c r="FP16" s="62">
        <f t="shared" si="268"/>
        <v>0.48157786546639453</v>
      </c>
      <c r="FQ16" s="62">
        <f t="shared" si="269"/>
        <v>0.48157786546639453</v>
      </c>
      <c r="FR16" s="62" t="str">
        <f t="shared" si="270"/>
        <v>Fail</v>
      </c>
      <c r="FS16" s="62" t="str">
        <f t="shared" si="271"/>
        <v>Low-Ca</v>
      </c>
      <c r="FT16" s="60">
        <f t="shared" si="272"/>
        <v>1.0753992131407713E-2</v>
      </c>
      <c r="FV16" s="60">
        <f t="shared" si="273"/>
        <v>1.019031657758636</v>
      </c>
      <c r="FW16" s="60">
        <f t="shared" si="274"/>
        <v>9.3844523858826641</v>
      </c>
      <c r="FX16" s="60">
        <f t="shared" si="275"/>
        <v>1.4619634870036787E-2</v>
      </c>
      <c r="FY16" s="60">
        <f t="shared" si="276"/>
        <v>2.2249802028293431</v>
      </c>
      <c r="FZ16" s="60">
        <f t="shared" si="277"/>
        <v>0</v>
      </c>
      <c r="GA16" s="60">
        <f t="shared" si="278"/>
        <v>0.25309429525186516</v>
      </c>
      <c r="GB16" s="60">
        <f t="shared" si="279"/>
        <v>7.6556329773600454E-2</v>
      </c>
      <c r="GC16" s="60">
        <f t="shared" si="280"/>
        <v>0.3956086862650286</v>
      </c>
      <c r="GD16" s="60">
        <f t="shared" si="281"/>
        <v>1.1757121204017042E-2</v>
      </c>
      <c r="GE16" s="60">
        <f t="shared" si="282"/>
        <v>0.71052857424832128</v>
      </c>
      <c r="GF16" s="60">
        <f t="shared" si="283"/>
        <v>0.41966612616108578</v>
      </c>
      <c r="GG16" s="60">
        <f t="shared" si="284"/>
        <v>0</v>
      </c>
      <c r="GH16" s="60">
        <f t="shared" si="285"/>
        <v>0</v>
      </c>
      <c r="GI16" s="60">
        <f t="shared" si="286"/>
        <v>2.038063315517272</v>
      </c>
      <c r="GJ16" s="60">
        <f t="shared" si="287"/>
        <v>23.437728128448629</v>
      </c>
      <c r="GK16" s="60">
        <f t="shared" si="288"/>
        <v>-0.87545625689725881</v>
      </c>
      <c r="GM16" s="88">
        <f t="shared" si="289"/>
        <v>9.3844523858826641</v>
      </c>
      <c r="GN16" s="88">
        <f t="shared" si="290"/>
        <v>0</v>
      </c>
      <c r="GO16" s="88">
        <f t="shared" si="291"/>
        <v>0</v>
      </c>
      <c r="GP16" s="87">
        <f t="shared" si="292"/>
        <v>9.3844523858826641</v>
      </c>
      <c r="GQ16" s="88">
        <f t="shared" si="293"/>
        <v>2.2249802028293431</v>
      </c>
      <c r="GR16" s="88">
        <f t="shared" si="294"/>
        <v>1.4619634870036787E-2</v>
      </c>
      <c r="GS16" s="88">
        <f t="shared" si="295"/>
        <v>0</v>
      </c>
      <c r="GT16" s="88">
        <f t="shared" si="296"/>
        <v>-0.87545625689725881</v>
      </c>
      <c r="GU16" s="88">
        <f t="shared" si="297"/>
        <v>7.6556329773600454E-2</v>
      </c>
      <c r="GV16" s="88">
        <f t="shared" si="298"/>
        <v>1.1285505521491239</v>
      </c>
      <c r="GW16" s="88">
        <f t="shared" si="299"/>
        <v>1.1757121204017042E-2</v>
      </c>
      <c r="GX16" s="87">
        <f t="shared" si="300"/>
        <v>2.5810075839288622</v>
      </c>
      <c r="GY16" s="88">
        <f t="shared" si="301"/>
        <v>0</v>
      </c>
      <c r="GZ16" s="88">
        <f t="shared" si="302"/>
        <v>0</v>
      </c>
      <c r="HA16" s="88">
        <f t="shared" si="303"/>
        <v>0</v>
      </c>
      <c r="HB16" s="88">
        <f t="shared" si="304"/>
        <v>0.3956086862650286</v>
      </c>
      <c r="HC16" s="88">
        <f t="shared" si="305"/>
        <v>0.71052857424832128</v>
      </c>
      <c r="HD16" s="87">
        <f t="shared" si="306"/>
        <v>1.1061372605133499</v>
      </c>
      <c r="HE16" s="88">
        <f t="shared" si="307"/>
        <v>0</v>
      </c>
      <c r="HF16" s="88">
        <f t="shared" si="308"/>
        <v>0.41966612616108578</v>
      </c>
      <c r="HG16" s="88">
        <f t="shared" si="309"/>
        <v>0.41966612616108578</v>
      </c>
      <c r="HH16" s="96" t="str">
        <f t="shared" si="310"/>
        <v>Fail</v>
      </c>
      <c r="HI16" s="83">
        <f t="shared" si="311"/>
        <v>6.3526589153201363E-2</v>
      </c>
      <c r="HJ16" s="83">
        <f t="shared" si="312"/>
        <v>0.41966612616108578</v>
      </c>
      <c r="HK16" s="83">
        <f t="shared" si="313"/>
        <v>1.4619634870036787E-2</v>
      </c>
      <c r="HL16" s="83">
        <f t="shared" si="314"/>
        <v>9.3844523858826641</v>
      </c>
      <c r="HM16" s="96" t="str">
        <f t="shared" si="315"/>
        <v>Ferroactinolite</v>
      </c>
      <c r="HP16" s="97">
        <f>parameters!$E$5+parameters!$F$5*calcs!$Q16 +parameters!$G$5*calcs!$GM16+parameters!$H$5*LN(calcs!$GM16)+parameters!$I$5*calcs!$GQ16+parameters!$J$5*(calcs!$GU16+calcs!$GY16) + parameters!$K$5*calcs!$GT16+parameters!$L$5*(calcs!$GV16+calcs!$GZ16)+parameters!$M$5*(calcs!$GT16+calcs!$GV16+calcs!$GZ16)+parameters!$N$5*(calcs!$GO16+calcs!$GR16)+parameters!$O$5*calcs!$HB16+parameters!$P$5*calcs!$HE16</f>
        <v>40.795885433588417</v>
      </c>
      <c r="HQ16" s="97">
        <f>parameters!$E$6+parameters!$F$6*calcs!$Q16 +parameters!$G$6*calcs!$GM16+parameters!$H$6*LN(calcs!$GM16)+parameters!$I$6*calcs!$GQ16+parameters!$J$6*(calcs!$GU16+calcs!$GY16) + parameters!$K$6*calcs!$GT16+parameters!$L$6*(calcs!$GV16+calcs!$GZ16)+parameters!$M$6*(calcs!$GT16+calcs!$GV16+calcs!$GZ16)+parameters!$N$6*(calcs!$GO16+calcs!$GR16)+parameters!$O$6*calcs!$HB16+parameters!$P$6*calcs!$HE16</f>
        <v>100.07202574390134</v>
      </c>
      <c r="HR16" s="97">
        <f>parameters!$E$7+parameters!$F$7*calcs!$Q16 +parameters!$G$7*calcs!$GM16+parameters!$H$7*LN(calcs!$GM16)+parameters!$I$7*calcs!$GQ16+parameters!$J$7*(calcs!$GU16+calcs!$GY16) + parameters!$K$7*calcs!$GT16+parameters!$L$7*(calcs!$GV16+calcs!$GZ16)+parameters!$M$7*(calcs!$GT16+calcs!$GV16+calcs!$GZ16)+parameters!$N$7*(calcs!$GO16+calcs!$GR16)+parameters!$O$7*calcs!$HB16+parameters!$P$7*calcs!$HE16</f>
        <v>151.80755239193539</v>
      </c>
      <c r="HS16" s="97">
        <f>parameters!$E$8+parameters!$F$8*calcs!$Q16 +parameters!$G$8*calcs!$GM16+parameters!$H$8*LN(calcs!$GM16)+parameters!$I$8*calcs!$GQ16+parameters!$J$8*(calcs!$GU16+calcs!$GY16) + parameters!$K$8*calcs!$GT16+parameters!$L$8*(calcs!$GV16+calcs!$GZ16)+parameters!$M$8*(calcs!$GT16+calcs!$GV16+calcs!$GZ16)+parameters!$N$8*(calcs!$GO16+calcs!$GR16)+parameters!$O$8*calcs!$HB16+parameters!$P$8*calcs!$HE16</f>
        <v>151.91782516013268</v>
      </c>
      <c r="HT16" s="81"/>
      <c r="HU16" s="97">
        <f>EXP(parameters!$E$10+parameters!$F$10*calcs!$Q16 +parameters!$G$10*calcs!$GM16+parameters!$H$10*LN(calcs!$GM16)+parameters!$I$10*calcs!$GQ16+parameters!$J$10*(calcs!$GU16+calcs!$GY16) + parameters!$K$10*calcs!$GT16+parameters!$L$10*(calcs!$GV16+calcs!$GZ16)+parameters!$M$10*(calcs!$GT16+calcs!$GV16+calcs!$GZ16)+parameters!$N$10*(calcs!$GO16+calcs!$GR16)+parameters!$O$10*calcs!$HB16+parameters!$P$10*calcs!$HE16)</f>
        <v>6.8319770365120637E-3</v>
      </c>
      <c r="HV16" s="97">
        <f>EXP(parameters!$E$11+parameters!$F$11*calcs!$Q16 +parameters!$G$11*calcs!$GM16+parameters!$H$11*LN(calcs!$GM16)+parameters!$I$11*calcs!$GQ16+parameters!$J$11*(calcs!$GU16+calcs!$GY16) + parameters!$K$11*calcs!$GT16+parameters!$L$11*(calcs!$GV16+calcs!$GZ16)+parameters!$M$11*(calcs!$GT16+calcs!$GV16+calcs!$GZ16)+parameters!$N$11*(calcs!$GO16+calcs!$GR16)+parameters!$O$11*calcs!$HB16+parameters!$P$11*calcs!$HE16)</f>
        <v>1.1385160438215964E-2</v>
      </c>
      <c r="HW16" s="73"/>
      <c r="HX16" s="97">
        <f>EXP(parameters!$E$13+parameters!$F$13*calcs!$Q16 +parameters!$G$13*calcs!$GM16+parameters!$H$13*LN(calcs!$GM16)+parameters!$I$13*calcs!$GQ16+parameters!$J$13*(calcs!$GU16+calcs!$GY16) + parameters!$K$13*calcs!$GT16+parameters!$L$13*(calcs!$GV16+calcs!$GZ16)+parameters!$M$13*(calcs!$GT16+calcs!$GV16+calcs!$GZ16)+parameters!$N$13*(calcs!$GO16+calcs!$GR16)+parameters!$O$13*calcs!$HB16+parameters!$P$13*calcs!$HE16)</f>
        <v>2.0589506621610208E-2</v>
      </c>
      <c r="HY16" s="97">
        <f>EXP(parameters!$E$14+parameters!$F$14*calcs!$Q16 +parameters!$G$14*calcs!$GM16+parameters!$H$14*LN(calcs!$GM16)+parameters!$I$14*calcs!$GQ16+parameters!$J$14*(calcs!$GU16+calcs!$GY16) + parameters!$K$14*calcs!$GT16+parameters!$L$14*(calcs!$GV16+calcs!$GZ16)+parameters!$M$14*(calcs!$GT16+calcs!$GV16+calcs!$GZ16)+parameters!$N$14*(calcs!$GO16+calcs!$GR16)+parameters!$O$14*calcs!$HB16+parameters!$P$14*calcs!$HE16)</f>
        <v>1.1248629301336943E-2</v>
      </c>
      <c r="HZ16" s="81"/>
      <c r="IA16" s="97">
        <f>EXP(parameters!$E$16+parameters!$F$16*calcs!$Q16 +parameters!$G$16*calcs!$GM16+parameters!$H$16*LN(calcs!$GM16)+parameters!$I$16*calcs!$GQ16+parameters!$J$16*(calcs!$GU16+calcs!$GY16) + parameters!$K$16*calcs!$GT16+parameters!$L$16*(calcs!$GV16+calcs!$GZ16)+parameters!$M$16*(calcs!$GT16+calcs!$GV16+calcs!$GZ16)+parameters!$N$16*(calcs!$GO16+calcs!$GR16)+parameters!$O$16*calcs!$HB16+parameters!$P$16*calcs!$HE16)</f>
        <v>6.7425271942334007E-5</v>
      </c>
      <c r="IB16" s="81"/>
      <c r="IC16" s="97">
        <f>(parameters!$E$18+parameters!$F$18*calcs!$Q16 +parameters!$G$18*calcs!$GM16+parameters!$H$18*LN(calcs!$GM16)+parameters!$I$18*calcs!$GQ16+parameters!$J$18*(calcs!$GU16+calcs!$GY16) + parameters!$K$18*calcs!$GT16+parameters!$L$18*(calcs!$GV16+calcs!$GZ16)+parameters!$M$18*(calcs!$GT16+calcs!$GV16+calcs!$GZ16)+parameters!$N$18*(calcs!$GO16+calcs!$GR16)+parameters!$O$18*calcs!$HB16+parameters!$P$18*calcs!$HE16)</f>
        <v>-25.968670234647078</v>
      </c>
      <c r="ID16" s="97">
        <f>EXP(parameters!$E$19+parameters!$F$19*calcs!$Q16 +parameters!$G$19*calcs!$GM16+parameters!$H$19*LN(calcs!$GM16)+parameters!$I$19*calcs!$GQ16+parameters!$J$19*(calcs!$GU16+calcs!$GY16) + parameters!$K$19*calcs!$GT16+parameters!$L$19*(calcs!$GV16+calcs!$GZ16)+parameters!$M$19*(calcs!$GT16+calcs!$GV16+calcs!$GZ16)+parameters!$N$19*(calcs!$GO16+calcs!$GR16)+parameters!$O$19*calcs!$HB16+parameters!$P$19*calcs!$HE16)</f>
        <v>0.2004429356384812</v>
      </c>
      <c r="IE16" s="73"/>
      <c r="IF16" s="97">
        <f>(parameters!$E$21+parameters!$F$21*calcs!$Q16 +parameters!$G$21*calcs!$GM16+parameters!$H$21*LN(calcs!$GM16)+parameters!$I$21*calcs!$GQ16+parameters!$J$21*(calcs!$GU16+calcs!$GY16) + parameters!$K$21*calcs!$GT16+parameters!$L$21*(calcs!$GV16+calcs!$GZ16)+parameters!$M$21*(calcs!$GT16+calcs!$GV16+calcs!$GZ16)+parameters!$N$21*(calcs!$GO16+calcs!$GR16)+parameters!$O$21*calcs!$HB16+parameters!$P$21*calcs!$HE16)</f>
        <v>20.561156041651994</v>
      </c>
      <c r="IG16" s="97">
        <f>(parameters!$E$22+parameters!$F$22*calcs!$Q16 +parameters!$G$22*calcs!$GM16+parameters!$H$22*LN(calcs!$GM16)+parameters!$I$22*calcs!$GQ16+parameters!$J$22*(calcs!$GU16+calcs!$GY16) + parameters!$K$22*calcs!$GT16+parameters!$L$22*(calcs!$GV16+calcs!$GZ16)+parameters!$M$22*(calcs!$GT16+calcs!$GV16+calcs!$GZ16)+parameters!$N$22*(calcs!$GO16+calcs!$GR16)+parameters!$O$22*calcs!$HB16+parameters!$P$22*calcs!$HE16)</f>
        <v>0.87051671765886174</v>
      </c>
      <c r="IH16" s="81"/>
      <c r="II16" s="97">
        <f>(parameters!$E$24+parameters!$F$24*calcs!$Q16 +parameters!$G$24*calcs!$GM16+parameters!$H$24*LN(calcs!$GM16)+parameters!$I$24*calcs!$GQ16+parameters!$J$24*(calcs!$GU16+calcs!$GY16) + parameters!$K$24*calcs!$GT16+parameters!$L$24*(calcs!$GV16+calcs!$GZ16)+parameters!$M$24*(calcs!$GT16+calcs!$GV16+calcs!$GZ16)+parameters!$N$24*(calcs!$GO16+calcs!$GR16)+parameters!$O$24*calcs!$HB16+parameters!$P$24*calcs!$HE16)</f>
        <v>16.2016255265114</v>
      </c>
      <c r="IJ16" s="98"/>
    </row>
    <row r="17" spans="1:244" s="60" customFormat="1" x14ac:dyDescent="0.3">
      <c r="A17" s="138" t="s">
        <v>166</v>
      </c>
      <c r="B17" s="90" t="str">
        <f t="shared" si="118"/>
        <v>Ferroactinolite</v>
      </c>
      <c r="C17" s="115">
        <v>57.900001525878899</v>
      </c>
      <c r="D17" s="115">
        <v>0.43000000715255698</v>
      </c>
      <c r="E17" s="115">
        <v>15.8999996185303</v>
      </c>
      <c r="F17" s="115"/>
      <c r="G17" s="115">
        <v>4.9099998474121103</v>
      </c>
      <c r="H17" s="115">
        <v>0.79000002145767201</v>
      </c>
      <c r="I17" s="115">
        <v>4.71000003814697</v>
      </c>
      <c r="J17" s="115">
        <v>0.20999999344348899</v>
      </c>
      <c r="K17" s="115">
        <v>2.46000003814697</v>
      </c>
      <c r="L17" s="115">
        <v>1.79999995231628</v>
      </c>
      <c r="M17" s="91">
        <v>0</v>
      </c>
      <c r="N17" s="91">
        <v>0</v>
      </c>
      <c r="O17" s="91">
        <v>0</v>
      </c>
      <c r="P17" s="91">
        <v>95.759999999999991</v>
      </c>
      <c r="Q17" s="60">
        <v>1025</v>
      </c>
      <c r="R17" s="92">
        <f t="shared" si="119"/>
        <v>0.96371507200197903</v>
      </c>
      <c r="S17" s="93">
        <f t="shared" si="120"/>
        <v>5.3837486810136091E-3</v>
      </c>
      <c r="T17" s="93">
        <f t="shared" si="121"/>
        <v>0.15594166818878455</v>
      </c>
      <c r="U17" s="93">
        <f t="shared" si="122"/>
        <v>0</v>
      </c>
      <c r="V17" s="93">
        <f t="shared" si="123"/>
        <v>6.8346323043041626E-2</v>
      </c>
      <c r="W17" s="93">
        <f t="shared" si="124"/>
        <v>1.9598115144075216E-2</v>
      </c>
      <c r="X17" s="93">
        <f t="shared" si="125"/>
        <v>8.3987161878512309E-2</v>
      </c>
      <c r="Y17" s="93">
        <f t="shared" si="126"/>
        <v>2.9602480045600368E-3</v>
      </c>
      <c r="Z17" s="93">
        <f t="shared" si="127"/>
        <v>3.9690863649735716E-2</v>
      </c>
      <c r="AA17" s="93">
        <f t="shared" si="128"/>
        <v>1.9107590090339414E-2</v>
      </c>
      <c r="AB17" s="93">
        <f t="shared" si="129"/>
        <v>0</v>
      </c>
      <c r="AC17" s="94">
        <f t="shared" si="130"/>
        <v>0</v>
      </c>
      <c r="AD17" s="92">
        <f t="shared" si="131"/>
        <v>1.9274301440039581</v>
      </c>
      <c r="AE17" s="93">
        <f t="shared" si="132"/>
        <v>1.0767497362027218E-2</v>
      </c>
      <c r="AF17" s="93">
        <f t="shared" si="133"/>
        <v>0.46782500456635367</v>
      </c>
      <c r="AG17" s="93">
        <f t="shared" si="134"/>
        <v>0</v>
      </c>
      <c r="AH17" s="93">
        <f t="shared" si="135"/>
        <v>6.8346323043041626E-2</v>
      </c>
      <c r="AI17" s="93">
        <f t="shared" si="136"/>
        <v>1.9598115144075216E-2</v>
      </c>
      <c r="AJ17" s="93">
        <f t="shared" si="137"/>
        <v>8.3987161878512309E-2</v>
      </c>
      <c r="AK17" s="93">
        <f t="shared" si="138"/>
        <v>2.9602480045600368E-3</v>
      </c>
      <c r="AL17" s="93">
        <f t="shared" si="139"/>
        <v>3.9690863649735716E-2</v>
      </c>
      <c r="AM17" s="93">
        <f t="shared" si="140"/>
        <v>1.9107590090339414E-2</v>
      </c>
      <c r="AN17" s="94">
        <f t="shared" si="141"/>
        <v>2.6397129477426029</v>
      </c>
      <c r="AO17" s="92">
        <f t="shared" si="142"/>
        <v>16.793831067882355</v>
      </c>
      <c r="AP17" s="93">
        <f t="shared" si="143"/>
        <v>9.3817943173863036E-2</v>
      </c>
      <c r="AQ17" s="93">
        <f t="shared" si="144"/>
        <v>4.0761913579382627</v>
      </c>
      <c r="AR17" s="93">
        <f t="shared" si="145"/>
        <v>0</v>
      </c>
      <c r="AS17" s="93">
        <f t="shared" si="146"/>
        <v>0.59550620128383713</v>
      </c>
      <c r="AT17" s="93">
        <f t="shared" si="147"/>
        <v>0.17075972169595277</v>
      </c>
      <c r="AU17" s="93">
        <f t="shared" si="148"/>
        <v>0.73178590303074975</v>
      </c>
      <c r="AV17" s="93">
        <f t="shared" si="149"/>
        <v>2.5792843938999329E-2</v>
      </c>
      <c r="AW17" s="93">
        <f t="shared" si="150"/>
        <v>0.34582921780362341</v>
      </c>
      <c r="AX17" s="93">
        <f t="shared" si="151"/>
        <v>0.16648574325236043</v>
      </c>
      <c r="AY17" s="94">
        <f t="shared" si="152"/>
        <v>23</v>
      </c>
      <c r="AZ17" s="92">
        <f t="shared" si="153"/>
        <v>8.3969155339411774</v>
      </c>
      <c r="BA17" s="93">
        <f t="shared" si="154"/>
        <v>4.6908971586931518E-2</v>
      </c>
      <c r="BB17" s="93">
        <f t="shared" si="155"/>
        <v>2.717460905292175</v>
      </c>
      <c r="BC17" s="93">
        <f t="shared" si="156"/>
        <v>0</v>
      </c>
      <c r="BD17" s="93">
        <f t="shared" si="157"/>
        <v>0.59550620128383713</v>
      </c>
      <c r="BE17" s="93">
        <f t="shared" si="158"/>
        <v>0.17075972169595277</v>
      </c>
      <c r="BF17" s="93">
        <f t="shared" si="159"/>
        <v>0.73178590303074975</v>
      </c>
      <c r="BG17" s="93">
        <f t="shared" si="160"/>
        <v>2.5792843938999329E-2</v>
      </c>
      <c r="BH17" s="93">
        <f t="shared" si="161"/>
        <v>0.69165843560724682</v>
      </c>
      <c r="BI17" s="93">
        <f t="shared" si="162"/>
        <v>0.33297148650472086</v>
      </c>
      <c r="BJ17" s="93">
        <f t="shared" si="163"/>
        <v>0</v>
      </c>
      <c r="BK17" s="93">
        <f t="shared" si="164"/>
        <v>0</v>
      </c>
      <c r="BL17" s="93">
        <f t="shared" si="165"/>
        <v>2</v>
      </c>
      <c r="BM17" s="94">
        <f t="shared" si="166"/>
        <v>13.709760002881792</v>
      </c>
      <c r="BN17" s="95">
        <f t="shared" si="167"/>
        <v>8.3969155339411774</v>
      </c>
      <c r="BO17" s="66">
        <f t="shared" si="168"/>
        <v>0</v>
      </c>
      <c r="BP17" s="66">
        <f t="shared" si="169"/>
        <v>0</v>
      </c>
      <c r="BQ17" s="66">
        <f t="shared" si="170"/>
        <v>8.3969155339411774</v>
      </c>
      <c r="BR17" s="66">
        <f t="shared" si="171"/>
        <v>2.717460905292175</v>
      </c>
      <c r="BS17" s="66">
        <f t="shared" si="172"/>
        <v>4.6908971586931518E-2</v>
      </c>
      <c r="BT17" s="66">
        <f t="shared" si="173"/>
        <v>0</v>
      </c>
      <c r="BU17" s="66"/>
      <c r="BV17" s="66">
        <f t="shared" si="174"/>
        <v>0.17075972169595277</v>
      </c>
      <c r="BW17" s="66">
        <f t="shared" si="175"/>
        <v>0.59550620128383713</v>
      </c>
      <c r="BX17" s="66">
        <f t="shared" si="176"/>
        <v>2.5792843938999329E-2</v>
      </c>
      <c r="BY17" s="66">
        <f t="shared" si="177"/>
        <v>3.5564286437978954</v>
      </c>
      <c r="BZ17" s="66">
        <f t="shared" si="178"/>
        <v>0</v>
      </c>
      <c r="CA17" s="66">
        <f t="shared" si="179"/>
        <v>0</v>
      </c>
      <c r="CB17" s="66">
        <f t="shared" si="180"/>
        <v>0</v>
      </c>
      <c r="CC17" s="66">
        <f t="shared" si="181"/>
        <v>0.73178590303074975</v>
      </c>
      <c r="CD17" s="56">
        <f t="shared" si="182"/>
        <v>0.73178590303074975</v>
      </c>
      <c r="CE17" s="66">
        <f t="shared" si="183"/>
        <v>1.4635718060614995</v>
      </c>
      <c r="CF17" s="66">
        <f t="shared" si="184"/>
        <v>-4.0127467423502927E-2</v>
      </c>
      <c r="CG17" s="66">
        <f t="shared" si="185"/>
        <v>0.33297148650472086</v>
      </c>
      <c r="CH17" s="67">
        <f t="shared" si="186"/>
        <v>0.29284401908121793</v>
      </c>
      <c r="CJ17" s="60">
        <f t="shared" si="187"/>
        <v>0.95273079354712986</v>
      </c>
      <c r="CK17" s="60">
        <f t="shared" si="188"/>
        <v>1.1670517935132927</v>
      </c>
      <c r="CL17" s="60">
        <f t="shared" si="189"/>
        <v>1.1824868885451503</v>
      </c>
      <c r="CN17" s="60">
        <f t="shared" si="190"/>
        <v>0.95273079354712986</v>
      </c>
      <c r="CO17" s="60">
        <f t="shared" si="191"/>
        <v>8</v>
      </c>
      <c r="CP17" s="60">
        <f t="shared" si="192"/>
        <v>4.4691621724497033E-2</v>
      </c>
      <c r="CQ17" s="60">
        <f t="shared" si="193"/>
        <v>2.5890086847323159</v>
      </c>
      <c r="CR17" s="60">
        <f t="shared" si="194"/>
        <v>0</v>
      </c>
      <c r="CS17" s="60">
        <f t="shared" si="195"/>
        <v>0.56735709571138704</v>
      </c>
      <c r="CT17" s="60">
        <f t="shared" si="196"/>
        <v>0.16268804515727214</v>
      </c>
      <c r="CU17" s="60">
        <f t="shared" si="197"/>
        <v>0.69719496410108928</v>
      </c>
      <c r="CV17" s="60">
        <f t="shared" si="198"/>
        <v>2.4573636673840108E-2</v>
      </c>
      <c r="CW17" s="60">
        <f t="shared" si="199"/>
        <v>0.65896429021965863</v>
      </c>
      <c r="CX17" s="60">
        <f t="shared" si="200"/>
        <v>0.31723218856621016</v>
      </c>
      <c r="CY17" s="60">
        <f t="shared" si="201"/>
        <v>0</v>
      </c>
      <c r="CZ17" s="60">
        <f t="shared" si="202"/>
        <v>0</v>
      </c>
      <c r="DA17" s="60">
        <f t="shared" si="203"/>
        <v>1.9054615870942597</v>
      </c>
      <c r="DB17" s="60">
        <f t="shared" si="204"/>
        <v>21.912808251583986</v>
      </c>
      <c r="DC17" s="60">
        <f t="shared" si="205"/>
        <v>2.1743834968320286</v>
      </c>
      <c r="DD17" s="60" t="str">
        <f t="shared" si="206"/>
        <v>FAIL</v>
      </c>
      <c r="DE17" s="59">
        <f t="shared" si="207"/>
        <v>8</v>
      </c>
      <c r="DF17" s="59">
        <f t="shared" si="208"/>
        <v>0</v>
      </c>
      <c r="DG17" s="59">
        <f t="shared" si="209"/>
        <v>0</v>
      </c>
      <c r="DH17" s="59">
        <f t="shared" si="210"/>
        <v>8</v>
      </c>
      <c r="DI17" s="59">
        <f t="shared" si="211"/>
        <v>2.5890086847323159</v>
      </c>
      <c r="DJ17" s="59">
        <f t="shared" si="212"/>
        <v>4.4691621724497033E-2</v>
      </c>
      <c r="DK17" s="59">
        <f t="shared" si="213"/>
        <v>0</v>
      </c>
      <c r="DL17" s="59">
        <f t="shared" si="214"/>
        <v>2.1743834968320286</v>
      </c>
      <c r="DM17" s="59">
        <f t="shared" si="215"/>
        <v>0.16268804515727214</v>
      </c>
      <c r="DN17" s="59">
        <f t="shared" si="216"/>
        <v>-1.6070264011206414</v>
      </c>
      <c r="DO17" s="59">
        <f t="shared" si="217"/>
        <v>2.4573636673840108E-2</v>
      </c>
      <c r="DP17" s="59">
        <f t="shared" si="218"/>
        <v>3.388319083999312</v>
      </c>
      <c r="DQ17" s="59">
        <f t="shared" si="219"/>
        <v>0</v>
      </c>
      <c r="DR17" s="59">
        <f t="shared" si="220"/>
        <v>0</v>
      </c>
      <c r="DS17" s="59">
        <f t="shared" si="221"/>
        <v>0</v>
      </c>
      <c r="DT17" s="59">
        <f t="shared" si="222"/>
        <v>0.69719496410108928</v>
      </c>
      <c r="DU17" s="59">
        <f t="shared" si="223"/>
        <v>0.65896429021965863</v>
      </c>
      <c r="DV17" s="59">
        <f t="shared" si="224"/>
        <v>1.3561592543207479</v>
      </c>
      <c r="DW17" s="59">
        <f t="shared" si="225"/>
        <v>0</v>
      </c>
      <c r="DX17" s="59">
        <f t="shared" si="226"/>
        <v>0</v>
      </c>
      <c r="DY17" s="59">
        <f t="shared" si="227"/>
        <v>0</v>
      </c>
      <c r="EA17" s="60">
        <f t="shared" si="228"/>
        <v>0.71978846890233861</v>
      </c>
      <c r="EB17" s="60">
        <f t="shared" si="229"/>
        <v>1.1213453798447697</v>
      </c>
      <c r="EC17" s="60">
        <f t="shared" si="230"/>
        <v>1.0248219700724637</v>
      </c>
      <c r="ED17" s="60">
        <f t="shared" si="231"/>
        <v>0.98721966451632992</v>
      </c>
      <c r="EF17" s="60">
        <f t="shared" si="232"/>
        <v>1.1213453798447697</v>
      </c>
      <c r="EG17" s="60">
        <f t="shared" si="233"/>
        <v>9.4158424389317172</v>
      </c>
      <c r="EH17" s="60">
        <f t="shared" si="234"/>
        <v>5.2601158562275228E-2</v>
      </c>
      <c r="EI17" s="60">
        <f t="shared" si="235"/>
        <v>3.0472122310581655</v>
      </c>
      <c r="EJ17" s="60">
        <f t="shared" si="236"/>
        <v>0</v>
      </c>
      <c r="EK17" s="60">
        <f t="shared" si="237"/>
        <v>0.6677681274785402</v>
      </c>
      <c r="EL17" s="60">
        <f t="shared" si="238"/>
        <v>0.19148062498733531</v>
      </c>
      <c r="EM17" s="60">
        <f t="shared" si="239"/>
        <v>0.8205847413990639</v>
      </c>
      <c r="EN17" s="60">
        <f t="shared" si="240"/>
        <v>2.8922686384054069E-2</v>
      </c>
      <c r="EO17" s="60">
        <f t="shared" si="241"/>
        <v>0.77558799119884736</v>
      </c>
      <c r="EP17" s="60">
        <f t="shared" si="242"/>
        <v>0.37337603801211383</v>
      </c>
      <c r="EQ17" s="60">
        <f t="shared" si="243"/>
        <v>0</v>
      </c>
      <c r="ER17" s="60">
        <f t="shared" si="244"/>
        <v>0</v>
      </c>
      <c r="ES17" s="60">
        <f t="shared" si="245"/>
        <v>2.2426907596895393</v>
      </c>
      <c r="ET17" s="60">
        <f t="shared" si="246"/>
        <v>25.790943736429703</v>
      </c>
      <c r="EU17" s="60">
        <f t="shared" si="247"/>
        <v>-5.5818874728594068</v>
      </c>
      <c r="EV17" s="60" t="str">
        <f t="shared" si="248"/>
        <v/>
      </c>
      <c r="EW17" s="62">
        <f t="shared" si="249"/>
        <v>9.4158424389317172</v>
      </c>
      <c r="EX17" s="62">
        <f t="shared" si="250"/>
        <v>0</v>
      </c>
      <c r="EY17" s="62">
        <f t="shared" si="251"/>
        <v>0</v>
      </c>
      <c r="EZ17" s="62">
        <f t="shared" si="252"/>
        <v>9.4158424389317172</v>
      </c>
      <c r="FA17" s="62">
        <f t="shared" si="253"/>
        <v>3.0472122310581655</v>
      </c>
      <c r="FB17" s="62">
        <f t="shared" si="254"/>
        <v>5.2601158562275228E-2</v>
      </c>
      <c r="FC17" s="62">
        <f t="shared" si="255"/>
        <v>0</v>
      </c>
      <c r="FD17" s="62">
        <f t="shared" si="256"/>
        <v>-5.5818874728594068</v>
      </c>
      <c r="FE17" s="62">
        <f t="shared" si="257"/>
        <v>0.19148062498733531</v>
      </c>
      <c r="FF17" s="62">
        <f t="shared" si="258"/>
        <v>6.2496556003379471</v>
      </c>
      <c r="FG17" s="62">
        <f t="shared" si="259"/>
        <v>2.8922686384054069E-2</v>
      </c>
      <c r="FH17" s="62">
        <f t="shared" si="260"/>
        <v>3.9879848284703705</v>
      </c>
      <c r="FI17" s="62">
        <f t="shared" si="261"/>
        <v>0</v>
      </c>
      <c r="FJ17" s="62">
        <f t="shared" si="262"/>
        <v>0</v>
      </c>
      <c r="FK17" s="62">
        <f t="shared" si="263"/>
        <v>0</v>
      </c>
      <c r="FL17" s="62">
        <f t="shared" si="264"/>
        <v>0.8205847413990639</v>
      </c>
      <c r="FM17" s="62">
        <f t="shared" si="265"/>
        <v>0.77558799119884736</v>
      </c>
      <c r="FN17" s="62">
        <f t="shared" si="266"/>
        <v>1.5961727325979114</v>
      </c>
      <c r="FO17" s="62">
        <f t="shared" si="267"/>
        <v>0</v>
      </c>
      <c r="FP17" s="62">
        <f t="shared" si="268"/>
        <v>0.37337603801211383</v>
      </c>
      <c r="FQ17" s="62">
        <f t="shared" si="269"/>
        <v>0.37337603801211383</v>
      </c>
      <c r="FR17" s="62" t="str">
        <f t="shared" si="270"/>
        <v>Fail</v>
      </c>
      <c r="FS17" s="62" t="str">
        <f t="shared" si="271"/>
        <v>Low-Ca</v>
      </c>
      <c r="FT17" s="60">
        <f t="shared" si="272"/>
        <v>2.9727771357244567E-2</v>
      </c>
      <c r="FV17" s="60">
        <f t="shared" si="273"/>
        <v>1.0370380866959499</v>
      </c>
      <c r="FW17" s="60">
        <f t="shared" si="274"/>
        <v>8.7079212194658595</v>
      </c>
      <c r="FX17" s="60">
        <f t="shared" si="275"/>
        <v>4.8646390143386134E-2</v>
      </c>
      <c r="FY17" s="60">
        <f t="shared" si="276"/>
        <v>2.8181104578952412</v>
      </c>
      <c r="FZ17" s="60">
        <f t="shared" si="277"/>
        <v>0</v>
      </c>
      <c r="GA17" s="60">
        <f t="shared" si="278"/>
        <v>0.61756261159496362</v>
      </c>
      <c r="GB17" s="60">
        <f t="shared" si="279"/>
        <v>0.17708433507230376</v>
      </c>
      <c r="GC17" s="60">
        <f t="shared" si="280"/>
        <v>0.75888985275007659</v>
      </c>
      <c r="GD17" s="60">
        <f t="shared" si="281"/>
        <v>2.674816152894709E-2</v>
      </c>
      <c r="GE17" s="60">
        <f t="shared" si="282"/>
        <v>0.71727614070925305</v>
      </c>
      <c r="GF17" s="60">
        <f t="shared" si="283"/>
        <v>0.345304113289162</v>
      </c>
      <c r="GG17" s="60">
        <f t="shared" si="284"/>
        <v>0</v>
      </c>
      <c r="GH17" s="60">
        <f t="shared" si="285"/>
        <v>0</v>
      </c>
      <c r="GI17" s="60">
        <f t="shared" si="286"/>
        <v>2.0740761733918998</v>
      </c>
      <c r="GJ17" s="60">
        <f t="shared" si="287"/>
        <v>23.85187599400685</v>
      </c>
      <c r="GK17" s="60">
        <f t="shared" si="288"/>
        <v>-1.7037519880136998</v>
      </c>
      <c r="GM17" s="88">
        <f t="shared" si="289"/>
        <v>8.7079212194658595</v>
      </c>
      <c r="GN17" s="88">
        <f t="shared" si="290"/>
        <v>0</v>
      </c>
      <c r="GO17" s="88">
        <f t="shared" si="291"/>
        <v>0</v>
      </c>
      <c r="GP17" s="87">
        <f t="shared" si="292"/>
        <v>8.7079212194658595</v>
      </c>
      <c r="GQ17" s="88">
        <f t="shared" si="293"/>
        <v>2.8181104578952412</v>
      </c>
      <c r="GR17" s="88">
        <f t="shared" si="294"/>
        <v>4.8646390143386134E-2</v>
      </c>
      <c r="GS17" s="88">
        <f t="shared" si="295"/>
        <v>0</v>
      </c>
      <c r="GT17" s="88">
        <f t="shared" si="296"/>
        <v>-1.7037519880136998</v>
      </c>
      <c r="GU17" s="88">
        <f t="shared" si="297"/>
        <v>0.17708433507230376</v>
      </c>
      <c r="GV17" s="88">
        <f t="shared" si="298"/>
        <v>2.3213145996086633</v>
      </c>
      <c r="GW17" s="88">
        <f t="shared" si="299"/>
        <v>2.674816152894709E-2</v>
      </c>
      <c r="GX17" s="87">
        <f t="shared" si="300"/>
        <v>3.6881519562348419</v>
      </c>
      <c r="GY17" s="88">
        <f t="shared" si="301"/>
        <v>0</v>
      </c>
      <c r="GZ17" s="88">
        <f t="shared" si="302"/>
        <v>0</v>
      </c>
      <c r="HA17" s="88">
        <f t="shared" si="303"/>
        <v>0</v>
      </c>
      <c r="HB17" s="88">
        <f t="shared" si="304"/>
        <v>0.75888985275007659</v>
      </c>
      <c r="HC17" s="88">
        <f t="shared" si="305"/>
        <v>0.71727614070925305</v>
      </c>
      <c r="HD17" s="87">
        <f t="shared" si="306"/>
        <v>1.4761659934593296</v>
      </c>
      <c r="HE17" s="88">
        <f t="shared" si="307"/>
        <v>0</v>
      </c>
      <c r="HF17" s="88">
        <f t="shared" si="308"/>
        <v>0.345304113289162</v>
      </c>
      <c r="HG17" s="88">
        <f t="shared" si="309"/>
        <v>0.345304113289162</v>
      </c>
      <c r="HH17" s="96" t="str">
        <f t="shared" si="310"/>
        <v>Fail</v>
      </c>
      <c r="HI17" s="83">
        <f t="shared" si="311"/>
        <v>7.0879126873673814E-2</v>
      </c>
      <c r="HJ17" s="83">
        <f t="shared" si="312"/>
        <v>0.345304113289162</v>
      </c>
      <c r="HK17" s="83">
        <f t="shared" si="313"/>
        <v>4.8646390143386134E-2</v>
      </c>
      <c r="HL17" s="83">
        <f t="shared" si="314"/>
        <v>8.7079212194658595</v>
      </c>
      <c r="HM17" s="96" t="str">
        <f t="shared" si="315"/>
        <v>Ferroactinolite</v>
      </c>
      <c r="HP17" s="97">
        <f>parameters!$E$5+parameters!$F$5*calcs!$Q17 +parameters!$G$5*calcs!$GM17+parameters!$H$5*LN(calcs!$GM17)+parameters!$I$5*calcs!$GQ17+parameters!$J$5*(calcs!$GU17+calcs!$GY17) + parameters!$K$5*calcs!$GT17+parameters!$L$5*(calcs!$GV17+calcs!$GZ17)+parameters!$M$5*(calcs!$GT17+calcs!$GV17+calcs!$GZ17)+parameters!$N$5*(calcs!$GO17+calcs!$GR17)+parameters!$O$5*calcs!$HB17+parameters!$P$5*calcs!$HE17</f>
        <v>64.000705316312832</v>
      </c>
      <c r="HQ17" s="97">
        <f>parameters!$E$6+parameters!$F$6*calcs!$Q17 +parameters!$G$6*calcs!$GM17+parameters!$H$6*LN(calcs!$GM17)+parameters!$I$6*calcs!$GQ17+parameters!$J$6*(calcs!$GU17+calcs!$GY17) + parameters!$K$6*calcs!$GT17+parameters!$L$6*(calcs!$GV17+calcs!$GZ17)+parameters!$M$6*(calcs!$GT17+calcs!$GV17+calcs!$GZ17)+parameters!$N$6*(calcs!$GO17+calcs!$GR17)+parameters!$O$6*calcs!$HB17+parameters!$P$6*calcs!$HE17</f>
        <v>89.475273223629799</v>
      </c>
      <c r="HR17" s="97">
        <f>parameters!$E$7+parameters!$F$7*calcs!$Q17 +parameters!$G$7*calcs!$GM17+parameters!$H$7*LN(calcs!$GM17)+parameters!$I$7*calcs!$GQ17+parameters!$J$7*(calcs!$GU17+calcs!$GY17) + parameters!$K$7*calcs!$GT17+parameters!$L$7*(calcs!$GV17+calcs!$GZ17)+parameters!$M$7*(calcs!$GT17+calcs!$GV17+calcs!$GZ17)+parameters!$N$7*(calcs!$GO17+calcs!$GR17)+parameters!$O$7*calcs!$HB17+parameters!$P$7*calcs!$HE17</f>
        <v>138.73633909384711</v>
      </c>
      <c r="HS17" s="97">
        <f>parameters!$E$8+parameters!$F$8*calcs!$Q17 +parameters!$G$8*calcs!$GM17+parameters!$H$8*LN(calcs!$GM17)+parameters!$I$8*calcs!$GQ17+parameters!$J$8*(calcs!$GU17+calcs!$GY17) + parameters!$K$8*calcs!$GT17+parameters!$L$8*(calcs!$GV17+calcs!$GZ17)+parameters!$M$8*(calcs!$GT17+calcs!$GV17+calcs!$GZ17)+parameters!$N$8*(calcs!$GO17+calcs!$GR17)+parameters!$O$8*calcs!$HB17+parameters!$P$8*calcs!$HE17</f>
        <v>138.66462011063717</v>
      </c>
      <c r="HT17" s="81"/>
      <c r="HU17" s="97">
        <f>EXP(parameters!$E$10+parameters!$F$10*calcs!$Q17 +parameters!$G$10*calcs!$GM17+parameters!$H$10*LN(calcs!$GM17)+parameters!$I$10*calcs!$GQ17+parameters!$J$10*(calcs!$GU17+calcs!$GY17) + parameters!$K$10*calcs!$GT17+parameters!$L$10*(calcs!$GV17+calcs!$GZ17)+parameters!$M$10*(calcs!$GT17+calcs!$GV17+calcs!$GZ17)+parameters!$N$10*(calcs!$GO17+calcs!$GR17)+parameters!$O$10*calcs!$HB17+parameters!$P$10*calcs!$HE17)</f>
        <v>1.3283338842779649E-2</v>
      </c>
      <c r="HV17" s="97">
        <f>EXP(parameters!$E$11+parameters!$F$11*calcs!$Q17 +parameters!$G$11*calcs!$GM17+parameters!$H$11*LN(calcs!$GM17)+parameters!$I$11*calcs!$GQ17+parameters!$J$11*(calcs!$GU17+calcs!$GY17) + parameters!$K$11*calcs!$GT17+parameters!$L$11*(calcs!$GV17+calcs!$GZ17)+parameters!$M$11*(calcs!$GT17+calcs!$GV17+calcs!$GZ17)+parameters!$N$11*(calcs!$GO17+calcs!$GR17)+parameters!$O$11*calcs!$HB17+parameters!$P$11*calcs!$HE17)</f>
        <v>3.0052785723636448E-2</v>
      </c>
      <c r="HW17" s="73"/>
      <c r="HX17" s="97">
        <f>EXP(parameters!$E$13+parameters!$F$13*calcs!$Q17 +parameters!$G$13*calcs!$GM17+parameters!$H$13*LN(calcs!$GM17)+parameters!$I$13*calcs!$GQ17+parameters!$J$13*(calcs!$GU17+calcs!$GY17) + parameters!$K$13*calcs!$GT17+parameters!$L$13*(calcs!$GV17+calcs!$GZ17)+parameters!$M$13*(calcs!$GT17+calcs!$GV17+calcs!$GZ17)+parameters!$N$13*(calcs!$GO17+calcs!$GR17)+parameters!$O$13*calcs!$HB17+parameters!$P$13*calcs!$HE17)</f>
        <v>4.5020508809236075E-2</v>
      </c>
      <c r="HY17" s="97">
        <f>EXP(parameters!$E$14+parameters!$F$14*calcs!$Q17 +parameters!$G$14*calcs!$GM17+parameters!$H$14*LN(calcs!$GM17)+parameters!$I$14*calcs!$GQ17+parameters!$J$14*(calcs!$GU17+calcs!$GY17) + parameters!$K$14*calcs!$GT17+parameters!$L$14*(calcs!$GV17+calcs!$GZ17)+parameters!$M$14*(calcs!$GT17+calcs!$GV17+calcs!$GZ17)+parameters!$N$14*(calcs!$GO17+calcs!$GR17)+parameters!$O$14*calcs!$HB17+parameters!$P$14*calcs!$HE17)</f>
        <v>2.9714967469241741E-2</v>
      </c>
      <c r="HZ17" s="81"/>
      <c r="IA17" s="97">
        <f>EXP(parameters!$E$16+parameters!$F$16*calcs!$Q17 +parameters!$G$16*calcs!$GM17+parameters!$H$16*LN(calcs!$GM17)+parameters!$I$16*calcs!$GQ17+parameters!$J$16*(calcs!$GU17+calcs!$GY17) + parameters!$K$16*calcs!$GT17+parameters!$L$16*(calcs!$GV17+calcs!$GZ17)+parameters!$M$16*(calcs!$GT17+calcs!$GV17+calcs!$GZ17)+parameters!$N$16*(calcs!$GO17+calcs!$GR17)+parameters!$O$16*calcs!$HB17+parameters!$P$16*calcs!$HE17)</f>
        <v>8.4643473319008001E-4</v>
      </c>
      <c r="IB17" s="81"/>
      <c r="IC17" s="97">
        <f>(parameters!$E$18+parameters!$F$18*calcs!$Q17 +parameters!$G$18*calcs!$GM17+parameters!$H$18*LN(calcs!$GM17)+parameters!$I$18*calcs!$GQ17+parameters!$J$18*(calcs!$GU17+calcs!$GY17) + parameters!$K$18*calcs!$GT17+parameters!$L$18*(calcs!$GV17+calcs!$GZ17)+parameters!$M$18*(calcs!$GT17+calcs!$GV17+calcs!$GZ17)+parameters!$N$18*(calcs!$GO17+calcs!$GR17)+parameters!$O$18*calcs!$HB17+parameters!$P$18*calcs!$HE17)</f>
        <v>-20.734647653801318</v>
      </c>
      <c r="ID17" s="97">
        <f>EXP(parameters!$E$19+parameters!$F$19*calcs!$Q17 +parameters!$G$19*calcs!$GM17+parameters!$H$19*LN(calcs!$GM17)+parameters!$I$19*calcs!$GQ17+parameters!$J$19*(calcs!$GU17+calcs!$GY17) + parameters!$K$19*calcs!$GT17+parameters!$L$19*(calcs!$GV17+calcs!$GZ17)+parameters!$M$19*(calcs!$GT17+calcs!$GV17+calcs!$GZ17)+parameters!$N$19*(calcs!$GO17+calcs!$GR17)+parameters!$O$19*calcs!$HB17+parameters!$P$19*calcs!$HE17)</f>
        <v>1.0384328450150651</v>
      </c>
      <c r="IE17" s="73"/>
      <c r="IF17" s="97">
        <f>(parameters!$E$21+parameters!$F$21*calcs!$Q17 +parameters!$G$21*calcs!$GM17+parameters!$H$21*LN(calcs!$GM17)+parameters!$I$21*calcs!$GQ17+parameters!$J$21*(calcs!$GU17+calcs!$GY17) + parameters!$K$21*calcs!$GT17+parameters!$L$21*(calcs!$GV17+calcs!$GZ17)+parameters!$M$21*(calcs!$GT17+calcs!$GV17+calcs!$GZ17)+parameters!$N$21*(calcs!$GO17+calcs!$GR17)+parameters!$O$21*calcs!$HB17+parameters!$P$21*calcs!$HE17)</f>
        <v>11.406070283626706</v>
      </c>
      <c r="IG17" s="97">
        <f>(parameters!$E$22+parameters!$F$22*calcs!$Q17 +parameters!$G$22*calcs!$GM17+parameters!$H$22*LN(calcs!$GM17)+parameters!$I$22*calcs!$GQ17+parameters!$J$22*(calcs!$GU17+calcs!$GY17) + parameters!$K$22*calcs!$GT17+parameters!$L$22*(calcs!$GV17+calcs!$GZ17)+parameters!$M$22*(calcs!$GT17+calcs!$GV17+calcs!$GZ17)+parameters!$N$22*(calcs!$GO17+calcs!$GR17)+parameters!$O$22*calcs!$HB17+parameters!$P$22*calcs!$HE17)</f>
        <v>1.4294940790811705</v>
      </c>
      <c r="IH17" s="81"/>
      <c r="II17" s="97">
        <f>(parameters!$E$24+parameters!$F$24*calcs!$Q17 +parameters!$G$24*calcs!$GM17+parameters!$H$24*LN(calcs!$GM17)+parameters!$I$24*calcs!$GQ17+parameters!$J$24*(calcs!$GU17+calcs!$GY17) + parameters!$K$24*calcs!$GT17+parameters!$L$24*(calcs!$GV17+calcs!$GZ17)+parameters!$M$24*(calcs!$GT17+calcs!$GV17+calcs!$GZ17)+parameters!$N$24*(calcs!$GO17+calcs!$GR17)+parameters!$O$24*calcs!$HB17+parameters!$P$24*calcs!$HE17)</f>
        <v>16.858174955420569</v>
      </c>
      <c r="IJ17" s="98"/>
    </row>
    <row r="18" spans="1:244" s="60" customFormat="1" x14ac:dyDescent="0.3">
      <c r="A18" s="138" t="s">
        <v>166</v>
      </c>
      <c r="B18" s="90" t="str">
        <f t="shared" si="118"/>
        <v>Ferroactinolite</v>
      </c>
      <c r="C18" s="115">
        <v>62.599998474121101</v>
      </c>
      <c r="D18" s="115">
        <v>0.259999990463257</v>
      </c>
      <c r="E18" s="115">
        <v>16.299999237060501</v>
      </c>
      <c r="F18" s="115"/>
      <c r="G18" s="115">
        <v>3.6199998855590798</v>
      </c>
      <c r="H18" s="115">
        <v>0.50999999046325695</v>
      </c>
      <c r="I18" s="115">
        <v>4.1999998092651403</v>
      </c>
      <c r="J18" s="115">
        <v>0.15000000596046401</v>
      </c>
      <c r="K18" s="115">
        <v>2.7200000286102299</v>
      </c>
      <c r="L18" s="115">
        <v>2.6300001144409202</v>
      </c>
      <c r="M18" s="91">
        <v>0</v>
      </c>
      <c r="N18" s="91">
        <v>0</v>
      </c>
      <c r="O18" s="91">
        <v>0</v>
      </c>
      <c r="P18" s="91">
        <v>95.759999999999991</v>
      </c>
      <c r="Q18" s="60">
        <v>1025</v>
      </c>
      <c r="R18" s="92">
        <f t="shared" si="119"/>
        <v>1.041944049169792</v>
      </c>
      <c r="S18" s="93">
        <f t="shared" si="120"/>
        <v>3.2552897265964316E-3</v>
      </c>
      <c r="T18" s="93">
        <f t="shared" si="121"/>
        <v>0.15986472537652069</v>
      </c>
      <c r="U18" s="93">
        <f t="shared" si="122"/>
        <v>0</v>
      </c>
      <c r="V18" s="93">
        <f t="shared" si="123"/>
        <v>5.0389753418138637E-2</v>
      </c>
      <c r="W18" s="93">
        <f t="shared" si="124"/>
        <v>1.2651947171006126E-2</v>
      </c>
      <c r="X18" s="93">
        <f t="shared" si="125"/>
        <v>7.4893006584613772E-2</v>
      </c>
      <c r="Y18" s="93">
        <f t="shared" si="126"/>
        <v>2.1144630104378915E-3</v>
      </c>
      <c r="Z18" s="93">
        <f t="shared" si="127"/>
        <v>4.3885832759648108E-2</v>
      </c>
      <c r="AA18" s="93">
        <f t="shared" si="128"/>
        <v>2.7918314141962181E-2</v>
      </c>
      <c r="AB18" s="93">
        <f t="shared" si="129"/>
        <v>0</v>
      </c>
      <c r="AC18" s="94">
        <f t="shared" si="130"/>
        <v>0</v>
      </c>
      <c r="AD18" s="92">
        <f t="shared" si="131"/>
        <v>2.083888098339584</v>
      </c>
      <c r="AE18" s="93">
        <f t="shared" si="132"/>
        <v>6.5105794531928633E-3</v>
      </c>
      <c r="AF18" s="93">
        <f t="shared" si="133"/>
        <v>0.47959417612956207</v>
      </c>
      <c r="AG18" s="93">
        <f t="shared" si="134"/>
        <v>0</v>
      </c>
      <c r="AH18" s="93">
        <f t="shared" si="135"/>
        <v>5.0389753418138637E-2</v>
      </c>
      <c r="AI18" s="93">
        <f t="shared" si="136"/>
        <v>1.2651947171006126E-2</v>
      </c>
      <c r="AJ18" s="93">
        <f t="shared" si="137"/>
        <v>7.4893006584613772E-2</v>
      </c>
      <c r="AK18" s="93">
        <f t="shared" si="138"/>
        <v>2.1144630104378915E-3</v>
      </c>
      <c r="AL18" s="93">
        <f t="shared" si="139"/>
        <v>4.3885832759648108E-2</v>
      </c>
      <c r="AM18" s="93">
        <f t="shared" si="140"/>
        <v>2.7918314141962181E-2</v>
      </c>
      <c r="AN18" s="94">
        <f t="shared" si="141"/>
        <v>2.7818461710081457</v>
      </c>
      <c r="AO18" s="92">
        <f t="shared" si="142"/>
        <v>17.229358963598166</v>
      </c>
      <c r="AP18" s="93">
        <f t="shared" si="143"/>
        <v>5.382875911113684E-2</v>
      </c>
      <c r="AQ18" s="93">
        <f t="shared" si="144"/>
        <v>3.9652322137504807</v>
      </c>
      <c r="AR18" s="93">
        <f t="shared" si="145"/>
        <v>0</v>
      </c>
      <c r="AS18" s="93">
        <f t="shared" si="146"/>
        <v>0.41661697210136461</v>
      </c>
      <c r="AT18" s="93">
        <f t="shared" si="147"/>
        <v>0.10460491596042634</v>
      </c>
      <c r="AU18" s="93">
        <f t="shared" si="148"/>
        <v>0.61920719031773985</v>
      </c>
      <c r="AV18" s="93">
        <f t="shared" si="149"/>
        <v>1.7482148994042671E-2</v>
      </c>
      <c r="AW18" s="93">
        <f t="shared" si="150"/>
        <v>0.36284326717681431</v>
      </c>
      <c r="AX18" s="93">
        <f t="shared" si="151"/>
        <v>0.2308255689898282</v>
      </c>
      <c r="AY18" s="94">
        <f t="shared" si="152"/>
        <v>23</v>
      </c>
      <c r="AZ18" s="92">
        <f t="shared" si="153"/>
        <v>8.614679481799083</v>
      </c>
      <c r="BA18" s="93">
        <f t="shared" si="154"/>
        <v>2.691437955556842E-2</v>
      </c>
      <c r="BB18" s="93">
        <f t="shared" si="155"/>
        <v>2.6434881425003205</v>
      </c>
      <c r="BC18" s="93">
        <f t="shared" si="156"/>
        <v>0</v>
      </c>
      <c r="BD18" s="93">
        <f t="shared" si="157"/>
        <v>0.41661697210136461</v>
      </c>
      <c r="BE18" s="93">
        <f t="shared" si="158"/>
        <v>0.10460491596042634</v>
      </c>
      <c r="BF18" s="93">
        <f t="shared" si="159"/>
        <v>0.61920719031773985</v>
      </c>
      <c r="BG18" s="93">
        <f t="shared" si="160"/>
        <v>1.7482148994042671E-2</v>
      </c>
      <c r="BH18" s="93">
        <f t="shared" si="161"/>
        <v>0.72568653435362862</v>
      </c>
      <c r="BI18" s="93">
        <f t="shared" si="162"/>
        <v>0.4616511379796564</v>
      </c>
      <c r="BJ18" s="93">
        <f t="shared" si="163"/>
        <v>0</v>
      </c>
      <c r="BK18" s="93">
        <f t="shared" si="164"/>
        <v>0</v>
      </c>
      <c r="BL18" s="93">
        <f t="shared" si="165"/>
        <v>2</v>
      </c>
      <c r="BM18" s="94">
        <f t="shared" si="166"/>
        <v>13.630330903561831</v>
      </c>
      <c r="BN18" s="95">
        <f t="shared" si="167"/>
        <v>8.614679481799083</v>
      </c>
      <c r="BO18" s="66">
        <f t="shared" si="168"/>
        <v>0</v>
      </c>
      <c r="BP18" s="66">
        <f t="shared" si="169"/>
        <v>0</v>
      </c>
      <c r="BQ18" s="66">
        <f t="shared" si="170"/>
        <v>8.614679481799083</v>
      </c>
      <c r="BR18" s="66">
        <f t="shared" si="171"/>
        <v>2.6434881425003205</v>
      </c>
      <c r="BS18" s="66">
        <f t="shared" si="172"/>
        <v>2.691437955556842E-2</v>
      </c>
      <c r="BT18" s="66">
        <f t="shared" si="173"/>
        <v>0</v>
      </c>
      <c r="BU18" s="66"/>
      <c r="BV18" s="66">
        <f t="shared" si="174"/>
        <v>0.10460491596042634</v>
      </c>
      <c r="BW18" s="66">
        <f t="shared" si="175"/>
        <v>0.41661697210136461</v>
      </c>
      <c r="BX18" s="66">
        <f t="shared" si="176"/>
        <v>1.7482148994042671E-2</v>
      </c>
      <c r="BY18" s="66">
        <f t="shared" si="177"/>
        <v>3.2091065591117225</v>
      </c>
      <c r="BZ18" s="66">
        <f t="shared" si="178"/>
        <v>0</v>
      </c>
      <c r="CA18" s="66">
        <f t="shared" si="179"/>
        <v>0</v>
      </c>
      <c r="CB18" s="66">
        <f t="shared" si="180"/>
        <v>0</v>
      </c>
      <c r="CC18" s="66">
        <f t="shared" si="181"/>
        <v>0.61920719031773985</v>
      </c>
      <c r="CD18" s="56">
        <f t="shared" si="182"/>
        <v>0.61920719031773985</v>
      </c>
      <c r="CE18" s="66">
        <f t="shared" si="183"/>
        <v>1.2384143806354797</v>
      </c>
      <c r="CF18" s="66">
        <f t="shared" si="184"/>
        <v>0.10647934403588877</v>
      </c>
      <c r="CG18" s="66">
        <f t="shared" si="185"/>
        <v>0.4616511379796564</v>
      </c>
      <c r="CH18" s="67">
        <f t="shared" si="186"/>
        <v>0.56813048201554517</v>
      </c>
      <c r="CJ18" s="60">
        <f t="shared" si="187"/>
        <v>0.92864743452176424</v>
      </c>
      <c r="CK18" s="60">
        <f t="shared" si="188"/>
        <v>1.1738526462199781</v>
      </c>
      <c r="CL18" s="60">
        <f t="shared" si="189"/>
        <v>1.2054977223931989</v>
      </c>
      <c r="CN18" s="60">
        <f t="shared" si="190"/>
        <v>0.92864743452176424</v>
      </c>
      <c r="CO18" s="60">
        <f t="shared" si="191"/>
        <v>8</v>
      </c>
      <c r="CP18" s="60">
        <f t="shared" si="192"/>
        <v>2.4993969526023636E-2</v>
      </c>
      <c r="CQ18" s="60">
        <f t="shared" si="193"/>
        <v>2.4548684817216264</v>
      </c>
      <c r="CR18" s="60">
        <f t="shared" si="194"/>
        <v>0</v>
      </c>
      <c r="CS18" s="60">
        <f t="shared" si="195"/>
        <v>0.38689028232015765</v>
      </c>
      <c r="CT18" s="60">
        <f t="shared" si="196"/>
        <v>9.7141086845014671E-2</v>
      </c>
      <c r="CU18" s="60">
        <f t="shared" si="197"/>
        <v>0.57502516872599896</v>
      </c>
      <c r="CV18" s="60">
        <f t="shared" si="198"/>
        <v>1.6234752813244966E-2</v>
      </c>
      <c r="CW18" s="60">
        <f t="shared" si="199"/>
        <v>0.67390693839448734</v>
      </c>
      <c r="CX18" s="60">
        <f t="shared" si="200"/>
        <v>0.42871114492886092</v>
      </c>
      <c r="CY18" s="60">
        <f t="shared" si="201"/>
        <v>0</v>
      </c>
      <c r="CZ18" s="60">
        <f t="shared" si="202"/>
        <v>0</v>
      </c>
      <c r="DA18" s="60">
        <f t="shared" si="203"/>
        <v>1.8572948690435285</v>
      </c>
      <c r="DB18" s="60">
        <f t="shared" si="204"/>
        <v>21.358890994000578</v>
      </c>
      <c r="DC18" s="60">
        <f t="shared" si="205"/>
        <v>3.2822180119988431</v>
      </c>
      <c r="DD18" s="60" t="str">
        <f t="shared" si="206"/>
        <v>FAIL</v>
      </c>
      <c r="DE18" s="59">
        <f t="shared" si="207"/>
        <v>8</v>
      </c>
      <c r="DF18" s="59">
        <f t="shared" si="208"/>
        <v>0</v>
      </c>
      <c r="DG18" s="59">
        <f t="shared" si="209"/>
        <v>0</v>
      </c>
      <c r="DH18" s="59">
        <f t="shared" si="210"/>
        <v>8</v>
      </c>
      <c r="DI18" s="59">
        <f t="shared" si="211"/>
        <v>2.4548684817216264</v>
      </c>
      <c r="DJ18" s="59">
        <f t="shared" si="212"/>
        <v>2.4993969526023636E-2</v>
      </c>
      <c r="DK18" s="59">
        <f t="shared" si="213"/>
        <v>0</v>
      </c>
      <c r="DL18" s="59">
        <f t="shared" si="214"/>
        <v>3.2822180119988431</v>
      </c>
      <c r="DM18" s="59">
        <f t="shared" si="215"/>
        <v>0</v>
      </c>
      <c r="DN18" s="59">
        <f t="shared" si="216"/>
        <v>0</v>
      </c>
      <c r="DO18" s="59">
        <f t="shared" si="217"/>
        <v>0</v>
      </c>
      <c r="DP18" s="59">
        <f t="shared" si="218"/>
        <v>5.7620804632464928</v>
      </c>
      <c r="DQ18" s="59">
        <f t="shared" si="219"/>
        <v>9.7141086845014671E-2</v>
      </c>
      <c r="DR18" s="59">
        <f t="shared" si="220"/>
        <v>0</v>
      </c>
      <c r="DS18" s="59">
        <f t="shared" si="221"/>
        <v>1.6234752813244966E-2</v>
      </c>
      <c r="DT18" s="59">
        <f t="shared" si="222"/>
        <v>0.57502516872599896</v>
      </c>
      <c r="DU18" s="59">
        <f t="shared" si="223"/>
        <v>0.67390693839448734</v>
      </c>
      <c r="DV18" s="59">
        <f t="shared" si="224"/>
        <v>1.362307946778746</v>
      </c>
      <c r="DW18" s="59">
        <f t="shared" si="225"/>
        <v>0</v>
      </c>
      <c r="DX18" s="59">
        <f t="shared" si="226"/>
        <v>0</v>
      </c>
      <c r="DY18" s="59">
        <f t="shared" si="227"/>
        <v>0</v>
      </c>
      <c r="EA18" s="60">
        <f t="shared" si="228"/>
        <v>0.71059521113657609</v>
      </c>
      <c r="EB18" s="60">
        <f t="shared" si="229"/>
        <v>1.1390663503872414</v>
      </c>
      <c r="EC18" s="60">
        <f t="shared" si="230"/>
        <v>1.0447646927407723</v>
      </c>
      <c r="ED18" s="60">
        <f t="shared" si="231"/>
        <v>0.9910244003273273</v>
      </c>
      <c r="EF18" s="60">
        <f t="shared" si="232"/>
        <v>1.1390663503872414</v>
      </c>
      <c r="EG18" s="60">
        <f t="shared" si="233"/>
        <v>9.8126915170887337</v>
      </c>
      <c r="EH18" s="60">
        <f t="shared" si="234"/>
        <v>3.0657264093298303E-2</v>
      </c>
      <c r="EI18" s="60">
        <f t="shared" si="235"/>
        <v>3.0111083907697878</v>
      </c>
      <c r="EJ18" s="60">
        <f t="shared" si="236"/>
        <v>0</v>
      </c>
      <c r="EK18" s="60">
        <f t="shared" si="237"/>
        <v>0.47455437392088456</v>
      </c>
      <c r="EL18" s="60">
        <f t="shared" si="238"/>
        <v>0.11915193985560693</v>
      </c>
      <c r="EM18" s="60">
        <f t="shared" si="239"/>
        <v>0.70531807440876593</v>
      </c>
      <c r="EN18" s="60">
        <f t="shared" si="240"/>
        <v>1.9913327651570167E-2</v>
      </c>
      <c r="EO18" s="60">
        <f t="shared" si="241"/>
        <v>0.82660511221135324</v>
      </c>
      <c r="EP18" s="60">
        <f t="shared" si="242"/>
        <v>0.52585127689060396</v>
      </c>
      <c r="EQ18" s="60">
        <f t="shared" si="243"/>
        <v>0</v>
      </c>
      <c r="ER18" s="60">
        <f t="shared" si="244"/>
        <v>0</v>
      </c>
      <c r="ES18" s="60">
        <f t="shared" si="245"/>
        <v>2.2781327007744827</v>
      </c>
      <c r="ET18" s="60">
        <f t="shared" si="246"/>
        <v>26.198526058906548</v>
      </c>
      <c r="EU18" s="60">
        <f t="shared" si="247"/>
        <v>-6.3970521178130966</v>
      </c>
      <c r="EV18" s="60" t="str">
        <f t="shared" si="248"/>
        <v/>
      </c>
      <c r="EW18" s="62">
        <f t="shared" si="249"/>
        <v>9.8126915170887337</v>
      </c>
      <c r="EX18" s="62">
        <f t="shared" si="250"/>
        <v>0</v>
      </c>
      <c r="EY18" s="62">
        <f t="shared" si="251"/>
        <v>0</v>
      </c>
      <c r="EZ18" s="62">
        <f t="shared" si="252"/>
        <v>9.8126915170887337</v>
      </c>
      <c r="FA18" s="62">
        <f t="shared" si="253"/>
        <v>3.0111083907697878</v>
      </c>
      <c r="FB18" s="62">
        <f t="shared" si="254"/>
        <v>3.0657264093298303E-2</v>
      </c>
      <c r="FC18" s="62">
        <f t="shared" si="255"/>
        <v>0</v>
      </c>
      <c r="FD18" s="62">
        <f t="shared" si="256"/>
        <v>-6.3970521178130966</v>
      </c>
      <c r="FE18" s="62">
        <f t="shared" si="257"/>
        <v>0.11915193985560693</v>
      </c>
      <c r="FF18" s="62">
        <f t="shared" si="258"/>
        <v>6.8716064917339814</v>
      </c>
      <c r="FG18" s="62">
        <f t="shared" si="259"/>
        <v>1.9913327651570167E-2</v>
      </c>
      <c r="FH18" s="62">
        <f t="shared" si="260"/>
        <v>3.6553852962911484</v>
      </c>
      <c r="FI18" s="62">
        <f t="shared" si="261"/>
        <v>0</v>
      </c>
      <c r="FJ18" s="62">
        <f t="shared" si="262"/>
        <v>0</v>
      </c>
      <c r="FK18" s="62">
        <f t="shared" si="263"/>
        <v>0</v>
      </c>
      <c r="FL18" s="62">
        <f t="shared" si="264"/>
        <v>0.70531807440876593</v>
      </c>
      <c r="FM18" s="62">
        <f t="shared" si="265"/>
        <v>0.82660511221135324</v>
      </c>
      <c r="FN18" s="62">
        <f t="shared" si="266"/>
        <v>1.5319231866201193</v>
      </c>
      <c r="FO18" s="62">
        <f t="shared" si="267"/>
        <v>0</v>
      </c>
      <c r="FP18" s="62">
        <f t="shared" si="268"/>
        <v>0.52585127689060396</v>
      </c>
      <c r="FQ18" s="62">
        <f t="shared" si="269"/>
        <v>0.52585127689060396</v>
      </c>
      <c r="FR18" s="62" t="str">
        <f t="shared" si="270"/>
        <v>Fail</v>
      </c>
      <c r="FS18" s="62" t="str">
        <f t="shared" si="271"/>
        <v>Low-Ca</v>
      </c>
      <c r="FT18" s="60">
        <f t="shared" si="272"/>
        <v>1.7044207866944366E-2</v>
      </c>
      <c r="FV18" s="60">
        <f t="shared" si="273"/>
        <v>1.0338568924545029</v>
      </c>
      <c r="FW18" s="60">
        <f t="shared" si="274"/>
        <v>8.9063457585443668</v>
      </c>
      <c r="FX18" s="60">
        <f t="shared" si="275"/>
        <v>2.7825616809660971E-2</v>
      </c>
      <c r="FY18" s="60">
        <f t="shared" si="276"/>
        <v>2.7329884362457073</v>
      </c>
      <c r="FZ18" s="60">
        <f t="shared" si="277"/>
        <v>0</v>
      </c>
      <c r="GA18" s="60">
        <f t="shared" si="278"/>
        <v>0.43072232812052114</v>
      </c>
      <c r="GB18" s="60">
        <f t="shared" si="279"/>
        <v>0.10814651335031081</v>
      </c>
      <c r="GC18" s="60">
        <f t="shared" si="280"/>
        <v>0.6401716215673825</v>
      </c>
      <c r="GD18" s="60">
        <f t="shared" si="281"/>
        <v>1.8074040232407568E-2</v>
      </c>
      <c r="GE18" s="60">
        <f t="shared" si="282"/>
        <v>0.75025602530292035</v>
      </c>
      <c r="GF18" s="60">
        <f t="shared" si="283"/>
        <v>0.47728121090973247</v>
      </c>
      <c r="GG18" s="60">
        <f t="shared" si="284"/>
        <v>0</v>
      </c>
      <c r="GH18" s="60">
        <f t="shared" si="285"/>
        <v>0</v>
      </c>
      <c r="GI18" s="60">
        <f t="shared" si="286"/>
        <v>2.0677137849090057</v>
      </c>
      <c r="GJ18" s="60">
        <f t="shared" si="287"/>
        <v>23.77870852645356</v>
      </c>
      <c r="GK18" s="60">
        <f t="shared" si="288"/>
        <v>-1.5574170529071196</v>
      </c>
      <c r="GM18" s="88">
        <f t="shared" si="289"/>
        <v>8.9063457585443668</v>
      </c>
      <c r="GN18" s="88">
        <f t="shared" si="290"/>
        <v>0</v>
      </c>
      <c r="GO18" s="88">
        <f t="shared" si="291"/>
        <v>0</v>
      </c>
      <c r="GP18" s="87">
        <f t="shared" si="292"/>
        <v>8.9063457585443668</v>
      </c>
      <c r="GQ18" s="88">
        <f t="shared" si="293"/>
        <v>2.7329884362457073</v>
      </c>
      <c r="GR18" s="88">
        <f t="shared" si="294"/>
        <v>2.7825616809660971E-2</v>
      </c>
      <c r="GS18" s="88">
        <f t="shared" si="295"/>
        <v>0</v>
      </c>
      <c r="GT18" s="88">
        <f t="shared" si="296"/>
        <v>-1.5574170529071196</v>
      </c>
      <c r="GU18" s="88">
        <f t="shared" si="297"/>
        <v>0.10814651335031081</v>
      </c>
      <c r="GV18" s="88">
        <f t="shared" si="298"/>
        <v>1.9881393810276409</v>
      </c>
      <c r="GW18" s="88">
        <f t="shared" si="299"/>
        <v>1.8074040232407568E-2</v>
      </c>
      <c r="GX18" s="87">
        <f t="shared" si="300"/>
        <v>3.317756934758608</v>
      </c>
      <c r="GY18" s="88">
        <f t="shared" si="301"/>
        <v>0</v>
      </c>
      <c r="GZ18" s="88">
        <f t="shared" si="302"/>
        <v>0</v>
      </c>
      <c r="HA18" s="88">
        <f t="shared" si="303"/>
        <v>0</v>
      </c>
      <c r="HB18" s="88">
        <f t="shared" si="304"/>
        <v>0.6401716215673825</v>
      </c>
      <c r="HC18" s="88">
        <f t="shared" si="305"/>
        <v>0.75025602530292035</v>
      </c>
      <c r="HD18" s="87">
        <f t="shared" si="306"/>
        <v>1.390427646870303</v>
      </c>
      <c r="HE18" s="88">
        <f t="shared" si="307"/>
        <v>0</v>
      </c>
      <c r="HF18" s="88">
        <f t="shared" si="308"/>
        <v>0.47728121090973247</v>
      </c>
      <c r="HG18" s="88">
        <f t="shared" si="309"/>
        <v>0.47728121090973247</v>
      </c>
      <c r="HH18" s="96" t="str">
        <f t="shared" si="310"/>
        <v>Fail</v>
      </c>
      <c r="HI18" s="83">
        <f t="shared" si="311"/>
        <v>5.1589582146380861E-2</v>
      </c>
      <c r="HJ18" s="83">
        <f t="shared" si="312"/>
        <v>0.47728121090973247</v>
      </c>
      <c r="HK18" s="83">
        <f t="shared" si="313"/>
        <v>2.7825616809660971E-2</v>
      </c>
      <c r="HL18" s="83">
        <f t="shared" si="314"/>
        <v>8.9063457585443668</v>
      </c>
      <c r="HM18" s="96" t="str">
        <f t="shared" si="315"/>
        <v>Ferroactinolite</v>
      </c>
      <c r="HP18" s="97">
        <f>parameters!$E$5+parameters!$F$5*calcs!$Q18 +parameters!$G$5*calcs!$GM18+parameters!$H$5*LN(calcs!$GM18)+parameters!$I$5*calcs!$GQ18+parameters!$J$5*(calcs!$GU18+calcs!$GY18) + parameters!$K$5*calcs!$GT18+parameters!$L$5*(calcs!$GV18+calcs!$GZ18)+parameters!$M$5*(calcs!$GT18+calcs!$GV18+calcs!$GZ18)+parameters!$N$5*(calcs!$GO18+calcs!$GR18)+parameters!$O$5*calcs!$HB18+parameters!$P$5*calcs!$HE18</f>
        <v>54.392585794289225</v>
      </c>
      <c r="HQ18" s="97">
        <f>parameters!$E$6+parameters!$F$6*calcs!$Q18 +parameters!$G$6*calcs!$GM18+parameters!$H$6*LN(calcs!$GM18)+parameters!$I$6*calcs!$GQ18+parameters!$J$6*(calcs!$GU18+calcs!$GY18) + parameters!$K$6*calcs!$GT18+parameters!$L$6*(calcs!$GV18+calcs!$GZ18)+parameters!$M$6*(calcs!$GT18+calcs!$GV18+calcs!$GZ18)+parameters!$N$6*(calcs!$GO18+calcs!$GR18)+parameters!$O$6*calcs!$HB18+parameters!$P$6*calcs!$HE18</f>
        <v>91.023268784584729</v>
      </c>
      <c r="HR18" s="97">
        <f>parameters!$E$7+parameters!$F$7*calcs!$Q18 +parameters!$G$7*calcs!$GM18+parameters!$H$7*LN(calcs!$GM18)+parameters!$I$7*calcs!$GQ18+parameters!$J$7*(calcs!$GU18+calcs!$GY18) + parameters!$K$7*calcs!$GT18+parameters!$L$7*(calcs!$GV18+calcs!$GZ18)+parameters!$M$7*(calcs!$GT18+calcs!$GV18+calcs!$GZ18)+parameters!$N$7*(calcs!$GO18+calcs!$GR18)+parameters!$O$7*calcs!$HB18+parameters!$P$7*calcs!$HE18</f>
        <v>142.95160514599195</v>
      </c>
      <c r="HS18" s="97">
        <f>parameters!$E$8+parameters!$F$8*calcs!$Q18 +parameters!$G$8*calcs!$GM18+parameters!$H$8*LN(calcs!$GM18)+parameters!$I$8*calcs!$GQ18+parameters!$J$8*(calcs!$GU18+calcs!$GY18) + parameters!$K$8*calcs!$GT18+parameters!$L$8*(calcs!$GV18+calcs!$GZ18)+parameters!$M$8*(calcs!$GT18+calcs!$GV18+calcs!$GZ18)+parameters!$N$8*(calcs!$GO18+calcs!$GR18)+parameters!$O$8*calcs!$HB18+parameters!$P$8*calcs!$HE18</f>
        <v>142.93225343794944</v>
      </c>
      <c r="HT18" s="81"/>
      <c r="HU18" s="97">
        <f>EXP(parameters!$E$10+parameters!$F$10*calcs!$Q18 +parameters!$G$10*calcs!$GM18+parameters!$H$10*LN(calcs!$GM18)+parameters!$I$10*calcs!$GQ18+parameters!$J$10*(calcs!$GU18+calcs!$GY18) + parameters!$K$10*calcs!$GT18+parameters!$L$10*(calcs!$GV18+calcs!$GZ18)+parameters!$M$10*(calcs!$GT18+calcs!$GV18+calcs!$GZ18)+parameters!$N$10*(calcs!$GO18+calcs!$GR18)+parameters!$O$10*calcs!$HB18+parameters!$P$10*calcs!$HE18)</f>
        <v>1.1943549940429359E-2</v>
      </c>
      <c r="HV18" s="97">
        <f>EXP(parameters!$E$11+parameters!$F$11*calcs!$Q18 +parameters!$G$11*calcs!$GM18+parameters!$H$11*LN(calcs!$GM18)+parameters!$I$11*calcs!$GQ18+parameters!$J$11*(calcs!$GU18+calcs!$GY18) + parameters!$K$11*calcs!$GT18+parameters!$L$11*(calcs!$GV18+calcs!$GZ18)+parameters!$M$11*(calcs!$GT18+calcs!$GV18+calcs!$GZ18)+parameters!$N$11*(calcs!$GO18+calcs!$GR18)+parameters!$O$11*calcs!$HB18+parameters!$P$11*calcs!$HE18)</f>
        <v>2.5490054990266735E-2</v>
      </c>
      <c r="HW18" s="73"/>
      <c r="HX18" s="97">
        <f>EXP(parameters!$E$13+parameters!$F$13*calcs!$Q18 +parameters!$G$13*calcs!$GM18+parameters!$H$13*LN(calcs!$GM18)+parameters!$I$13*calcs!$GQ18+parameters!$J$13*(calcs!$GU18+calcs!$GY18) + parameters!$K$13*calcs!$GT18+parameters!$L$13*(calcs!$GV18+calcs!$GZ18)+parameters!$M$13*(calcs!$GT18+calcs!$GV18+calcs!$GZ18)+parameters!$N$13*(calcs!$GO18+calcs!$GR18)+parameters!$O$13*calcs!$HB18+parameters!$P$13*calcs!$HE18)</f>
        <v>3.7742532395345411E-2</v>
      </c>
      <c r="HY18" s="97">
        <f>EXP(parameters!$E$14+parameters!$F$14*calcs!$Q18 +parameters!$G$14*calcs!$GM18+parameters!$H$14*LN(calcs!$GM18)+parameters!$I$14*calcs!$GQ18+parameters!$J$14*(calcs!$GU18+calcs!$GY18) + parameters!$K$14*calcs!$GT18+parameters!$L$14*(calcs!$GV18+calcs!$GZ18)+parameters!$M$14*(calcs!$GT18+calcs!$GV18+calcs!$GZ18)+parameters!$N$14*(calcs!$GO18+calcs!$GR18)+parameters!$O$14*calcs!$HB18+parameters!$P$14*calcs!$HE18)</f>
        <v>2.2388737558501081E-2</v>
      </c>
      <c r="HZ18" s="81"/>
      <c r="IA18" s="97">
        <f>EXP(parameters!$E$16+parameters!$F$16*calcs!$Q18 +parameters!$G$16*calcs!$GM18+parameters!$H$16*LN(calcs!$GM18)+parameters!$I$16*calcs!$GQ18+parameters!$J$16*(calcs!$GU18+calcs!$GY18) + parameters!$K$16*calcs!$GT18+parameters!$L$16*(calcs!$GV18+calcs!$GZ18)+parameters!$M$16*(calcs!$GT18+calcs!$GV18+calcs!$GZ18)+parameters!$N$16*(calcs!$GO18+calcs!$GR18)+parameters!$O$16*calcs!$HB18+parameters!$P$16*calcs!$HE18)</f>
        <v>4.2096171287044672E-4</v>
      </c>
      <c r="IB18" s="81"/>
      <c r="IC18" s="97">
        <f>(parameters!$E$18+parameters!$F$18*calcs!$Q18 +parameters!$G$18*calcs!$GM18+parameters!$H$18*LN(calcs!$GM18)+parameters!$I$18*calcs!$GQ18+parameters!$J$18*(calcs!$GU18+calcs!$GY18) + parameters!$K$18*calcs!$GT18+parameters!$L$18*(calcs!$GV18+calcs!$GZ18)+parameters!$M$18*(calcs!$GT18+calcs!$GV18+calcs!$GZ18)+parameters!$N$18*(calcs!$GO18+calcs!$GR18)+parameters!$O$18*calcs!$HB18+parameters!$P$18*calcs!$HE18)</f>
        <v>-22.413427821194841</v>
      </c>
      <c r="ID18" s="97">
        <f>EXP(parameters!$E$19+parameters!$F$19*calcs!$Q18 +parameters!$G$19*calcs!$GM18+parameters!$H$19*LN(calcs!$GM18)+parameters!$I$19*calcs!$GQ18+parameters!$J$19*(calcs!$GU18+calcs!$GY18) + parameters!$K$19*calcs!$GT18+parameters!$L$19*(calcs!$GV18+calcs!$GZ18)+parameters!$M$19*(calcs!$GT18+calcs!$GV18+calcs!$GZ18)+parameters!$N$19*(calcs!$GO18+calcs!$GR18)+parameters!$O$19*calcs!$HB18+parameters!$P$19*calcs!$HE18)</f>
        <v>0.70172306491591552</v>
      </c>
      <c r="IE18" s="73"/>
      <c r="IF18" s="97">
        <f>(parameters!$E$21+parameters!$F$21*calcs!$Q18 +parameters!$G$21*calcs!$GM18+parameters!$H$21*LN(calcs!$GM18)+parameters!$I$21*calcs!$GQ18+parameters!$J$21*(calcs!$GU18+calcs!$GY18) + parameters!$K$21*calcs!$GT18+parameters!$L$21*(calcs!$GV18+calcs!$GZ18)+parameters!$M$21*(calcs!$GT18+calcs!$GV18+calcs!$GZ18)+parameters!$N$21*(calcs!$GO18+calcs!$GR18)+parameters!$O$21*calcs!$HB18+parameters!$P$21*calcs!$HE18)</f>
        <v>14.565666229502437</v>
      </c>
      <c r="IG18" s="97">
        <f>(parameters!$E$22+parameters!$F$22*calcs!$Q18 +parameters!$G$22*calcs!$GM18+parameters!$H$22*LN(calcs!$GM18)+parameters!$I$22*calcs!$GQ18+parameters!$J$22*(calcs!$GU18+calcs!$GY18) + parameters!$K$22*calcs!$GT18+parameters!$L$22*(calcs!$GV18+calcs!$GZ18)+parameters!$M$22*(calcs!$GT18+calcs!$GV18+calcs!$GZ18)+parameters!$N$22*(calcs!$GO18+calcs!$GR18)+parameters!$O$22*calcs!$HB18+parameters!$P$22*calcs!$HE18)</f>
        <v>1.0759987419402834</v>
      </c>
      <c r="IH18" s="81"/>
      <c r="II18" s="97">
        <f>(parameters!$E$24+parameters!$F$24*calcs!$Q18 +parameters!$G$24*calcs!$GM18+parameters!$H$24*LN(calcs!$GM18)+parameters!$I$24*calcs!$GQ18+parameters!$J$24*(calcs!$GU18+calcs!$GY18) + parameters!$K$24*calcs!$GT18+parameters!$L$24*(calcs!$GV18+calcs!$GZ18)+parameters!$M$24*(calcs!$GT18+calcs!$GV18+calcs!$GZ18)+parameters!$N$24*(calcs!$GO18+calcs!$GR18)+parameters!$O$24*calcs!$HB18+parameters!$P$24*calcs!$HE18)</f>
        <v>16.738822192579381</v>
      </c>
      <c r="IJ18" s="98"/>
    </row>
    <row r="19" spans="1:244" s="60" customFormat="1" x14ac:dyDescent="0.3">
      <c r="A19" s="138" t="s">
        <v>166</v>
      </c>
      <c r="B19" s="90" t="str">
        <f t="shared" si="118"/>
        <v>Ferro-edenite</v>
      </c>
      <c r="C19" s="115">
        <v>69.699996948242202</v>
      </c>
      <c r="D19" s="115">
        <v>0.119999997317791</v>
      </c>
      <c r="E19" s="115">
        <v>13.1000003814697</v>
      </c>
      <c r="F19" s="115"/>
      <c r="G19" s="115">
        <v>1.75</v>
      </c>
      <c r="H19" s="115">
        <v>0.17000000178813901</v>
      </c>
      <c r="I19" s="115">
        <v>1.87999999523163</v>
      </c>
      <c r="J19" s="115">
        <v>0.119999997317791</v>
      </c>
      <c r="K19" s="115">
        <v>1.9400000572204601</v>
      </c>
      <c r="L19" s="115">
        <v>3.6199998855590798</v>
      </c>
      <c r="M19" s="91">
        <v>0</v>
      </c>
      <c r="N19" s="91">
        <v>0</v>
      </c>
      <c r="O19" s="91">
        <v>0</v>
      </c>
      <c r="P19" s="91">
        <v>95.759999999999991</v>
      </c>
      <c r="Q19" s="60">
        <v>1025</v>
      </c>
      <c r="R19" s="92">
        <f t="shared" si="119"/>
        <v>1.1601197894181459</v>
      </c>
      <c r="S19" s="93">
        <f t="shared" si="120"/>
        <v>1.5024414338023161E-3</v>
      </c>
      <c r="T19" s="93">
        <f t="shared" si="121"/>
        <v>0.1284802491680139</v>
      </c>
      <c r="U19" s="93">
        <f t="shared" si="122"/>
        <v>0</v>
      </c>
      <c r="V19" s="93">
        <f t="shared" si="123"/>
        <v>2.4359688195991089E-2</v>
      </c>
      <c r="W19" s="93">
        <f t="shared" si="124"/>
        <v>4.2173158468900773E-3</v>
      </c>
      <c r="X19" s="93">
        <f t="shared" si="125"/>
        <v>3.3523537718110376E-2</v>
      </c>
      <c r="Y19" s="93">
        <f t="shared" si="126"/>
        <v>1.6915703033238089E-3</v>
      </c>
      <c r="Z19" s="93">
        <f t="shared" si="127"/>
        <v>3.13009254299111E-2</v>
      </c>
      <c r="AA19" s="93">
        <f t="shared" si="128"/>
        <v>3.8427486540391111E-2</v>
      </c>
      <c r="AB19" s="93">
        <f t="shared" si="129"/>
        <v>0</v>
      </c>
      <c r="AC19" s="94">
        <f t="shared" si="130"/>
        <v>0</v>
      </c>
      <c r="AD19" s="92">
        <f t="shared" si="131"/>
        <v>2.3202395788362917</v>
      </c>
      <c r="AE19" s="93">
        <f t="shared" si="132"/>
        <v>3.0048828676046322E-3</v>
      </c>
      <c r="AF19" s="93">
        <f t="shared" si="133"/>
        <v>0.38544074750404167</v>
      </c>
      <c r="AG19" s="93">
        <f t="shared" si="134"/>
        <v>0</v>
      </c>
      <c r="AH19" s="93">
        <f t="shared" si="135"/>
        <v>2.4359688195991089E-2</v>
      </c>
      <c r="AI19" s="93">
        <f t="shared" si="136"/>
        <v>4.2173158468900773E-3</v>
      </c>
      <c r="AJ19" s="93">
        <f t="shared" si="137"/>
        <v>3.3523537718110376E-2</v>
      </c>
      <c r="AK19" s="93">
        <f t="shared" si="138"/>
        <v>1.6915703033238089E-3</v>
      </c>
      <c r="AL19" s="93">
        <f t="shared" si="139"/>
        <v>3.13009254299111E-2</v>
      </c>
      <c r="AM19" s="93">
        <f t="shared" si="140"/>
        <v>3.8427486540391111E-2</v>
      </c>
      <c r="AN19" s="94">
        <f t="shared" si="141"/>
        <v>2.8422057332425554</v>
      </c>
      <c r="AO19" s="92">
        <f t="shared" si="142"/>
        <v>18.776089882962903</v>
      </c>
      <c r="AP19" s="93">
        <f t="shared" si="143"/>
        <v>2.4316433235837279E-2</v>
      </c>
      <c r="AQ19" s="93">
        <f t="shared" si="144"/>
        <v>3.1191046759585168</v>
      </c>
      <c r="AR19" s="93">
        <f t="shared" si="145"/>
        <v>0</v>
      </c>
      <c r="AS19" s="93">
        <f t="shared" si="146"/>
        <v>0.19712606373100333</v>
      </c>
      <c r="AT19" s="93">
        <f t="shared" si="147"/>
        <v>3.4127812545016033E-2</v>
      </c>
      <c r="AU19" s="93">
        <f t="shared" si="148"/>
        <v>0.27128274301131933</v>
      </c>
      <c r="AV19" s="93">
        <f t="shared" si="149"/>
        <v>1.3688705402779276E-2</v>
      </c>
      <c r="AW19" s="93">
        <f t="shared" si="150"/>
        <v>0.25329668308937886</v>
      </c>
      <c r="AX19" s="93">
        <f t="shared" si="151"/>
        <v>0.3109670000632459</v>
      </c>
      <c r="AY19" s="94">
        <f t="shared" si="152"/>
        <v>23</v>
      </c>
      <c r="AZ19" s="92">
        <f t="shared" si="153"/>
        <v>9.3880449414814517</v>
      </c>
      <c r="BA19" s="93">
        <f t="shared" si="154"/>
        <v>1.2158216617918639E-2</v>
      </c>
      <c r="BB19" s="93">
        <f t="shared" si="155"/>
        <v>2.0794031173056777</v>
      </c>
      <c r="BC19" s="93">
        <f t="shared" si="156"/>
        <v>0</v>
      </c>
      <c r="BD19" s="93">
        <f t="shared" si="157"/>
        <v>0.19712606373100333</v>
      </c>
      <c r="BE19" s="93">
        <f t="shared" si="158"/>
        <v>3.4127812545016033E-2</v>
      </c>
      <c r="BF19" s="93">
        <f t="shared" si="159"/>
        <v>0.27128274301131933</v>
      </c>
      <c r="BG19" s="93">
        <f t="shared" si="160"/>
        <v>1.3688705402779276E-2</v>
      </c>
      <c r="BH19" s="93">
        <f t="shared" si="161"/>
        <v>0.50659336617875772</v>
      </c>
      <c r="BI19" s="93">
        <f t="shared" si="162"/>
        <v>0.6219340001264918</v>
      </c>
      <c r="BJ19" s="93">
        <f t="shared" si="163"/>
        <v>0</v>
      </c>
      <c r="BK19" s="93">
        <f t="shared" si="164"/>
        <v>0</v>
      </c>
      <c r="BL19" s="93">
        <f t="shared" si="165"/>
        <v>2</v>
      </c>
      <c r="BM19" s="94">
        <f t="shared" si="166"/>
        <v>13.124358966400417</v>
      </c>
      <c r="BN19" s="95">
        <f t="shared" si="167"/>
        <v>9.3880449414814517</v>
      </c>
      <c r="BO19" s="66">
        <f t="shared" si="168"/>
        <v>0</v>
      </c>
      <c r="BP19" s="66">
        <f t="shared" si="169"/>
        <v>0</v>
      </c>
      <c r="BQ19" s="66">
        <f t="shared" si="170"/>
        <v>9.3880449414814517</v>
      </c>
      <c r="BR19" s="66">
        <f t="shared" si="171"/>
        <v>2.0794031173056777</v>
      </c>
      <c r="BS19" s="66">
        <f t="shared" si="172"/>
        <v>1.2158216617918639E-2</v>
      </c>
      <c r="BT19" s="66">
        <f t="shared" si="173"/>
        <v>0</v>
      </c>
      <c r="BU19" s="66"/>
      <c r="BV19" s="66">
        <f t="shared" si="174"/>
        <v>3.4127812545016033E-2</v>
      </c>
      <c r="BW19" s="66">
        <f t="shared" si="175"/>
        <v>0.19712606373100333</v>
      </c>
      <c r="BX19" s="66">
        <f t="shared" si="176"/>
        <v>1.3688705402779276E-2</v>
      </c>
      <c r="BY19" s="66">
        <f t="shared" si="177"/>
        <v>2.3365039156023952</v>
      </c>
      <c r="BZ19" s="66">
        <f t="shared" si="178"/>
        <v>0</v>
      </c>
      <c r="CA19" s="66">
        <f t="shared" si="179"/>
        <v>0</v>
      </c>
      <c r="CB19" s="66">
        <f t="shared" si="180"/>
        <v>0</v>
      </c>
      <c r="CC19" s="66">
        <f t="shared" si="181"/>
        <v>0.27128274301131933</v>
      </c>
      <c r="CD19" s="56">
        <f t="shared" si="182"/>
        <v>0.27128274301131933</v>
      </c>
      <c r="CE19" s="66">
        <f t="shared" si="183"/>
        <v>0.54256548602263865</v>
      </c>
      <c r="CF19" s="66">
        <f t="shared" si="184"/>
        <v>0.23531062316743839</v>
      </c>
      <c r="CG19" s="66">
        <f t="shared" si="185"/>
        <v>0.6219340001264918</v>
      </c>
      <c r="CH19" s="67">
        <f t="shared" si="186"/>
        <v>0.85724462329393014</v>
      </c>
      <c r="CJ19" s="60">
        <f t="shared" si="187"/>
        <v>0.85214760366683806</v>
      </c>
      <c r="CK19" s="60">
        <f t="shared" si="188"/>
        <v>1.2191071610401309</v>
      </c>
      <c r="CL19" s="60">
        <f t="shared" si="189"/>
        <v>1.250434359205326</v>
      </c>
      <c r="CN19" s="60">
        <f t="shared" si="190"/>
        <v>0.85214760366683806</v>
      </c>
      <c r="CO19" s="60">
        <f t="shared" si="191"/>
        <v>8</v>
      </c>
      <c r="CP19" s="60">
        <f t="shared" si="192"/>
        <v>1.0360595155821698E-2</v>
      </c>
      <c r="CQ19" s="60">
        <f t="shared" si="193"/>
        <v>1.7719583834693862</v>
      </c>
      <c r="CR19" s="60">
        <f t="shared" si="194"/>
        <v>0</v>
      </c>
      <c r="CS19" s="60">
        <f t="shared" si="195"/>
        <v>0.16798050282865087</v>
      </c>
      <c r="CT19" s="60">
        <f t="shared" si="196"/>
        <v>2.9081933678626465E-2</v>
      </c>
      <c r="CU19" s="60">
        <f t="shared" si="197"/>
        <v>0.23117293937326241</v>
      </c>
      <c r="CV19" s="60">
        <f t="shared" si="198"/>
        <v>1.166479750627966E-2</v>
      </c>
      <c r="CW19" s="60">
        <f t="shared" si="199"/>
        <v>0.43169232302274541</v>
      </c>
      <c r="CX19" s="60">
        <f t="shared" si="200"/>
        <v>0.52997956784672096</v>
      </c>
      <c r="CY19" s="60">
        <f t="shared" si="201"/>
        <v>0</v>
      </c>
      <c r="CZ19" s="60">
        <f t="shared" si="202"/>
        <v>0</v>
      </c>
      <c r="DA19" s="60">
        <f t="shared" si="203"/>
        <v>1.7042952073336761</v>
      </c>
      <c r="DB19" s="60">
        <f t="shared" si="204"/>
        <v>19.599394884337279</v>
      </c>
      <c r="DC19" s="60">
        <f t="shared" si="205"/>
        <v>6.8012102313254417</v>
      </c>
      <c r="DD19" s="60" t="str">
        <f t="shared" si="206"/>
        <v>FAIL</v>
      </c>
      <c r="DE19" s="59">
        <f t="shared" si="207"/>
        <v>8</v>
      </c>
      <c r="DF19" s="59">
        <f t="shared" si="208"/>
        <v>0</v>
      </c>
      <c r="DG19" s="59">
        <f t="shared" si="209"/>
        <v>0</v>
      </c>
      <c r="DH19" s="59">
        <f t="shared" si="210"/>
        <v>8</v>
      </c>
      <c r="DI19" s="59">
        <f t="shared" si="211"/>
        <v>1.7719583834693862</v>
      </c>
      <c r="DJ19" s="59">
        <f t="shared" si="212"/>
        <v>1.0360595155821698E-2</v>
      </c>
      <c r="DK19" s="59">
        <f t="shared" si="213"/>
        <v>0</v>
      </c>
      <c r="DL19" s="59">
        <f t="shared" si="214"/>
        <v>6.8012102313254417</v>
      </c>
      <c r="DM19" s="59">
        <f t="shared" si="215"/>
        <v>0</v>
      </c>
      <c r="DN19" s="59">
        <f t="shared" si="216"/>
        <v>0</v>
      </c>
      <c r="DO19" s="59">
        <f t="shared" si="217"/>
        <v>0</v>
      </c>
      <c r="DP19" s="59">
        <f t="shared" si="218"/>
        <v>8.5835292099506493</v>
      </c>
      <c r="DQ19" s="59">
        <f t="shared" si="219"/>
        <v>2.9081933678626465E-2</v>
      </c>
      <c r="DR19" s="59">
        <f t="shared" si="220"/>
        <v>0</v>
      </c>
      <c r="DS19" s="59">
        <f t="shared" si="221"/>
        <v>1.166479750627966E-2</v>
      </c>
      <c r="DT19" s="59">
        <f t="shared" si="222"/>
        <v>0.23117293937326241</v>
      </c>
      <c r="DU19" s="59">
        <f t="shared" si="223"/>
        <v>0.43169232302274541</v>
      </c>
      <c r="DV19" s="59">
        <f t="shared" si="224"/>
        <v>0.70361199358091397</v>
      </c>
      <c r="DW19" s="59">
        <f t="shared" si="225"/>
        <v>0</v>
      </c>
      <c r="DX19" s="59">
        <f t="shared" si="226"/>
        <v>0</v>
      </c>
      <c r="DY19" s="59">
        <f t="shared" si="227"/>
        <v>0</v>
      </c>
      <c r="EA19" s="60">
        <f t="shared" si="228"/>
        <v>0.69762687905700715</v>
      </c>
      <c r="EB19" s="60">
        <f t="shared" si="229"/>
        <v>1.1997672483908874</v>
      </c>
      <c r="EC19" s="60">
        <f t="shared" si="230"/>
        <v>1.0837097779779492</v>
      </c>
      <c r="ED19" s="60">
        <f t="shared" si="231"/>
        <v>0.99573293664504015</v>
      </c>
      <c r="EF19" s="60">
        <f t="shared" si="232"/>
        <v>1.1997672483908874</v>
      </c>
      <c r="EG19" s="60">
        <f t="shared" si="233"/>
        <v>11.263468847211191</v>
      </c>
      <c r="EH19" s="60">
        <f t="shared" si="234"/>
        <v>1.4587030097020608E-2</v>
      </c>
      <c r="EI19" s="60">
        <f t="shared" si="235"/>
        <v>2.4947997563452669</v>
      </c>
      <c r="EJ19" s="60">
        <f t="shared" si="236"/>
        <v>0</v>
      </c>
      <c r="EK19" s="60">
        <f t="shared" si="237"/>
        <v>0.23650539506867257</v>
      </c>
      <c r="EL19" s="60">
        <f t="shared" si="238"/>
        <v>4.0945431750733896E-2</v>
      </c>
      <c r="EM19" s="60">
        <f t="shared" si="239"/>
        <v>0.32547615011862285</v>
      </c>
      <c r="EN19" s="60">
        <f t="shared" si="240"/>
        <v>1.6423260415125967E-2</v>
      </c>
      <c r="EO19" s="60">
        <f t="shared" si="241"/>
        <v>0.60779412899336538</v>
      </c>
      <c r="EP19" s="60">
        <f t="shared" si="242"/>
        <v>0.74617604401249893</v>
      </c>
      <c r="EQ19" s="60">
        <f t="shared" si="243"/>
        <v>0</v>
      </c>
      <c r="ER19" s="60">
        <f t="shared" si="244"/>
        <v>0</v>
      </c>
      <c r="ES19" s="60">
        <f t="shared" si="245"/>
        <v>2.3995344967817749</v>
      </c>
      <c r="ET19" s="60">
        <f t="shared" si="246"/>
        <v>27.594646712990411</v>
      </c>
      <c r="EU19" s="60">
        <f t="shared" si="247"/>
        <v>-9.1892934259808214</v>
      </c>
      <c r="EV19" s="60" t="str">
        <f t="shared" si="248"/>
        <v/>
      </c>
      <c r="EW19" s="62">
        <f t="shared" si="249"/>
        <v>11.263468847211191</v>
      </c>
      <c r="EX19" s="62">
        <f t="shared" si="250"/>
        <v>0</v>
      </c>
      <c r="EY19" s="62">
        <f t="shared" si="251"/>
        <v>0</v>
      </c>
      <c r="EZ19" s="62">
        <f t="shared" si="252"/>
        <v>11.263468847211191</v>
      </c>
      <c r="FA19" s="62">
        <f t="shared" si="253"/>
        <v>2.4947997563452669</v>
      </c>
      <c r="FB19" s="62">
        <f t="shared" si="254"/>
        <v>1.4587030097020608E-2</v>
      </c>
      <c r="FC19" s="62">
        <f t="shared" si="255"/>
        <v>0</v>
      </c>
      <c r="FD19" s="62">
        <f t="shared" si="256"/>
        <v>-9.1892934259808214</v>
      </c>
      <c r="FE19" s="62">
        <f t="shared" si="257"/>
        <v>4.0945431750733896E-2</v>
      </c>
      <c r="FF19" s="62">
        <f t="shared" si="258"/>
        <v>9.4257988210494936</v>
      </c>
      <c r="FG19" s="62">
        <f t="shared" si="259"/>
        <v>1.6423260415125967E-2</v>
      </c>
      <c r="FH19" s="62">
        <f t="shared" si="260"/>
        <v>2.8032608736768192</v>
      </c>
      <c r="FI19" s="62">
        <f t="shared" si="261"/>
        <v>0</v>
      </c>
      <c r="FJ19" s="62">
        <f t="shared" si="262"/>
        <v>0</v>
      </c>
      <c r="FK19" s="62">
        <f t="shared" si="263"/>
        <v>0</v>
      </c>
      <c r="FL19" s="62">
        <f t="shared" si="264"/>
        <v>0.32547615011862285</v>
      </c>
      <c r="FM19" s="62">
        <f t="shared" si="265"/>
        <v>0.60779412899336538</v>
      </c>
      <c r="FN19" s="62">
        <f t="shared" si="266"/>
        <v>0.93327027911198823</v>
      </c>
      <c r="FO19" s="62">
        <f t="shared" si="267"/>
        <v>0</v>
      </c>
      <c r="FP19" s="62">
        <f t="shared" si="268"/>
        <v>0.74617604401249893</v>
      </c>
      <c r="FQ19" s="62">
        <f t="shared" si="269"/>
        <v>0.74617604401249893</v>
      </c>
      <c r="FR19" s="62" t="str">
        <f t="shared" si="270"/>
        <v>Fail</v>
      </c>
      <c r="FS19" s="62" t="str">
        <f t="shared" si="271"/>
        <v>Low-Ca</v>
      </c>
      <c r="FT19" s="60">
        <f t="shared" si="272"/>
        <v>4.3251862158019527E-3</v>
      </c>
      <c r="FV19" s="60">
        <f t="shared" si="273"/>
        <v>1.0259574260288629</v>
      </c>
      <c r="FW19" s="60">
        <f t="shared" si="274"/>
        <v>9.6317344236055966</v>
      </c>
      <c r="FX19" s="60">
        <f t="shared" si="275"/>
        <v>1.2473812626421154E-2</v>
      </c>
      <c r="FY19" s="60">
        <f t="shared" si="276"/>
        <v>2.1333790699073267</v>
      </c>
      <c r="FZ19" s="60">
        <f t="shared" si="277"/>
        <v>0</v>
      </c>
      <c r="GA19" s="60">
        <f t="shared" si="278"/>
        <v>0.20224294894866177</v>
      </c>
      <c r="GB19" s="60">
        <f t="shared" si="279"/>
        <v>3.5013682714680187E-2</v>
      </c>
      <c r="GC19" s="60">
        <f t="shared" si="280"/>
        <v>0.27832454474594265</v>
      </c>
      <c r="GD19" s="60">
        <f t="shared" si="281"/>
        <v>1.4044028960702814E-2</v>
      </c>
      <c r="GE19" s="60">
        <f t="shared" si="282"/>
        <v>0.51974322600805545</v>
      </c>
      <c r="GF19" s="60">
        <f t="shared" si="283"/>
        <v>0.63807780592961005</v>
      </c>
      <c r="GG19" s="60">
        <f t="shared" si="284"/>
        <v>0</v>
      </c>
      <c r="GH19" s="60">
        <f t="shared" si="285"/>
        <v>0</v>
      </c>
      <c r="GI19" s="60">
        <f t="shared" si="286"/>
        <v>2.0519148520577257</v>
      </c>
      <c r="GJ19" s="60">
        <f t="shared" si="287"/>
        <v>23.597020798663848</v>
      </c>
      <c r="GK19" s="60">
        <f t="shared" si="288"/>
        <v>-1.194041597327697</v>
      </c>
      <c r="GM19" s="88">
        <f t="shared" si="289"/>
        <v>9.6317344236055966</v>
      </c>
      <c r="GN19" s="88">
        <f t="shared" si="290"/>
        <v>0</v>
      </c>
      <c r="GO19" s="88">
        <f t="shared" si="291"/>
        <v>0</v>
      </c>
      <c r="GP19" s="87">
        <f t="shared" si="292"/>
        <v>9.6317344236055966</v>
      </c>
      <c r="GQ19" s="88">
        <f t="shared" si="293"/>
        <v>2.1333790699073267</v>
      </c>
      <c r="GR19" s="88">
        <f t="shared" si="294"/>
        <v>1.2473812626421154E-2</v>
      </c>
      <c r="GS19" s="88">
        <f t="shared" si="295"/>
        <v>0</v>
      </c>
      <c r="GT19" s="88">
        <f t="shared" si="296"/>
        <v>-1.194041597327697</v>
      </c>
      <c r="GU19" s="88">
        <f t="shared" si="297"/>
        <v>3.5013682714680187E-2</v>
      </c>
      <c r="GV19" s="88">
        <f t="shared" si="298"/>
        <v>1.3962845462763587</v>
      </c>
      <c r="GW19" s="88">
        <f t="shared" si="299"/>
        <v>1.4044028960702814E-2</v>
      </c>
      <c r="GX19" s="87">
        <f t="shared" si="300"/>
        <v>2.3971535431577928</v>
      </c>
      <c r="GY19" s="88">
        <f t="shared" si="301"/>
        <v>0</v>
      </c>
      <c r="GZ19" s="88">
        <f t="shared" si="302"/>
        <v>0</v>
      </c>
      <c r="HA19" s="88">
        <f t="shared" si="303"/>
        <v>0</v>
      </c>
      <c r="HB19" s="88">
        <f t="shared" si="304"/>
        <v>0.27832454474594265</v>
      </c>
      <c r="HC19" s="88">
        <f t="shared" si="305"/>
        <v>0.51974322600805545</v>
      </c>
      <c r="HD19" s="87">
        <f t="shared" si="306"/>
        <v>0.79806777075399804</v>
      </c>
      <c r="HE19" s="88">
        <f t="shared" si="307"/>
        <v>0</v>
      </c>
      <c r="HF19" s="88">
        <f t="shared" si="308"/>
        <v>0.63807780592961005</v>
      </c>
      <c r="HG19" s="88">
        <f t="shared" si="309"/>
        <v>0.63807780592961005</v>
      </c>
      <c r="HH19" s="96" t="str">
        <f t="shared" si="310"/>
        <v>Fail</v>
      </c>
      <c r="HI19" s="83">
        <f t="shared" si="311"/>
        <v>2.446288411840088E-2</v>
      </c>
      <c r="HJ19" s="83">
        <f t="shared" si="312"/>
        <v>0.63807780592961005</v>
      </c>
      <c r="HK19" s="83">
        <f t="shared" si="313"/>
        <v>1.2473812626421154E-2</v>
      </c>
      <c r="HL19" s="83">
        <f t="shared" si="314"/>
        <v>9.6317344236055966</v>
      </c>
      <c r="HM19" s="96" t="str">
        <f t="shared" si="315"/>
        <v>Ferro-edenite</v>
      </c>
      <c r="HP19" s="97">
        <f>parameters!$E$5+parameters!$F$5*calcs!$Q19 +parameters!$G$5*calcs!$GM19+parameters!$H$5*LN(calcs!$GM19)+parameters!$I$5*calcs!$GQ19+parameters!$J$5*(calcs!$GU19+calcs!$GY19) + parameters!$K$5*calcs!$GT19+parameters!$L$5*(calcs!$GV19+calcs!$GZ19)+parameters!$M$5*(calcs!$GT19+calcs!$GV19+calcs!$GZ19)+parameters!$N$5*(calcs!$GO19+calcs!$GR19)+parameters!$O$5*calcs!$HB19+parameters!$P$5*calcs!$HE19</f>
        <v>25.987731765337884</v>
      </c>
      <c r="HQ19" s="97">
        <f>parameters!$E$6+parameters!$F$6*calcs!$Q19 +parameters!$G$6*calcs!$GM19+parameters!$H$6*LN(calcs!$GM19)+parameters!$I$6*calcs!$GQ19+parameters!$J$6*(calcs!$GU19+calcs!$GY19) + parameters!$K$6*calcs!$GT19+parameters!$L$6*(calcs!$GV19+calcs!$GZ19)+parameters!$M$6*(calcs!$GT19+calcs!$GV19+calcs!$GZ19)+parameters!$N$6*(calcs!$GO19+calcs!$GR19)+parameters!$O$6*calcs!$HB19+parameters!$P$6*calcs!$HE19</f>
        <v>95.940523257240585</v>
      </c>
      <c r="HR19" s="97">
        <f>parameters!$E$7+parameters!$F$7*calcs!$Q19 +parameters!$G$7*calcs!$GM19+parameters!$H$7*LN(calcs!$GM19)+parameters!$I$7*calcs!$GQ19+parameters!$J$7*(calcs!$GU19+calcs!$GY19) + parameters!$K$7*calcs!$GT19+parameters!$L$7*(calcs!$GV19+calcs!$GZ19)+parameters!$M$7*(calcs!$GT19+calcs!$GV19+calcs!$GZ19)+parameters!$N$7*(calcs!$GO19+calcs!$GR19)+parameters!$O$7*calcs!$HB19+parameters!$P$7*calcs!$HE19</f>
        <v>156.39893334571542</v>
      </c>
      <c r="HS19" s="97">
        <f>parameters!$E$8+parameters!$F$8*calcs!$Q19 +parameters!$G$8*calcs!$GM19+parameters!$H$8*LN(calcs!$GM19)+parameters!$I$8*calcs!$GQ19+parameters!$J$8*(calcs!$GU19+calcs!$GY19) + parameters!$K$8*calcs!$GT19+parameters!$L$8*(calcs!$GV19+calcs!$GZ19)+parameters!$M$8*(calcs!$GT19+calcs!$GV19+calcs!$GZ19)+parameters!$N$8*(calcs!$GO19+calcs!$GR19)+parameters!$O$8*calcs!$HB19+parameters!$P$8*calcs!$HE19</f>
        <v>156.57205357381218</v>
      </c>
      <c r="HT19" s="81"/>
      <c r="HU19" s="97">
        <f>EXP(parameters!$E$10+parameters!$F$10*calcs!$Q19 +parameters!$G$10*calcs!$GM19+parameters!$H$10*LN(calcs!$GM19)+parameters!$I$10*calcs!$GQ19+parameters!$J$10*(calcs!$GU19+calcs!$GY19) + parameters!$K$10*calcs!$GT19+parameters!$L$10*(calcs!$GV19+calcs!$GZ19)+parameters!$M$10*(calcs!$GT19+calcs!$GV19+calcs!$GZ19)+parameters!$N$10*(calcs!$GO19+calcs!$GR19)+parameters!$O$10*calcs!$HB19+parameters!$P$10*calcs!$HE19)</f>
        <v>7.76512109602047E-3</v>
      </c>
      <c r="HV19" s="97">
        <f>EXP(parameters!$E$11+parameters!$F$11*calcs!$Q19 +parameters!$G$11*calcs!$GM19+parameters!$H$11*LN(calcs!$GM19)+parameters!$I$11*calcs!$GQ19+parameters!$J$11*(calcs!$GU19+calcs!$GY19) + parameters!$K$11*calcs!$GT19+parameters!$L$11*(calcs!$GV19+calcs!$GZ19)+parameters!$M$11*(calcs!$GT19+calcs!$GV19+calcs!$GZ19)+parameters!$N$11*(calcs!$GO19+calcs!$GR19)+parameters!$O$11*calcs!$HB19+parameters!$P$11*calcs!$HE19)</f>
        <v>1.2979687794835406E-2</v>
      </c>
      <c r="HW19" s="73"/>
      <c r="HX19" s="97">
        <f>EXP(parameters!$E$13+parameters!$F$13*calcs!$Q19 +parameters!$G$13*calcs!$GM19+parameters!$H$13*LN(calcs!$GM19)+parameters!$I$13*calcs!$GQ19+parameters!$J$13*(calcs!$GU19+calcs!$GY19) + parameters!$K$13*calcs!$GT19+parameters!$L$13*(calcs!$GV19+calcs!$GZ19)+parameters!$M$13*(calcs!$GT19+calcs!$GV19+calcs!$GZ19)+parameters!$N$13*(calcs!$GO19+calcs!$GR19)+parameters!$O$13*calcs!$HB19+parameters!$P$13*calcs!$HE19)</f>
        <v>2.0371468754076867E-2</v>
      </c>
      <c r="HY19" s="97">
        <f>EXP(parameters!$E$14+parameters!$F$14*calcs!$Q19 +parameters!$G$14*calcs!$GM19+parameters!$H$14*LN(calcs!$GM19)+parameters!$I$14*calcs!$GQ19+parameters!$J$14*(calcs!$GU19+calcs!$GY19) + parameters!$K$14*calcs!$GT19+parameters!$L$14*(calcs!$GV19+calcs!$GZ19)+parameters!$M$14*(calcs!$GT19+calcs!$GV19+calcs!$GZ19)+parameters!$N$14*(calcs!$GO19+calcs!$GR19)+parameters!$O$14*calcs!$HB19+parameters!$P$14*calcs!$HE19)</f>
        <v>7.7121617209218408E-3</v>
      </c>
      <c r="HZ19" s="81"/>
      <c r="IA19" s="97">
        <f>EXP(parameters!$E$16+parameters!$F$16*calcs!$Q19 +parameters!$G$16*calcs!$GM19+parameters!$H$16*LN(calcs!$GM19)+parameters!$I$16*calcs!$GQ19+parameters!$J$16*(calcs!$GU19+calcs!$GY19) + parameters!$K$16*calcs!$GT19+parameters!$L$16*(calcs!$GV19+calcs!$GZ19)+parameters!$M$16*(calcs!$GT19+calcs!$GV19+calcs!$GZ19)+parameters!$N$16*(calcs!$GO19+calcs!$GR19)+parameters!$O$16*calcs!$HB19+parameters!$P$16*calcs!$HE19)</f>
        <v>3.0315705006437541E-5</v>
      </c>
      <c r="IB19" s="81"/>
      <c r="IC19" s="97">
        <f>(parameters!$E$18+parameters!$F$18*calcs!$Q19 +parameters!$G$18*calcs!$GM19+parameters!$H$18*LN(calcs!$GM19)+parameters!$I$18*calcs!$GQ19+parameters!$J$18*(calcs!$GU19+calcs!$GY19) + parameters!$K$18*calcs!$GT19+parameters!$L$18*(calcs!$GV19+calcs!$GZ19)+parameters!$M$18*(calcs!$GT19+calcs!$GV19+calcs!$GZ19)+parameters!$N$18*(calcs!$GO19+calcs!$GR19)+parameters!$O$18*calcs!$HB19+parameters!$P$18*calcs!$HE19)</f>
        <v>-27.899253223553384</v>
      </c>
      <c r="ID19" s="97">
        <f>EXP(parameters!$E$19+parameters!$F$19*calcs!$Q19 +parameters!$G$19*calcs!$GM19+parameters!$H$19*LN(calcs!$GM19)+parameters!$I$19*calcs!$GQ19+parameters!$J$19*(calcs!$GU19+calcs!$GY19) + parameters!$K$19*calcs!$GT19+parameters!$L$19*(calcs!$GV19+calcs!$GZ19)+parameters!$M$19*(calcs!$GT19+calcs!$GV19+calcs!$GZ19)+parameters!$N$19*(calcs!$GO19+calcs!$GR19)+parameters!$O$19*calcs!$HB19+parameters!$P$19*calcs!$HE19)</f>
        <v>0.12918689190034238</v>
      </c>
      <c r="IE19" s="73"/>
      <c r="IF19" s="97">
        <f>(parameters!$E$21+parameters!$F$21*calcs!$Q19 +parameters!$G$21*calcs!$GM19+parameters!$H$21*LN(calcs!$GM19)+parameters!$I$21*calcs!$GQ19+parameters!$J$21*(calcs!$GU19+calcs!$GY19) + parameters!$K$21*calcs!$GT19+parameters!$L$21*(calcs!$GV19+calcs!$GZ19)+parameters!$M$21*(calcs!$GT19+calcs!$GV19+calcs!$GZ19)+parameters!$N$21*(calcs!$GO19+calcs!$GR19)+parameters!$O$21*calcs!$HB19+parameters!$P$21*calcs!$HE19)</f>
        <v>24.973767891166975</v>
      </c>
      <c r="IG19" s="97">
        <f>(parameters!$E$22+parameters!$F$22*calcs!$Q19 +parameters!$G$22*calcs!$GM19+parameters!$H$22*LN(calcs!$GM19)+parameters!$I$22*calcs!$GQ19+parameters!$J$22*(calcs!$GU19+calcs!$GY19) + parameters!$K$22*calcs!$GT19+parameters!$L$22*(calcs!$GV19+calcs!$GZ19)+parameters!$M$22*(calcs!$GT19+calcs!$GV19+calcs!$GZ19)+parameters!$N$22*(calcs!$GO19+calcs!$GR19)+parameters!$O$22*calcs!$HB19+parameters!$P$22*calcs!$HE19)</f>
        <v>0.86587269971378633</v>
      </c>
      <c r="IH19" s="81"/>
      <c r="II19" s="97">
        <f>(parameters!$E$24+parameters!$F$24*calcs!$Q19 +parameters!$G$24*calcs!$GM19+parameters!$H$24*LN(calcs!$GM19)+parameters!$I$24*calcs!$GQ19+parameters!$J$24*(calcs!$GU19+calcs!$GY19) + parameters!$K$24*calcs!$GT19+parameters!$L$24*(calcs!$GV19+calcs!$GZ19)+parameters!$M$24*(calcs!$GT19+calcs!$GV19+calcs!$GZ19)+parameters!$N$24*(calcs!$GO19+calcs!$GR19)+parameters!$O$24*calcs!$HB19+parameters!$P$24*calcs!$HE19)</f>
        <v>14.06333992669377</v>
      </c>
      <c r="IJ19" s="98"/>
    </row>
    <row r="20" spans="1:244" s="60" customFormat="1" x14ac:dyDescent="0.3">
      <c r="A20" s="138" t="s">
        <v>166</v>
      </c>
      <c r="B20" s="90" t="str">
        <f t="shared" si="118"/>
        <v>Ferroactinolite</v>
      </c>
      <c r="C20" s="115">
        <v>54.700000762939403</v>
      </c>
      <c r="D20" s="115">
        <v>0.56999999284744296</v>
      </c>
      <c r="E20" s="115">
        <v>16.409999847412099</v>
      </c>
      <c r="F20" s="115"/>
      <c r="G20" s="115">
        <v>5.8800001144409197</v>
      </c>
      <c r="H20" s="115">
        <v>1.25</v>
      </c>
      <c r="I20" s="115">
        <v>5.07999992370606</v>
      </c>
      <c r="J20" s="115">
        <v>0.25</v>
      </c>
      <c r="K20" s="115">
        <v>2.46000003814697</v>
      </c>
      <c r="L20" s="115">
        <v>1.8200000524520901</v>
      </c>
      <c r="M20" s="91">
        <v>0</v>
      </c>
      <c r="N20" s="91">
        <v>0</v>
      </c>
      <c r="O20" s="91">
        <v>0</v>
      </c>
      <c r="P20" s="91">
        <v>95.759999999999991</v>
      </c>
      <c r="Q20" s="60">
        <v>1025</v>
      </c>
      <c r="R20" s="92">
        <f t="shared" si="119"/>
        <v>0.91045274239246676</v>
      </c>
      <c r="S20" s="93">
        <f t="shared" si="120"/>
        <v>7.1365968805238876E-3</v>
      </c>
      <c r="T20" s="93">
        <f t="shared" si="121"/>
        <v>0.16094357311812824</v>
      </c>
      <c r="U20" s="93">
        <f t="shared" si="122"/>
        <v>0</v>
      </c>
      <c r="V20" s="93">
        <f t="shared" si="123"/>
        <v>8.1848553931527276E-2</v>
      </c>
      <c r="W20" s="93">
        <f t="shared" si="124"/>
        <v>3.1009675018605805E-2</v>
      </c>
      <c r="X20" s="93">
        <f t="shared" si="125"/>
        <v>9.058487738420222E-2</v>
      </c>
      <c r="Y20" s="93">
        <f t="shared" si="126"/>
        <v>3.5241048773611504E-3</v>
      </c>
      <c r="Z20" s="93">
        <f t="shared" si="127"/>
        <v>3.9690863649735716E-2</v>
      </c>
      <c r="AA20" s="93">
        <f t="shared" si="128"/>
        <v>1.9319897715497424E-2</v>
      </c>
      <c r="AB20" s="93">
        <f t="shared" si="129"/>
        <v>0</v>
      </c>
      <c r="AC20" s="94">
        <f t="shared" si="130"/>
        <v>0</v>
      </c>
      <c r="AD20" s="92">
        <f t="shared" si="131"/>
        <v>1.8209054847849335</v>
      </c>
      <c r="AE20" s="93">
        <f t="shared" si="132"/>
        <v>1.4273193761047775E-2</v>
      </c>
      <c r="AF20" s="93">
        <f t="shared" si="133"/>
        <v>0.48283071935438471</v>
      </c>
      <c r="AG20" s="93">
        <f t="shared" si="134"/>
        <v>0</v>
      </c>
      <c r="AH20" s="93">
        <f t="shared" si="135"/>
        <v>8.1848553931527276E-2</v>
      </c>
      <c r="AI20" s="93">
        <f t="shared" si="136"/>
        <v>3.1009675018605805E-2</v>
      </c>
      <c r="AJ20" s="93">
        <f t="shared" si="137"/>
        <v>9.058487738420222E-2</v>
      </c>
      <c r="AK20" s="93">
        <f t="shared" si="138"/>
        <v>3.5241048773611504E-3</v>
      </c>
      <c r="AL20" s="93">
        <f t="shared" si="139"/>
        <v>3.9690863649735716E-2</v>
      </c>
      <c r="AM20" s="93">
        <f t="shared" si="140"/>
        <v>1.9319897715497424E-2</v>
      </c>
      <c r="AN20" s="94">
        <f t="shared" si="141"/>
        <v>2.5839873704772955</v>
      </c>
      <c r="AO20" s="92">
        <f t="shared" si="142"/>
        <v>16.207829275232697</v>
      </c>
      <c r="AP20" s="93">
        <f t="shared" si="143"/>
        <v>0.12704530225450006</v>
      </c>
      <c r="AQ20" s="93">
        <f t="shared" si="144"/>
        <v>4.2976628570361752</v>
      </c>
      <c r="AR20" s="93">
        <f t="shared" si="145"/>
        <v>0</v>
      </c>
      <c r="AS20" s="93">
        <f t="shared" si="146"/>
        <v>0.7285317110808488</v>
      </c>
      <c r="AT20" s="93">
        <f t="shared" si="147"/>
        <v>0.27601625827458753</v>
      </c>
      <c r="AU20" s="93">
        <f t="shared" si="148"/>
        <v>0.80629348410933255</v>
      </c>
      <c r="AV20" s="93">
        <f t="shared" si="149"/>
        <v>3.1367959884546444E-2</v>
      </c>
      <c r="AW20" s="93">
        <f t="shared" si="150"/>
        <v>0.35328727778390767</v>
      </c>
      <c r="AX20" s="93">
        <f t="shared" si="151"/>
        <v>0.17196587434340369</v>
      </c>
      <c r="AY20" s="94">
        <f t="shared" si="152"/>
        <v>23</v>
      </c>
      <c r="AZ20" s="92">
        <f t="shared" si="153"/>
        <v>8.1039146376163487</v>
      </c>
      <c r="BA20" s="93">
        <f t="shared" si="154"/>
        <v>6.3522651127250029E-2</v>
      </c>
      <c r="BB20" s="93">
        <f t="shared" si="155"/>
        <v>2.86510857135745</v>
      </c>
      <c r="BC20" s="93">
        <f t="shared" si="156"/>
        <v>0</v>
      </c>
      <c r="BD20" s="93">
        <f t="shared" si="157"/>
        <v>0.7285317110808488</v>
      </c>
      <c r="BE20" s="93">
        <f t="shared" si="158"/>
        <v>0.27601625827458753</v>
      </c>
      <c r="BF20" s="93">
        <f t="shared" si="159"/>
        <v>0.80629348410933255</v>
      </c>
      <c r="BG20" s="93">
        <f t="shared" si="160"/>
        <v>3.1367959884546444E-2</v>
      </c>
      <c r="BH20" s="93">
        <f t="shared" si="161"/>
        <v>0.70657455556781534</v>
      </c>
      <c r="BI20" s="93">
        <f t="shared" si="162"/>
        <v>0.34393174868680737</v>
      </c>
      <c r="BJ20" s="93">
        <f t="shared" si="163"/>
        <v>0</v>
      </c>
      <c r="BK20" s="93">
        <f t="shared" si="164"/>
        <v>0</v>
      </c>
      <c r="BL20" s="93">
        <f t="shared" si="165"/>
        <v>2</v>
      </c>
      <c r="BM20" s="94">
        <f t="shared" si="166"/>
        <v>13.925261577704989</v>
      </c>
      <c r="BN20" s="95">
        <f t="shared" si="167"/>
        <v>8.1039146376163487</v>
      </c>
      <c r="BO20" s="66">
        <f t="shared" si="168"/>
        <v>0</v>
      </c>
      <c r="BP20" s="66">
        <f t="shared" si="169"/>
        <v>0</v>
      </c>
      <c r="BQ20" s="66">
        <f t="shared" si="170"/>
        <v>8.1039146376163487</v>
      </c>
      <c r="BR20" s="66">
        <f t="shared" si="171"/>
        <v>2.86510857135745</v>
      </c>
      <c r="BS20" s="66">
        <f t="shared" si="172"/>
        <v>6.3522651127250029E-2</v>
      </c>
      <c r="BT20" s="66">
        <f t="shared" si="173"/>
        <v>0</v>
      </c>
      <c r="BU20" s="66"/>
      <c r="BV20" s="66">
        <f t="shared" si="174"/>
        <v>0.27601625827458753</v>
      </c>
      <c r="BW20" s="66">
        <f t="shared" si="175"/>
        <v>0.7285317110808488</v>
      </c>
      <c r="BX20" s="66">
        <f t="shared" si="176"/>
        <v>3.1367959884546444E-2</v>
      </c>
      <c r="BY20" s="66">
        <f t="shared" si="177"/>
        <v>3.9645471517246831</v>
      </c>
      <c r="BZ20" s="66">
        <f t="shared" si="178"/>
        <v>0</v>
      </c>
      <c r="CA20" s="66">
        <f t="shared" si="179"/>
        <v>0</v>
      </c>
      <c r="CB20" s="66">
        <f t="shared" si="180"/>
        <v>0</v>
      </c>
      <c r="CC20" s="66">
        <f t="shared" si="181"/>
        <v>0.80629348410933255</v>
      </c>
      <c r="CD20" s="56">
        <f t="shared" si="182"/>
        <v>0.80629348410933255</v>
      </c>
      <c r="CE20" s="66">
        <f t="shared" si="183"/>
        <v>1.6125869682186651</v>
      </c>
      <c r="CF20" s="66">
        <f t="shared" si="184"/>
        <v>-9.9718928541517204E-2</v>
      </c>
      <c r="CG20" s="66">
        <f t="shared" si="185"/>
        <v>0.34393174868680737</v>
      </c>
      <c r="CH20" s="67">
        <f t="shared" si="186"/>
        <v>0.24421282014529017</v>
      </c>
      <c r="CJ20" s="60">
        <f t="shared" si="187"/>
        <v>0.98717722949178133</v>
      </c>
      <c r="CK20" s="60">
        <f t="shared" si="188"/>
        <v>1.1489909838115191</v>
      </c>
      <c r="CL20" s="60">
        <f t="shared" si="189"/>
        <v>1.1650706892217362</v>
      </c>
      <c r="CN20" s="60">
        <f t="shared" si="190"/>
        <v>0.98717722949178133</v>
      </c>
      <c r="CO20" s="60">
        <f t="shared" si="191"/>
        <v>8</v>
      </c>
      <c r="CP20" s="60">
        <f t="shared" si="192"/>
        <v>6.2708114749771671E-2</v>
      </c>
      <c r="CQ20" s="60">
        <f t="shared" si="193"/>
        <v>2.828369941665803</v>
      </c>
      <c r="CR20" s="60">
        <f t="shared" si="194"/>
        <v>0</v>
      </c>
      <c r="CS20" s="60">
        <f t="shared" si="195"/>
        <v>0.71918991614169925</v>
      </c>
      <c r="CT20" s="60">
        <f t="shared" si="196"/>
        <v>0.2724769651381953</v>
      </c>
      <c r="CU20" s="60">
        <f t="shared" si="197"/>
        <v>0.79595456780032647</v>
      </c>
      <c r="CV20" s="60">
        <f t="shared" si="198"/>
        <v>3.0965735733635896E-2</v>
      </c>
      <c r="CW20" s="60">
        <f t="shared" si="199"/>
        <v>0.69751431219482263</v>
      </c>
      <c r="CX20" s="60">
        <f t="shared" si="200"/>
        <v>0.33952159080290611</v>
      </c>
      <c r="CY20" s="60">
        <f t="shared" si="201"/>
        <v>0</v>
      </c>
      <c r="CZ20" s="60">
        <f t="shared" si="202"/>
        <v>0</v>
      </c>
      <c r="DA20" s="60">
        <f t="shared" si="203"/>
        <v>1.9743544589835627</v>
      </c>
      <c r="DB20" s="60">
        <f t="shared" si="204"/>
        <v>22.705076278310962</v>
      </c>
      <c r="DC20" s="60">
        <f t="shared" si="205"/>
        <v>0.58984744337807626</v>
      </c>
      <c r="DD20" s="60" t="str">
        <f t="shared" si="206"/>
        <v/>
      </c>
      <c r="DE20" s="59">
        <f t="shared" si="207"/>
        <v>8</v>
      </c>
      <c r="DF20" s="59">
        <f t="shared" si="208"/>
        <v>0</v>
      </c>
      <c r="DG20" s="59">
        <f t="shared" si="209"/>
        <v>0</v>
      </c>
      <c r="DH20" s="59">
        <f t="shared" si="210"/>
        <v>8</v>
      </c>
      <c r="DI20" s="59">
        <f t="shared" si="211"/>
        <v>2.828369941665803</v>
      </c>
      <c r="DJ20" s="59">
        <f t="shared" si="212"/>
        <v>6.2708114749771671E-2</v>
      </c>
      <c r="DK20" s="59">
        <f t="shared" si="213"/>
        <v>0</v>
      </c>
      <c r="DL20" s="59">
        <f t="shared" si="214"/>
        <v>0.58984744337807626</v>
      </c>
      <c r="DM20" s="59">
        <f t="shared" si="215"/>
        <v>0.2724769651381953</v>
      </c>
      <c r="DN20" s="59">
        <f t="shared" si="216"/>
        <v>0.12934247276362298</v>
      </c>
      <c r="DO20" s="59">
        <f t="shared" si="217"/>
        <v>3.0965735733635896E-2</v>
      </c>
      <c r="DP20" s="59">
        <f t="shared" si="218"/>
        <v>3.9137106734291054</v>
      </c>
      <c r="DQ20" s="59">
        <f t="shared" si="219"/>
        <v>0</v>
      </c>
      <c r="DR20" s="59">
        <f t="shared" si="220"/>
        <v>0</v>
      </c>
      <c r="DS20" s="59">
        <f t="shared" si="221"/>
        <v>0</v>
      </c>
      <c r="DT20" s="59">
        <f t="shared" si="222"/>
        <v>0.79595456780032647</v>
      </c>
      <c r="DU20" s="59">
        <f t="shared" si="223"/>
        <v>0.69751431219482263</v>
      </c>
      <c r="DV20" s="59">
        <f t="shared" si="224"/>
        <v>1.4934688799951492</v>
      </c>
      <c r="DW20" s="59">
        <f t="shared" si="225"/>
        <v>0</v>
      </c>
      <c r="DX20" s="59">
        <f t="shared" si="226"/>
        <v>0</v>
      </c>
      <c r="DY20" s="59">
        <f t="shared" si="227"/>
        <v>0</v>
      </c>
      <c r="EA20" s="60">
        <f t="shared" si="228"/>
        <v>0.72932656332198942</v>
      </c>
      <c r="EB20" s="60">
        <f t="shared" si="229"/>
        <v>1.104457382954551</v>
      </c>
      <c r="EC20" s="60">
        <f t="shared" si="230"/>
        <v>1.009727930658838</v>
      </c>
      <c r="ED20" s="60">
        <f t="shared" si="231"/>
        <v>0.9844092744966757</v>
      </c>
      <c r="EF20" s="60">
        <f t="shared" si="232"/>
        <v>1.104457382954551</v>
      </c>
      <c r="EG20" s="60">
        <f t="shared" si="233"/>
        <v>8.9504283523488315</v>
      </c>
      <c r="EH20" s="60">
        <f t="shared" si="234"/>
        <v>7.0158061022337528E-2</v>
      </c>
      <c r="EI20" s="60">
        <f t="shared" si="235"/>
        <v>3.1643903146021017</v>
      </c>
      <c r="EJ20" s="60">
        <f t="shared" si="236"/>
        <v>0</v>
      </c>
      <c r="EK20" s="60">
        <f t="shared" si="237"/>
        <v>0.80463222701975534</v>
      </c>
      <c r="EL20" s="60">
        <f t="shared" si="238"/>
        <v>0.30484819426685839</v>
      </c>
      <c r="EM20" s="60">
        <f t="shared" si="239"/>
        <v>0.89051679135270023</v>
      </c>
      <c r="EN20" s="60">
        <f t="shared" si="240"/>
        <v>3.4644574882709507E-2</v>
      </c>
      <c r="EO20" s="60">
        <f t="shared" si="241"/>
        <v>0.78038148450470435</v>
      </c>
      <c r="EP20" s="60">
        <f t="shared" si="242"/>
        <v>0.37985795906961362</v>
      </c>
      <c r="EQ20" s="60">
        <f t="shared" si="243"/>
        <v>0</v>
      </c>
      <c r="ER20" s="60">
        <f t="shared" si="244"/>
        <v>0</v>
      </c>
      <c r="ES20" s="60">
        <f t="shared" si="245"/>
        <v>2.208914765909102</v>
      </c>
      <c r="ET20" s="60">
        <f t="shared" si="246"/>
        <v>25.402519807954668</v>
      </c>
      <c r="EU20" s="60">
        <f t="shared" si="247"/>
        <v>-4.8050396159093367</v>
      </c>
      <c r="EV20" s="60" t="str">
        <f t="shared" si="248"/>
        <v/>
      </c>
      <c r="EW20" s="62">
        <f t="shared" si="249"/>
        <v>8.9504283523488315</v>
      </c>
      <c r="EX20" s="62">
        <f t="shared" si="250"/>
        <v>0</v>
      </c>
      <c r="EY20" s="62">
        <f t="shared" si="251"/>
        <v>0</v>
      </c>
      <c r="EZ20" s="62">
        <f t="shared" si="252"/>
        <v>8.9504283523488315</v>
      </c>
      <c r="FA20" s="62">
        <f t="shared" si="253"/>
        <v>3.1643903146021017</v>
      </c>
      <c r="FB20" s="62">
        <f t="shared" si="254"/>
        <v>7.0158061022337528E-2</v>
      </c>
      <c r="FC20" s="62">
        <f t="shared" si="255"/>
        <v>0</v>
      </c>
      <c r="FD20" s="62">
        <f t="shared" si="256"/>
        <v>-4.8050396159093367</v>
      </c>
      <c r="FE20" s="62">
        <f t="shared" si="257"/>
        <v>0.30484819426685839</v>
      </c>
      <c r="FF20" s="62">
        <f t="shared" si="258"/>
        <v>5.6096718429290924</v>
      </c>
      <c r="FG20" s="62">
        <f t="shared" si="259"/>
        <v>3.4644574882709507E-2</v>
      </c>
      <c r="FH20" s="62">
        <f t="shared" si="260"/>
        <v>4.3786733717937629</v>
      </c>
      <c r="FI20" s="62">
        <f t="shared" si="261"/>
        <v>0</v>
      </c>
      <c r="FJ20" s="62">
        <f t="shared" si="262"/>
        <v>0</v>
      </c>
      <c r="FK20" s="62">
        <f t="shared" si="263"/>
        <v>0</v>
      </c>
      <c r="FL20" s="62">
        <f t="shared" si="264"/>
        <v>0.89051679135270023</v>
      </c>
      <c r="FM20" s="62">
        <f t="shared" si="265"/>
        <v>0.78038148450470435</v>
      </c>
      <c r="FN20" s="62">
        <f t="shared" si="266"/>
        <v>1.6708982758574047</v>
      </c>
      <c r="FO20" s="62">
        <f t="shared" si="267"/>
        <v>0</v>
      </c>
      <c r="FP20" s="62">
        <f t="shared" si="268"/>
        <v>0.37985795906961362</v>
      </c>
      <c r="FQ20" s="62">
        <f t="shared" si="269"/>
        <v>0.37985795906961362</v>
      </c>
      <c r="FR20" s="62" t="str">
        <f t="shared" si="270"/>
        <v>Fail</v>
      </c>
      <c r="FS20" s="62" t="str">
        <f t="shared" si="271"/>
        <v>Low-Ca</v>
      </c>
      <c r="FT20" s="60">
        <f t="shared" si="272"/>
        <v>5.1542338575183123E-2</v>
      </c>
      <c r="FV20" s="60">
        <f t="shared" si="273"/>
        <v>1.0458173062231662</v>
      </c>
      <c r="FW20" s="60">
        <f t="shared" si="274"/>
        <v>8.4752141761744149</v>
      </c>
      <c r="FX20" s="60">
        <f t="shared" si="275"/>
        <v>6.6433087886054593E-2</v>
      </c>
      <c r="FY20" s="60">
        <f t="shared" si="276"/>
        <v>2.9963801281339526</v>
      </c>
      <c r="FZ20" s="60">
        <f t="shared" si="277"/>
        <v>0</v>
      </c>
      <c r="GA20" s="60">
        <f t="shared" si="278"/>
        <v>0.76191107158072724</v>
      </c>
      <c r="GB20" s="60">
        <f t="shared" si="279"/>
        <v>0.28866257970252684</v>
      </c>
      <c r="GC20" s="60">
        <f t="shared" si="280"/>
        <v>0.84323567957651335</v>
      </c>
      <c r="GD20" s="60">
        <f t="shared" si="281"/>
        <v>3.2805155308172698E-2</v>
      </c>
      <c r="GE20" s="60">
        <f t="shared" si="282"/>
        <v>0.73894789834976349</v>
      </c>
      <c r="GF20" s="60">
        <f t="shared" si="283"/>
        <v>0.35968977493625987</v>
      </c>
      <c r="GG20" s="60">
        <f t="shared" si="284"/>
        <v>0</v>
      </c>
      <c r="GH20" s="60">
        <f t="shared" si="285"/>
        <v>0</v>
      </c>
      <c r="GI20" s="60">
        <f t="shared" si="286"/>
        <v>2.0916346124463323</v>
      </c>
      <c r="GJ20" s="60">
        <f t="shared" si="287"/>
        <v>24.053798043132815</v>
      </c>
      <c r="GK20" s="60">
        <f t="shared" si="288"/>
        <v>-2.1075960862656302</v>
      </c>
      <c r="GM20" s="88">
        <f t="shared" si="289"/>
        <v>8.4752141761744149</v>
      </c>
      <c r="GN20" s="88">
        <f t="shared" si="290"/>
        <v>0</v>
      </c>
      <c r="GO20" s="88">
        <f t="shared" si="291"/>
        <v>0</v>
      </c>
      <c r="GP20" s="87">
        <f t="shared" si="292"/>
        <v>8.4752141761744149</v>
      </c>
      <c r="GQ20" s="88">
        <f t="shared" si="293"/>
        <v>2.9963801281339526</v>
      </c>
      <c r="GR20" s="88">
        <f t="shared" si="294"/>
        <v>6.6433087886054593E-2</v>
      </c>
      <c r="GS20" s="88">
        <f t="shared" si="295"/>
        <v>0</v>
      </c>
      <c r="GT20" s="88">
        <f t="shared" si="296"/>
        <v>-2.1075960862656302</v>
      </c>
      <c r="GU20" s="88">
        <f t="shared" si="297"/>
        <v>0.28866257970252684</v>
      </c>
      <c r="GV20" s="88">
        <f t="shared" si="298"/>
        <v>2.8695071578463573</v>
      </c>
      <c r="GW20" s="88">
        <f t="shared" si="299"/>
        <v>3.2805155308172698E-2</v>
      </c>
      <c r="GX20" s="87">
        <f t="shared" si="300"/>
        <v>4.1461920226114328</v>
      </c>
      <c r="GY20" s="88">
        <f t="shared" si="301"/>
        <v>0</v>
      </c>
      <c r="GZ20" s="88">
        <f t="shared" si="302"/>
        <v>0</v>
      </c>
      <c r="HA20" s="88">
        <f t="shared" si="303"/>
        <v>0</v>
      </c>
      <c r="HB20" s="88">
        <f t="shared" si="304"/>
        <v>0.84323567957651335</v>
      </c>
      <c r="HC20" s="88">
        <f t="shared" si="305"/>
        <v>0.73894789834976349</v>
      </c>
      <c r="HD20" s="87">
        <f t="shared" si="306"/>
        <v>1.5821835779262767</v>
      </c>
      <c r="HE20" s="88">
        <f t="shared" si="307"/>
        <v>0</v>
      </c>
      <c r="HF20" s="88">
        <f t="shared" si="308"/>
        <v>0.35968977493625987</v>
      </c>
      <c r="HG20" s="88">
        <f t="shared" si="309"/>
        <v>0.35968977493625987</v>
      </c>
      <c r="HH20" s="96" t="str">
        <f t="shared" si="310"/>
        <v>Fail</v>
      </c>
      <c r="HI20" s="83">
        <f t="shared" si="311"/>
        <v>9.1401857306936063E-2</v>
      </c>
      <c r="HJ20" s="83">
        <f t="shared" si="312"/>
        <v>0.35968977493625987</v>
      </c>
      <c r="HK20" s="83">
        <f t="shared" si="313"/>
        <v>6.6433087886054593E-2</v>
      </c>
      <c r="HL20" s="83">
        <f t="shared" si="314"/>
        <v>8.4752141761744149</v>
      </c>
      <c r="HM20" s="96" t="str">
        <f t="shared" si="315"/>
        <v>Ferroactinolite</v>
      </c>
      <c r="HP20" s="97">
        <f>parameters!$E$5+parameters!$F$5*calcs!$Q20 +parameters!$G$5*calcs!$GM20+parameters!$H$5*LN(calcs!$GM20)+parameters!$I$5*calcs!$GQ20+parameters!$J$5*(calcs!$GU20+calcs!$GY20) + parameters!$K$5*calcs!$GT20+parameters!$L$5*(calcs!$GV20+calcs!$GZ20)+parameters!$M$5*(calcs!$GT20+calcs!$GV20+calcs!$GZ20)+parameters!$N$5*(calcs!$GO20+calcs!$GR20)+parameters!$O$5*calcs!$HB20+parameters!$P$5*calcs!$HE20</f>
        <v>68.291834757911147</v>
      </c>
      <c r="HQ20" s="97">
        <f>parameters!$E$6+parameters!$F$6*calcs!$Q20 +parameters!$G$6*calcs!$GM20+parameters!$H$6*LN(calcs!$GM20)+parameters!$I$6*calcs!$GQ20+parameters!$J$6*(calcs!$GU20+calcs!$GY20) + parameters!$K$6*calcs!$GT20+parameters!$L$6*(calcs!$GV20+calcs!$GZ20)+parameters!$M$6*(calcs!$GT20+calcs!$GV20+calcs!$GZ20)+parameters!$N$6*(calcs!$GO20+calcs!$GR20)+parameters!$O$6*calcs!$HB20+parameters!$P$6*calcs!$HE20</f>
        <v>82.539846253995634</v>
      </c>
      <c r="HR20" s="97">
        <f>parameters!$E$7+parameters!$F$7*calcs!$Q20 +parameters!$G$7*calcs!$GM20+parameters!$H$7*LN(calcs!$GM20)+parameters!$I$7*calcs!$GQ20+parameters!$J$7*(calcs!$GU20+calcs!$GY20) + parameters!$K$7*calcs!$GT20+parameters!$L$7*(calcs!$GV20+calcs!$GZ20)+parameters!$M$7*(calcs!$GT20+calcs!$GV20+calcs!$GZ20)+parameters!$N$7*(calcs!$GO20+calcs!$GR20)+parameters!$O$7*calcs!$HB20+parameters!$P$7*calcs!$HE20</f>
        <v>133.4614723750403</v>
      </c>
      <c r="HS20" s="97">
        <f>parameters!$E$8+parameters!$F$8*calcs!$Q20 +parameters!$G$8*calcs!$GM20+parameters!$H$8*LN(calcs!$GM20)+parameters!$I$8*calcs!$GQ20+parameters!$J$8*(calcs!$GU20+calcs!$GY20) + parameters!$K$8*calcs!$GT20+parameters!$L$8*(calcs!$GV20+calcs!$GZ20)+parameters!$M$8*(calcs!$GT20+calcs!$GV20+calcs!$GZ20)+parameters!$N$8*(calcs!$GO20+calcs!$GR20)+parameters!$O$8*calcs!$HB20+parameters!$P$8*calcs!$HE20</f>
        <v>133.32860440945808</v>
      </c>
      <c r="HT20" s="81"/>
      <c r="HU20" s="97">
        <f>EXP(parameters!$E$10+parameters!$F$10*calcs!$Q20 +parameters!$G$10*calcs!$GM20+parameters!$H$10*LN(calcs!$GM20)+parameters!$I$10*calcs!$GQ20+parameters!$J$10*(calcs!$GU20+calcs!$GY20) + parameters!$K$10*calcs!$GT20+parameters!$L$10*(calcs!$GV20+calcs!$GZ20)+parameters!$M$10*(calcs!$GT20+calcs!$GV20+calcs!$GZ20)+parameters!$N$10*(calcs!$GO20+calcs!$GR20)+parameters!$O$10*calcs!$HB20+parameters!$P$10*calcs!$HE20)</f>
        <v>2.0946703811055196E-2</v>
      </c>
      <c r="HV20" s="97">
        <f>EXP(parameters!$E$11+parameters!$F$11*calcs!$Q20 +parameters!$G$11*calcs!$GM20+parameters!$H$11*LN(calcs!$GM20)+parameters!$I$11*calcs!$GQ20+parameters!$J$11*(calcs!$GU20+calcs!$GY20) + parameters!$K$11*calcs!$GT20+parameters!$L$11*(calcs!$GV20+calcs!$GZ20)+parameters!$M$11*(calcs!$GT20+calcs!$GV20+calcs!$GZ20)+parameters!$N$11*(calcs!$GO20+calcs!$GR20)+parameters!$O$11*calcs!$HB20+parameters!$P$11*calcs!$HE20)</f>
        <v>5.3002058067435957E-2</v>
      </c>
      <c r="HW20" s="73"/>
      <c r="HX20" s="97">
        <f>EXP(parameters!$E$13+parameters!$F$13*calcs!$Q20 +parameters!$G$13*calcs!$GM20+parameters!$H$13*LN(calcs!$GM20)+parameters!$I$13*calcs!$GQ20+parameters!$J$13*(calcs!$GU20+calcs!$GY20) + parameters!$K$13*calcs!$GT20+parameters!$L$13*(calcs!$GV20+calcs!$GZ20)+parameters!$M$13*(calcs!$GT20+calcs!$GV20+calcs!$GZ20)+parameters!$N$13*(calcs!$GO20+calcs!$GR20)+parameters!$O$13*calcs!$HB20+parameters!$P$13*calcs!$HE20)</f>
        <v>7.2488998563794232E-2</v>
      </c>
      <c r="HY20" s="97">
        <f>EXP(parameters!$E$14+parameters!$F$14*calcs!$Q20 +parameters!$G$14*calcs!$GM20+parameters!$H$14*LN(calcs!$GM20)+parameters!$I$14*calcs!$GQ20+parameters!$J$14*(calcs!$GU20+calcs!$GY20) + parameters!$K$14*calcs!$GT20+parameters!$L$14*(calcs!$GV20+calcs!$GZ20)+parameters!$M$14*(calcs!$GT20+calcs!$GV20+calcs!$GZ20)+parameters!$N$14*(calcs!$GO20+calcs!$GR20)+parameters!$O$14*calcs!$HB20+parameters!$P$14*calcs!$HE20)</f>
        <v>4.5056854144136835E-2</v>
      </c>
      <c r="HZ20" s="81"/>
      <c r="IA20" s="97">
        <f>EXP(parameters!$E$16+parameters!$F$16*calcs!$Q20 +parameters!$G$16*calcs!$GM20+parameters!$H$16*LN(calcs!$GM20)+parameters!$I$16*calcs!$GQ20+parameters!$J$16*(calcs!$GU20+calcs!$GY20) + parameters!$K$16*calcs!$GT20+parameters!$L$16*(calcs!$GV20+calcs!$GZ20)+parameters!$M$16*(calcs!$GT20+calcs!$GV20+calcs!$GZ20)+parameters!$N$16*(calcs!$GO20+calcs!$GR20)+parameters!$O$16*calcs!$HB20+parameters!$P$16*calcs!$HE20)</f>
        <v>2.1674232914520803E-3</v>
      </c>
      <c r="IB20" s="81"/>
      <c r="IC20" s="97">
        <f>(parameters!$E$18+parameters!$F$18*calcs!$Q20 +parameters!$G$18*calcs!$GM20+parameters!$H$18*LN(calcs!$GM20)+parameters!$I$18*calcs!$GQ20+parameters!$J$18*(calcs!$GU20+calcs!$GY20) + parameters!$K$18*calcs!$GT20+parameters!$L$18*(calcs!$GV20+calcs!$GZ20)+parameters!$M$18*(calcs!$GT20+calcs!$GV20+calcs!$GZ20)+parameters!$N$18*(calcs!$GO20+calcs!$GR20)+parameters!$O$18*calcs!$HB20+parameters!$P$18*calcs!$HE20)</f>
        <v>-18.653925419450164</v>
      </c>
      <c r="ID20" s="97">
        <f>EXP(parameters!$E$19+parameters!$F$19*calcs!$Q20 +parameters!$G$19*calcs!$GM20+parameters!$H$19*LN(calcs!$GM20)+parameters!$I$19*calcs!$GQ20+parameters!$J$19*(calcs!$GU20+calcs!$GY20) + parameters!$K$19*calcs!$GT20+parameters!$L$19*(calcs!$GV20+calcs!$GZ20)+parameters!$M$19*(calcs!$GT20+calcs!$GV20+calcs!$GZ20)+parameters!$N$19*(calcs!$GO20+calcs!$GR20)+parameters!$O$19*calcs!$HB20+parameters!$P$19*calcs!$HE20)</f>
        <v>1.8620798839372554</v>
      </c>
      <c r="IE20" s="73"/>
      <c r="IF20" s="97">
        <f>(parameters!$E$21+parameters!$F$21*calcs!$Q20 +parameters!$G$21*calcs!$GM20+parameters!$H$21*LN(calcs!$GM20)+parameters!$I$21*calcs!$GQ20+parameters!$J$21*(calcs!$GU20+calcs!$GY20) + parameters!$K$21*calcs!$GT20+parameters!$L$21*(calcs!$GV20+calcs!$GZ20)+parameters!$M$21*(calcs!$GT20+calcs!$GV20+calcs!$GZ20)+parameters!$N$21*(calcs!$GO20+calcs!$GR20)+parameters!$O$21*calcs!$HB20+parameters!$P$21*calcs!$HE20)</f>
        <v>8.7293034462580579</v>
      </c>
      <c r="IG20" s="97">
        <f>(parameters!$E$22+parameters!$F$22*calcs!$Q20 +parameters!$G$22*calcs!$GM20+parameters!$H$22*LN(calcs!$GM20)+parameters!$I$22*calcs!$GQ20+parameters!$J$22*(calcs!$GU20+calcs!$GY20) + parameters!$K$22*calcs!$GT20+parameters!$L$22*(calcs!$GV20+calcs!$GZ20)+parameters!$M$22*(calcs!$GT20+calcs!$GV20+calcs!$GZ20)+parameters!$N$22*(calcs!$GO20+calcs!$GR20)+parameters!$O$22*calcs!$HB20+parameters!$P$22*calcs!$HE20)</f>
        <v>1.5552436996049934</v>
      </c>
      <c r="IH20" s="81"/>
      <c r="II20" s="97">
        <f>(parameters!$E$24+parameters!$F$24*calcs!$Q20 +parameters!$G$24*calcs!$GM20+parameters!$H$24*LN(calcs!$GM20)+parameters!$I$24*calcs!$GQ20+parameters!$J$24*(calcs!$GU20+calcs!$GY20) + parameters!$K$24*calcs!$GT20+parameters!$L$24*(calcs!$GV20+calcs!$GZ20)+parameters!$M$24*(calcs!$GT20+calcs!$GV20+calcs!$GZ20)+parameters!$N$24*(calcs!$GO20+calcs!$GR20)+parameters!$O$24*calcs!$HB20+parameters!$P$24*calcs!$HE20)</f>
        <v>16.478504214610059</v>
      </c>
      <c r="IJ20" s="98"/>
    </row>
    <row r="21" spans="1:244" s="60" customFormat="1" x14ac:dyDescent="0.3">
      <c r="A21" s="138" t="s">
        <v>166</v>
      </c>
      <c r="B21" s="90" t="str">
        <f t="shared" si="118"/>
        <v>Ferroactinolite</v>
      </c>
      <c r="C21" s="115">
        <v>58.599998474121101</v>
      </c>
      <c r="D21" s="115">
        <v>0.40000000596046498</v>
      </c>
      <c r="E21" s="115">
        <v>16.299999237060501</v>
      </c>
      <c r="F21" s="115"/>
      <c r="G21" s="115">
        <v>4.4499998092651403</v>
      </c>
      <c r="H21" s="115">
        <v>0.89999997615814198</v>
      </c>
      <c r="I21" s="115">
        <v>4.6399998664856001</v>
      </c>
      <c r="J21" s="115">
        <v>0.20000000298023199</v>
      </c>
      <c r="K21" s="115">
        <v>2.4400000572204599</v>
      </c>
      <c r="L21" s="115">
        <v>1.8099999427795399</v>
      </c>
      <c r="M21" s="91">
        <v>0</v>
      </c>
      <c r="N21" s="91">
        <v>0</v>
      </c>
      <c r="O21" s="91">
        <v>0</v>
      </c>
      <c r="P21" s="91">
        <v>95.759999999999991</v>
      </c>
      <c r="Q21" s="60">
        <v>1025</v>
      </c>
      <c r="R21" s="92">
        <f t="shared" si="119"/>
        <v>0.97536615303130991</v>
      </c>
      <c r="S21" s="93">
        <f t="shared" si="120"/>
        <v>5.0081382992420804E-3</v>
      </c>
      <c r="T21" s="93">
        <f t="shared" si="121"/>
        <v>0.15986472537652069</v>
      </c>
      <c r="U21" s="93">
        <f t="shared" si="122"/>
        <v>0</v>
      </c>
      <c r="V21" s="93">
        <f t="shared" si="123"/>
        <v>6.1943204471953506E-2</v>
      </c>
      <c r="W21" s="93">
        <f t="shared" si="124"/>
        <v>2.2326965421933562E-2</v>
      </c>
      <c r="X21" s="93">
        <f t="shared" si="125"/>
        <v>8.2738941984407996E-2</v>
      </c>
      <c r="Y21" s="93">
        <f t="shared" si="126"/>
        <v>2.8192839438995207E-3</v>
      </c>
      <c r="Z21" s="93">
        <f t="shared" si="127"/>
        <v>3.936817401410897E-2</v>
      </c>
      <c r="AA21" s="93">
        <f t="shared" si="128"/>
        <v>1.9213743270195555E-2</v>
      </c>
      <c r="AB21" s="93">
        <f t="shared" si="129"/>
        <v>0</v>
      </c>
      <c r="AC21" s="94">
        <f t="shared" si="130"/>
        <v>0</v>
      </c>
      <c r="AD21" s="92">
        <f t="shared" si="131"/>
        <v>1.9507323060626198</v>
      </c>
      <c r="AE21" s="93">
        <f t="shared" si="132"/>
        <v>1.0016276598484161E-2</v>
      </c>
      <c r="AF21" s="93">
        <f t="shared" si="133"/>
        <v>0.47959417612956207</v>
      </c>
      <c r="AG21" s="93">
        <f t="shared" si="134"/>
        <v>0</v>
      </c>
      <c r="AH21" s="93">
        <f t="shared" si="135"/>
        <v>6.1943204471953506E-2</v>
      </c>
      <c r="AI21" s="93">
        <f t="shared" si="136"/>
        <v>2.2326965421933562E-2</v>
      </c>
      <c r="AJ21" s="93">
        <f t="shared" si="137"/>
        <v>8.2738941984407996E-2</v>
      </c>
      <c r="AK21" s="93">
        <f t="shared" si="138"/>
        <v>2.8192839438995207E-3</v>
      </c>
      <c r="AL21" s="93">
        <f t="shared" si="139"/>
        <v>3.936817401410897E-2</v>
      </c>
      <c r="AM21" s="93">
        <f t="shared" si="140"/>
        <v>1.9213743270195555E-2</v>
      </c>
      <c r="AN21" s="94">
        <f t="shared" si="141"/>
        <v>2.6687530718971653</v>
      </c>
      <c r="AO21" s="92">
        <f t="shared" si="142"/>
        <v>16.8119124665008</v>
      </c>
      <c r="AP21" s="93">
        <f t="shared" si="143"/>
        <v>8.6322846497509417E-2</v>
      </c>
      <c r="AQ21" s="93">
        <f t="shared" si="144"/>
        <v>4.1332658937750431</v>
      </c>
      <c r="AR21" s="93">
        <f t="shared" si="145"/>
        <v>0</v>
      </c>
      <c r="AS21" s="93">
        <f t="shared" si="146"/>
        <v>0.53384245918343554</v>
      </c>
      <c r="AT21" s="93">
        <f t="shared" si="147"/>
        <v>0.19241952734856069</v>
      </c>
      <c r="AU21" s="93">
        <f t="shared" si="148"/>
        <v>0.7130654707925379</v>
      </c>
      <c r="AV21" s="93">
        <f t="shared" si="149"/>
        <v>2.4297313750197561E-2</v>
      </c>
      <c r="AW21" s="93">
        <f t="shared" si="150"/>
        <v>0.3392850435881003</v>
      </c>
      <c r="AX21" s="93">
        <f t="shared" si="151"/>
        <v>0.16558897856381599</v>
      </c>
      <c r="AY21" s="94">
        <f t="shared" si="152"/>
        <v>23</v>
      </c>
      <c r="AZ21" s="92">
        <f t="shared" si="153"/>
        <v>8.4059562332504001</v>
      </c>
      <c r="BA21" s="93">
        <f t="shared" si="154"/>
        <v>4.3161423248754709E-2</v>
      </c>
      <c r="BB21" s="93">
        <f t="shared" si="155"/>
        <v>2.7555105958500286</v>
      </c>
      <c r="BC21" s="93">
        <f t="shared" si="156"/>
        <v>0</v>
      </c>
      <c r="BD21" s="93">
        <f t="shared" si="157"/>
        <v>0.53384245918343554</v>
      </c>
      <c r="BE21" s="93">
        <f t="shared" si="158"/>
        <v>0.19241952734856069</v>
      </c>
      <c r="BF21" s="93">
        <f t="shared" si="159"/>
        <v>0.7130654707925379</v>
      </c>
      <c r="BG21" s="93">
        <f t="shared" si="160"/>
        <v>2.4297313750197561E-2</v>
      </c>
      <c r="BH21" s="93">
        <f t="shared" si="161"/>
        <v>0.6785700871762006</v>
      </c>
      <c r="BI21" s="93">
        <f t="shared" si="162"/>
        <v>0.33117795712763198</v>
      </c>
      <c r="BJ21" s="93">
        <f t="shared" si="163"/>
        <v>0</v>
      </c>
      <c r="BK21" s="93">
        <f t="shared" si="164"/>
        <v>0</v>
      </c>
      <c r="BL21" s="93">
        <f t="shared" si="165"/>
        <v>2</v>
      </c>
      <c r="BM21" s="94">
        <f t="shared" si="166"/>
        <v>13.678001067727749</v>
      </c>
      <c r="BN21" s="95">
        <f t="shared" si="167"/>
        <v>8.4059562332504001</v>
      </c>
      <c r="BO21" s="66">
        <f t="shared" si="168"/>
        <v>0</v>
      </c>
      <c r="BP21" s="66">
        <f t="shared" si="169"/>
        <v>0</v>
      </c>
      <c r="BQ21" s="66">
        <f t="shared" si="170"/>
        <v>8.4059562332504001</v>
      </c>
      <c r="BR21" s="66">
        <f t="shared" si="171"/>
        <v>2.7555105958500286</v>
      </c>
      <c r="BS21" s="66">
        <f t="shared" si="172"/>
        <v>4.3161423248754709E-2</v>
      </c>
      <c r="BT21" s="66">
        <f t="shared" si="173"/>
        <v>0</v>
      </c>
      <c r="BU21" s="66"/>
      <c r="BV21" s="66">
        <f t="shared" si="174"/>
        <v>0.19241952734856069</v>
      </c>
      <c r="BW21" s="66">
        <f t="shared" si="175"/>
        <v>0.53384245918343554</v>
      </c>
      <c r="BX21" s="66">
        <f t="shared" si="176"/>
        <v>2.4297313750197561E-2</v>
      </c>
      <c r="BY21" s="66">
        <f t="shared" si="177"/>
        <v>3.549231319380977</v>
      </c>
      <c r="BZ21" s="66">
        <f t="shared" si="178"/>
        <v>0</v>
      </c>
      <c r="CA21" s="66">
        <f t="shared" si="179"/>
        <v>0</v>
      </c>
      <c r="CB21" s="66">
        <f t="shared" si="180"/>
        <v>0</v>
      </c>
      <c r="CC21" s="66">
        <f t="shared" si="181"/>
        <v>0.7130654707925379</v>
      </c>
      <c r="CD21" s="56">
        <f t="shared" si="182"/>
        <v>0.7130654707925379</v>
      </c>
      <c r="CE21" s="66">
        <f t="shared" si="183"/>
        <v>1.4261309415850758</v>
      </c>
      <c r="CF21" s="66">
        <f t="shared" si="184"/>
        <v>-3.4495383616337305E-2</v>
      </c>
      <c r="CG21" s="66">
        <f t="shared" si="185"/>
        <v>0.33117795712763198</v>
      </c>
      <c r="CH21" s="67">
        <f t="shared" si="186"/>
        <v>0.29668257351129468</v>
      </c>
      <c r="CJ21" s="60">
        <f t="shared" si="187"/>
        <v>0.95170612099494289</v>
      </c>
      <c r="CK21" s="60">
        <f t="shared" si="188"/>
        <v>1.1697615697479977</v>
      </c>
      <c r="CL21" s="60">
        <f t="shared" si="189"/>
        <v>1.1840622359108732</v>
      </c>
      <c r="CN21" s="60">
        <f t="shared" si="190"/>
        <v>0.95170612099494289</v>
      </c>
      <c r="CO21" s="60">
        <f t="shared" si="191"/>
        <v>8</v>
      </c>
      <c r="CP21" s="60">
        <f t="shared" si="192"/>
        <v>4.1076990696693287E-2</v>
      </c>
      <c r="CQ21" s="60">
        <f t="shared" si="193"/>
        <v>2.6224363005368945</v>
      </c>
      <c r="CR21" s="60">
        <f t="shared" si="194"/>
        <v>0</v>
      </c>
      <c r="CS21" s="60">
        <f t="shared" si="195"/>
        <v>0.50806113605186853</v>
      </c>
      <c r="CT21" s="60">
        <f t="shared" si="196"/>
        <v>0.18312684197657902</v>
      </c>
      <c r="CU21" s="60">
        <f t="shared" si="197"/>
        <v>0.67862877322339898</v>
      </c>
      <c r="CV21" s="60">
        <f t="shared" si="198"/>
        <v>2.3123902219797609E-2</v>
      </c>
      <c r="CW21" s="60">
        <f t="shared" si="199"/>
        <v>0.64579930548966213</v>
      </c>
      <c r="CX21" s="60">
        <f t="shared" si="200"/>
        <v>0.31518408893696814</v>
      </c>
      <c r="CY21" s="60">
        <f t="shared" si="201"/>
        <v>0</v>
      </c>
      <c r="CZ21" s="60">
        <f t="shared" si="202"/>
        <v>0</v>
      </c>
      <c r="DA21" s="60">
        <f t="shared" si="203"/>
        <v>1.9034122419898858</v>
      </c>
      <c r="DB21" s="60">
        <f t="shared" si="204"/>
        <v>21.889240782883686</v>
      </c>
      <c r="DC21" s="60">
        <f t="shared" si="205"/>
        <v>2.2215184342326282</v>
      </c>
      <c r="DD21" s="60" t="str">
        <f t="shared" si="206"/>
        <v>FAIL</v>
      </c>
      <c r="DE21" s="59">
        <f t="shared" si="207"/>
        <v>8</v>
      </c>
      <c r="DF21" s="59">
        <f t="shared" si="208"/>
        <v>0</v>
      </c>
      <c r="DG21" s="59">
        <f t="shared" si="209"/>
        <v>0</v>
      </c>
      <c r="DH21" s="59">
        <f t="shared" si="210"/>
        <v>8</v>
      </c>
      <c r="DI21" s="59">
        <f t="shared" si="211"/>
        <v>2.6224363005368945</v>
      </c>
      <c r="DJ21" s="59">
        <f t="shared" si="212"/>
        <v>4.1076990696693287E-2</v>
      </c>
      <c r="DK21" s="59">
        <f t="shared" si="213"/>
        <v>0</v>
      </c>
      <c r="DL21" s="59">
        <f t="shared" si="214"/>
        <v>2.2215184342326282</v>
      </c>
      <c r="DM21" s="59">
        <f t="shared" si="215"/>
        <v>0.11496827453378344</v>
      </c>
      <c r="DN21" s="59">
        <f t="shared" si="216"/>
        <v>0</v>
      </c>
      <c r="DO21" s="59">
        <f t="shared" si="217"/>
        <v>0</v>
      </c>
      <c r="DP21" s="59">
        <f t="shared" si="218"/>
        <v>5</v>
      </c>
      <c r="DQ21" s="59">
        <f t="shared" si="219"/>
        <v>6.8158567442795581E-2</v>
      </c>
      <c r="DR21" s="59">
        <f t="shared" si="220"/>
        <v>0</v>
      </c>
      <c r="DS21" s="59">
        <f t="shared" si="221"/>
        <v>2.3123902219797609E-2</v>
      </c>
      <c r="DT21" s="59">
        <f t="shared" si="222"/>
        <v>0.67862877322339898</v>
      </c>
      <c r="DU21" s="59">
        <f t="shared" si="223"/>
        <v>0.64579930548966213</v>
      </c>
      <c r="DV21" s="59">
        <f t="shared" si="224"/>
        <v>1.4157105483756545</v>
      </c>
      <c r="DW21" s="59">
        <f t="shared" si="225"/>
        <v>0</v>
      </c>
      <c r="DX21" s="59">
        <f t="shared" si="226"/>
        <v>0</v>
      </c>
      <c r="DY21" s="59">
        <f t="shared" si="227"/>
        <v>0</v>
      </c>
      <c r="EA21" s="60">
        <f t="shared" si="228"/>
        <v>0.71675167094903869</v>
      </c>
      <c r="EB21" s="60">
        <f t="shared" si="229"/>
        <v>1.1238629504340192</v>
      </c>
      <c r="EC21" s="60">
        <f t="shared" si="230"/>
        <v>1.0261872711227567</v>
      </c>
      <c r="ED21" s="60">
        <f t="shared" si="231"/>
        <v>0.98852786636625412</v>
      </c>
      <c r="EF21" s="60">
        <f t="shared" si="232"/>
        <v>1.1238629504340192</v>
      </c>
      <c r="EG21" s="60">
        <f t="shared" si="233"/>
        <v>9.4471427735200297</v>
      </c>
      <c r="EH21" s="60">
        <f t="shared" si="234"/>
        <v>4.8507524477276937E-2</v>
      </c>
      <c r="EI21" s="60">
        <f t="shared" si="235"/>
        <v>3.0968162682042153</v>
      </c>
      <c r="EJ21" s="60">
        <f t="shared" si="236"/>
        <v>0</v>
      </c>
      <c r="EK21" s="60">
        <f t="shared" si="237"/>
        <v>0.59996576124484835</v>
      </c>
      <c r="EL21" s="60">
        <f t="shared" si="238"/>
        <v>0.21625317772707287</v>
      </c>
      <c r="EM21" s="60">
        <f t="shared" si="239"/>
        <v>0.80138786385752458</v>
      </c>
      <c r="EN21" s="60">
        <f t="shared" si="240"/>
        <v>2.7306850718918096E-2</v>
      </c>
      <c r="EO21" s="60">
        <f t="shared" si="241"/>
        <v>0.76261978025011445</v>
      </c>
      <c r="EP21" s="60">
        <f t="shared" si="242"/>
        <v>0.37219863601617159</v>
      </c>
      <c r="EQ21" s="60">
        <f t="shared" si="243"/>
        <v>0</v>
      </c>
      <c r="ER21" s="60">
        <f t="shared" si="244"/>
        <v>0</v>
      </c>
      <c r="ES21" s="60">
        <f t="shared" si="245"/>
        <v>2.2477259008680384</v>
      </c>
      <c r="ET21" s="60">
        <f t="shared" si="246"/>
        <v>25.848847859982442</v>
      </c>
      <c r="EU21" s="60">
        <f t="shared" si="247"/>
        <v>-5.6976957199648837</v>
      </c>
      <c r="EV21" s="60" t="str">
        <f t="shared" si="248"/>
        <v/>
      </c>
      <c r="EW21" s="62">
        <f t="shared" si="249"/>
        <v>9.4471427735200297</v>
      </c>
      <c r="EX21" s="62">
        <f t="shared" si="250"/>
        <v>0</v>
      </c>
      <c r="EY21" s="62">
        <f t="shared" si="251"/>
        <v>0</v>
      </c>
      <c r="EZ21" s="62">
        <f t="shared" si="252"/>
        <v>9.4471427735200297</v>
      </c>
      <c r="FA21" s="62">
        <f t="shared" si="253"/>
        <v>3.0968162682042153</v>
      </c>
      <c r="FB21" s="62">
        <f t="shared" si="254"/>
        <v>4.8507524477276937E-2</v>
      </c>
      <c r="FC21" s="62">
        <f t="shared" si="255"/>
        <v>0</v>
      </c>
      <c r="FD21" s="62">
        <f t="shared" si="256"/>
        <v>-5.6976957199648837</v>
      </c>
      <c r="FE21" s="62">
        <f t="shared" si="257"/>
        <v>0.21625317772707287</v>
      </c>
      <c r="FF21" s="62">
        <f t="shared" si="258"/>
        <v>6.2976614812097322</v>
      </c>
      <c r="FG21" s="62">
        <f t="shared" si="259"/>
        <v>2.7306850718918096E-2</v>
      </c>
      <c r="FH21" s="62">
        <f t="shared" si="260"/>
        <v>3.9888495823723322</v>
      </c>
      <c r="FI21" s="62">
        <f t="shared" si="261"/>
        <v>0</v>
      </c>
      <c r="FJ21" s="62">
        <f t="shared" si="262"/>
        <v>0</v>
      </c>
      <c r="FK21" s="62">
        <f t="shared" si="263"/>
        <v>0</v>
      </c>
      <c r="FL21" s="62">
        <f t="shared" si="264"/>
        <v>0.80138786385752458</v>
      </c>
      <c r="FM21" s="62">
        <f t="shared" si="265"/>
        <v>0.76261978025011445</v>
      </c>
      <c r="FN21" s="62">
        <f t="shared" si="266"/>
        <v>1.5640076441076389</v>
      </c>
      <c r="FO21" s="62">
        <f t="shared" si="267"/>
        <v>0</v>
      </c>
      <c r="FP21" s="62">
        <f t="shared" si="268"/>
        <v>0.37219863601617159</v>
      </c>
      <c r="FQ21" s="62">
        <f t="shared" si="269"/>
        <v>0.37219863601617159</v>
      </c>
      <c r="FR21" s="62" t="str">
        <f t="shared" si="270"/>
        <v>Fail</v>
      </c>
      <c r="FS21" s="62" t="str">
        <f t="shared" si="271"/>
        <v>Low-Ca</v>
      </c>
      <c r="FT21" s="60">
        <f t="shared" si="272"/>
        <v>3.3198650742281829E-2</v>
      </c>
      <c r="FV21" s="60">
        <f t="shared" si="273"/>
        <v>1.037784535714481</v>
      </c>
      <c r="FW21" s="60">
        <f t="shared" si="274"/>
        <v>8.723571386760014</v>
      </c>
      <c r="FX21" s="60">
        <f t="shared" si="275"/>
        <v>4.4792257586985115E-2</v>
      </c>
      <c r="FY21" s="60">
        <f t="shared" si="276"/>
        <v>2.8596262843705551</v>
      </c>
      <c r="FZ21" s="60">
        <f t="shared" si="277"/>
        <v>0</v>
      </c>
      <c r="GA21" s="60">
        <f t="shared" si="278"/>
        <v>0.55401344864835844</v>
      </c>
      <c r="GB21" s="60">
        <f t="shared" si="279"/>
        <v>0.19969000985182594</v>
      </c>
      <c r="GC21" s="60">
        <f t="shared" si="280"/>
        <v>0.74000831854046178</v>
      </c>
      <c r="GD21" s="60">
        <f t="shared" si="281"/>
        <v>2.5215376469357852E-2</v>
      </c>
      <c r="GE21" s="60">
        <f t="shared" si="282"/>
        <v>0.70420954286988824</v>
      </c>
      <c r="GF21" s="60">
        <f t="shared" si="283"/>
        <v>0.34369136247656984</v>
      </c>
      <c r="GG21" s="60">
        <f t="shared" si="284"/>
        <v>0</v>
      </c>
      <c r="GH21" s="60">
        <f t="shared" si="285"/>
        <v>0</v>
      </c>
      <c r="GI21" s="60">
        <f t="shared" si="286"/>
        <v>2.0755690714289621</v>
      </c>
      <c r="GJ21" s="60">
        <f t="shared" si="287"/>
        <v>23.869044321433066</v>
      </c>
      <c r="GK21" s="60">
        <f t="shared" si="288"/>
        <v>-1.7380886428661313</v>
      </c>
      <c r="GM21" s="88">
        <f t="shared" si="289"/>
        <v>8.723571386760014</v>
      </c>
      <c r="GN21" s="88">
        <f t="shared" si="290"/>
        <v>0</v>
      </c>
      <c r="GO21" s="88">
        <f t="shared" si="291"/>
        <v>0</v>
      </c>
      <c r="GP21" s="87">
        <f t="shared" si="292"/>
        <v>8.723571386760014</v>
      </c>
      <c r="GQ21" s="88">
        <f t="shared" si="293"/>
        <v>2.8596262843705551</v>
      </c>
      <c r="GR21" s="88">
        <f t="shared" si="294"/>
        <v>4.4792257586985115E-2</v>
      </c>
      <c r="GS21" s="88">
        <f t="shared" si="295"/>
        <v>0</v>
      </c>
      <c r="GT21" s="88">
        <f t="shared" si="296"/>
        <v>-1.7380886428661313</v>
      </c>
      <c r="GU21" s="88">
        <f t="shared" si="297"/>
        <v>0.19969000985182594</v>
      </c>
      <c r="GV21" s="88">
        <f t="shared" si="298"/>
        <v>2.2921020915144896</v>
      </c>
      <c r="GW21" s="88">
        <f t="shared" si="299"/>
        <v>2.5215376469357852E-2</v>
      </c>
      <c r="GX21" s="87">
        <f t="shared" si="300"/>
        <v>3.6833373769270823</v>
      </c>
      <c r="GY21" s="88">
        <f t="shared" si="301"/>
        <v>0</v>
      </c>
      <c r="GZ21" s="88">
        <f t="shared" si="302"/>
        <v>0</v>
      </c>
      <c r="HA21" s="88">
        <f t="shared" si="303"/>
        <v>0</v>
      </c>
      <c r="HB21" s="88">
        <f t="shared" si="304"/>
        <v>0.74000831854046178</v>
      </c>
      <c r="HC21" s="88">
        <f t="shared" si="305"/>
        <v>0.70420954286988824</v>
      </c>
      <c r="HD21" s="87">
        <f t="shared" si="306"/>
        <v>1.44421786141035</v>
      </c>
      <c r="HE21" s="88">
        <f t="shared" si="307"/>
        <v>0</v>
      </c>
      <c r="HF21" s="88">
        <f t="shared" si="308"/>
        <v>0.34369136247656984</v>
      </c>
      <c r="HG21" s="88">
        <f t="shared" si="309"/>
        <v>0.34369136247656984</v>
      </c>
      <c r="HH21" s="96" t="str">
        <f t="shared" si="310"/>
        <v>Fail</v>
      </c>
      <c r="HI21" s="83">
        <f t="shared" si="311"/>
        <v>8.0139113428576422E-2</v>
      </c>
      <c r="HJ21" s="83">
        <f t="shared" si="312"/>
        <v>0.34369136247656984</v>
      </c>
      <c r="HK21" s="83">
        <f t="shared" si="313"/>
        <v>4.4792257586985115E-2</v>
      </c>
      <c r="HL21" s="83">
        <f t="shared" si="314"/>
        <v>8.723571386760014</v>
      </c>
      <c r="HM21" s="96" t="str">
        <f t="shared" si="315"/>
        <v>Ferroactinolite</v>
      </c>
      <c r="HP21" s="97">
        <f>parameters!$E$5+parameters!$F$5*calcs!$Q21 +parameters!$G$5*calcs!$GM21+parameters!$H$5*LN(calcs!$GM21)+parameters!$I$5*calcs!$GQ21+parameters!$J$5*(calcs!$GU21+calcs!$GY21) + parameters!$K$5*calcs!$GT21+parameters!$L$5*(calcs!$GV21+calcs!$GZ21)+parameters!$M$5*(calcs!$GT21+calcs!$GV21+calcs!$GZ21)+parameters!$N$5*(calcs!$GO21+calcs!$GR21)+parameters!$O$5*calcs!$HB21+parameters!$P$5*calcs!$HE21</f>
        <v>63.153021190085035</v>
      </c>
      <c r="HQ21" s="97">
        <f>parameters!$E$6+parameters!$F$6*calcs!$Q21 +parameters!$G$6*calcs!$GM21+parameters!$H$6*LN(calcs!$GM21)+parameters!$I$6*calcs!$GQ21+parameters!$J$6*(calcs!$GU21+calcs!$GY21) + parameters!$K$6*calcs!$GT21+parameters!$L$6*(calcs!$GV21+calcs!$GZ21)+parameters!$M$6*(calcs!$GT21+calcs!$GV21+calcs!$GZ21)+parameters!$N$6*(calcs!$GO21+calcs!$GR21)+parameters!$O$6*calcs!$HB21+parameters!$P$6*calcs!$HE21</f>
        <v>88.779196343348247</v>
      </c>
      <c r="HR21" s="97">
        <f>parameters!$E$7+parameters!$F$7*calcs!$Q21 +parameters!$G$7*calcs!$GM21+parameters!$H$7*LN(calcs!$GM21)+parameters!$I$7*calcs!$GQ21+parameters!$J$7*(calcs!$GU21+calcs!$GY21) + parameters!$K$7*calcs!$GT21+parameters!$L$7*(calcs!$GV21+calcs!$GZ21)+parameters!$M$7*(calcs!$GT21+calcs!$GV21+calcs!$GZ21)+parameters!$N$7*(calcs!$GO21+calcs!$GR21)+parameters!$O$7*calcs!$HB21+parameters!$P$7*calcs!$HE21</f>
        <v>138.86942608672405</v>
      </c>
      <c r="HS21" s="97">
        <f>parameters!$E$8+parameters!$F$8*calcs!$Q21 +parameters!$G$8*calcs!$GM21+parameters!$H$8*LN(calcs!$GM21)+parameters!$I$8*calcs!$GQ21+parameters!$J$8*(calcs!$GU21+calcs!$GY21) + parameters!$K$8*calcs!$GT21+parameters!$L$8*(calcs!$GV21+calcs!$GZ21)+parameters!$M$8*(calcs!$GT21+calcs!$GV21+calcs!$GZ21)+parameters!$N$8*(calcs!$GO21+calcs!$GR21)+parameters!$O$8*calcs!$HB21+parameters!$P$8*calcs!$HE21</f>
        <v>138.8036508374669</v>
      </c>
      <c r="HT21" s="81"/>
      <c r="HU21" s="97">
        <f>EXP(parameters!$E$10+parameters!$F$10*calcs!$Q21 +parameters!$G$10*calcs!$GM21+parameters!$H$10*LN(calcs!$GM21)+parameters!$I$10*calcs!$GQ21+parameters!$J$10*(calcs!$GU21+calcs!$GY21) + parameters!$K$10*calcs!$GT21+parameters!$L$10*(calcs!$GV21+calcs!$GZ21)+parameters!$M$10*(calcs!$GT21+calcs!$GV21+calcs!$GZ21)+parameters!$N$10*(calcs!$GO21+calcs!$GR21)+parameters!$O$10*calcs!$HB21+parameters!$P$10*calcs!$HE21)</f>
        <v>1.3887081143809222E-2</v>
      </c>
      <c r="HV21" s="97">
        <f>EXP(parameters!$E$11+parameters!$F$11*calcs!$Q21 +parameters!$G$11*calcs!$GM21+parameters!$H$11*LN(calcs!$GM21)+parameters!$I$11*calcs!$GQ21+parameters!$J$11*(calcs!$GU21+calcs!$GY21) + parameters!$K$11*calcs!$GT21+parameters!$L$11*(calcs!$GV21+calcs!$GZ21)+parameters!$M$11*(calcs!$GT21+calcs!$GV21+calcs!$GZ21)+parameters!$N$11*(calcs!$GO21+calcs!$GR21)+parameters!$O$11*calcs!$HB21+parameters!$P$11*calcs!$HE21)</f>
        <v>3.1772455293822513E-2</v>
      </c>
      <c r="HW21" s="73"/>
      <c r="HX21" s="97">
        <f>EXP(parameters!$E$13+parameters!$F$13*calcs!$Q21 +parameters!$G$13*calcs!$GM21+parameters!$H$13*LN(calcs!$GM21)+parameters!$I$13*calcs!$GQ21+parameters!$J$13*(calcs!$GU21+calcs!$GY21) + parameters!$K$13*calcs!$GT21+parameters!$L$13*(calcs!$GV21+calcs!$GZ21)+parameters!$M$13*(calcs!$GT21+calcs!$GV21+calcs!$GZ21)+parameters!$N$13*(calcs!$GO21+calcs!$GR21)+parameters!$O$13*calcs!$HB21+parameters!$P$13*calcs!$HE21)</f>
        <v>4.5536142006180134E-2</v>
      </c>
      <c r="HY21" s="97">
        <f>EXP(parameters!$E$14+parameters!$F$14*calcs!$Q21 +parameters!$G$14*calcs!$GM21+parameters!$H$14*LN(calcs!$GM21)+parameters!$I$14*calcs!$GQ21+parameters!$J$14*(calcs!$GU21+calcs!$GY21) + parameters!$K$14*calcs!$GT21+parameters!$L$14*(calcs!$GV21+calcs!$GZ21)+parameters!$M$14*(calcs!$GT21+calcs!$GV21+calcs!$GZ21)+parameters!$N$14*(calcs!$GO21+calcs!$GR21)+parameters!$O$14*calcs!$HB21+parameters!$P$14*calcs!$HE21)</f>
        <v>2.9731816319697318E-2</v>
      </c>
      <c r="HZ21" s="81"/>
      <c r="IA21" s="97">
        <f>EXP(parameters!$E$16+parameters!$F$16*calcs!$Q21 +parameters!$G$16*calcs!$GM21+parameters!$H$16*LN(calcs!$GM21)+parameters!$I$16*calcs!$GQ21+parameters!$J$16*(calcs!$GU21+calcs!$GY21) + parameters!$K$16*calcs!$GT21+parameters!$L$16*(calcs!$GV21+calcs!$GZ21)+parameters!$M$16*(calcs!$GT21+calcs!$GV21+calcs!$GZ21)+parameters!$N$16*(calcs!$GO21+calcs!$GR21)+parameters!$O$16*calcs!$HB21+parameters!$P$16*calcs!$HE21)</f>
        <v>8.7299007074344661E-4</v>
      </c>
      <c r="IB21" s="81"/>
      <c r="IC21" s="97">
        <f>(parameters!$E$18+parameters!$F$18*calcs!$Q21 +parameters!$G$18*calcs!$GM21+parameters!$H$18*LN(calcs!$GM21)+parameters!$I$18*calcs!$GQ21+parameters!$J$18*(calcs!$GU21+calcs!$GY21) + parameters!$K$18*calcs!$GT21+parameters!$L$18*(calcs!$GV21+calcs!$GZ21)+parameters!$M$18*(calcs!$GT21+calcs!$GV21+calcs!$GZ21)+parameters!$N$18*(calcs!$GO21+calcs!$GR21)+parameters!$O$18*calcs!$HB21+parameters!$P$18*calcs!$HE21)</f>
        <v>-20.76494664955921</v>
      </c>
      <c r="ID21" s="97">
        <f>EXP(parameters!$E$19+parameters!$F$19*calcs!$Q21 +parameters!$G$19*calcs!$GM21+parameters!$H$19*LN(calcs!$GM21)+parameters!$I$19*calcs!$GQ21+parameters!$J$19*(calcs!$GU21+calcs!$GY21) + parameters!$K$19*calcs!$GT21+parameters!$L$19*(calcs!$GV21+calcs!$GZ21)+parameters!$M$19*(calcs!$GT21+calcs!$GV21+calcs!$GZ21)+parameters!$N$19*(calcs!$GO21+calcs!$GR21)+parameters!$O$19*calcs!$HB21+parameters!$P$19*calcs!$HE21)</f>
        <v>1.0935685101738526</v>
      </c>
      <c r="IE21" s="73"/>
      <c r="IF21" s="97">
        <f>(parameters!$E$21+parameters!$F$21*calcs!$Q21 +parameters!$G$21*calcs!$GM21+parameters!$H$21*LN(calcs!$GM21)+parameters!$I$21*calcs!$GQ21+parameters!$J$21*(calcs!$GU21+calcs!$GY21) + parameters!$K$21*calcs!$GT21+parameters!$L$21*(calcs!$GV21+calcs!$GZ21)+parameters!$M$21*(calcs!$GT21+calcs!$GV21+calcs!$GZ21)+parameters!$N$21*(calcs!$GO21+calcs!$GR21)+parameters!$O$21*calcs!$HB21+parameters!$P$21*calcs!$HE21)</f>
        <v>11.362260478475086</v>
      </c>
      <c r="IG21" s="97">
        <f>(parameters!$E$22+parameters!$F$22*calcs!$Q21 +parameters!$G$22*calcs!$GM21+parameters!$H$22*LN(calcs!$GM21)+parameters!$I$22*calcs!$GQ21+parameters!$J$22*(calcs!$GU21+calcs!$GY21) + parameters!$K$22*calcs!$GT21+parameters!$L$22*(calcs!$GV21+calcs!$GZ21)+parameters!$M$22*(calcs!$GT21+calcs!$GV21+calcs!$GZ21)+parameters!$N$22*(calcs!$GO21+calcs!$GR21)+parameters!$O$22*calcs!$HB21+parameters!$P$22*calcs!$HE21)</f>
        <v>1.3018896047359063</v>
      </c>
      <c r="IH21" s="81"/>
      <c r="II21" s="97">
        <f>(parameters!$E$24+parameters!$F$24*calcs!$Q21 +parameters!$G$24*calcs!$GM21+parameters!$H$24*LN(calcs!$GM21)+parameters!$I$24*calcs!$GQ21+parameters!$J$24*(calcs!$GU21+calcs!$GY21) + parameters!$K$24*calcs!$GT21+parameters!$L$24*(calcs!$GV21+calcs!$GZ21)+parameters!$M$24*(calcs!$GT21+calcs!$GV21+calcs!$GZ21)+parameters!$N$24*(calcs!$GO21+calcs!$GR21)+parameters!$O$24*calcs!$HB21+parameters!$P$24*calcs!$HE21)</f>
        <v>16.990012745424476</v>
      </c>
      <c r="IJ21" s="98"/>
    </row>
    <row r="22" spans="1:244" s="60" customFormat="1" x14ac:dyDescent="0.3">
      <c r="A22" s="138" t="s">
        <v>166</v>
      </c>
      <c r="B22" s="90" t="str">
        <f t="shared" si="118"/>
        <v>Ferroactinolite</v>
      </c>
      <c r="C22" s="115">
        <v>62.5</v>
      </c>
      <c r="D22" s="115">
        <v>0.230000004172325</v>
      </c>
      <c r="E22" s="115">
        <v>14.699999809265099</v>
      </c>
      <c r="F22" s="115"/>
      <c r="G22" s="115">
        <v>3.3499999046325701</v>
      </c>
      <c r="H22" s="115">
        <v>0.41999998688697798</v>
      </c>
      <c r="I22" s="115">
        <v>3.5599999427795401</v>
      </c>
      <c r="J22" s="115">
        <v>0.15999999642372101</v>
      </c>
      <c r="K22" s="115">
        <v>2.8399999141693102</v>
      </c>
      <c r="L22" s="115">
        <v>2.1199998855590798</v>
      </c>
      <c r="M22" s="91">
        <v>0</v>
      </c>
      <c r="N22" s="91">
        <v>0</v>
      </c>
      <c r="O22" s="91">
        <v>0</v>
      </c>
      <c r="P22" s="91">
        <v>95.759999999999991</v>
      </c>
      <c r="Q22" s="60">
        <v>1025</v>
      </c>
      <c r="R22" s="92">
        <f t="shared" si="119"/>
        <v>1.0402796271637818</v>
      </c>
      <c r="S22" s="93">
        <f t="shared" si="120"/>
        <v>2.8796795313925753E-3</v>
      </c>
      <c r="T22" s="93">
        <f t="shared" si="121"/>
        <v>0.14417248727226728</v>
      </c>
      <c r="U22" s="93">
        <f t="shared" si="122"/>
        <v>0</v>
      </c>
      <c r="V22" s="93">
        <f t="shared" si="123"/>
        <v>4.6631401790542454E-2</v>
      </c>
      <c r="W22" s="93">
        <f t="shared" si="124"/>
        <v>1.0419250480947108E-2</v>
      </c>
      <c r="X22" s="93">
        <f t="shared" si="125"/>
        <v>6.3480740777095937E-2</v>
      </c>
      <c r="Y22" s="93">
        <f t="shared" si="126"/>
        <v>2.2554270710984075E-3</v>
      </c>
      <c r="Z22" s="93">
        <f t="shared" si="127"/>
        <v>4.58219705734089E-2</v>
      </c>
      <c r="AA22" s="93">
        <f t="shared" si="128"/>
        <v>2.250449437662632E-2</v>
      </c>
      <c r="AB22" s="93">
        <f t="shared" si="129"/>
        <v>0</v>
      </c>
      <c r="AC22" s="94">
        <f t="shared" si="130"/>
        <v>0</v>
      </c>
      <c r="AD22" s="92">
        <f t="shared" si="131"/>
        <v>2.0805592543275635</v>
      </c>
      <c r="AE22" s="93">
        <f t="shared" si="132"/>
        <v>5.7593590627851507E-3</v>
      </c>
      <c r="AF22" s="93">
        <f t="shared" si="133"/>
        <v>0.43251746181680184</v>
      </c>
      <c r="AG22" s="93">
        <f t="shared" si="134"/>
        <v>0</v>
      </c>
      <c r="AH22" s="93">
        <f t="shared" si="135"/>
        <v>4.6631401790542454E-2</v>
      </c>
      <c r="AI22" s="93">
        <f t="shared" si="136"/>
        <v>1.0419250480947108E-2</v>
      </c>
      <c r="AJ22" s="93">
        <f t="shared" si="137"/>
        <v>6.3480740777095937E-2</v>
      </c>
      <c r="AK22" s="93">
        <f t="shared" si="138"/>
        <v>2.2554270710984075E-3</v>
      </c>
      <c r="AL22" s="93">
        <f t="shared" si="139"/>
        <v>4.58219705734089E-2</v>
      </c>
      <c r="AM22" s="93">
        <f t="shared" si="140"/>
        <v>2.250449437662632E-2</v>
      </c>
      <c r="AN22" s="94">
        <f t="shared" si="141"/>
        <v>2.7099493602768696</v>
      </c>
      <c r="AO22" s="92">
        <f t="shared" si="142"/>
        <v>17.658212935995579</v>
      </c>
      <c r="AP22" s="93">
        <f t="shared" si="143"/>
        <v>4.8881082571419258E-2</v>
      </c>
      <c r="AQ22" s="93">
        <f t="shared" si="144"/>
        <v>3.6708810015439135</v>
      </c>
      <c r="AR22" s="93">
        <f t="shared" si="145"/>
        <v>0</v>
      </c>
      <c r="AS22" s="93">
        <f t="shared" si="146"/>
        <v>0.39577206013654037</v>
      </c>
      <c r="AT22" s="93">
        <f t="shared" si="147"/>
        <v>8.8430715560419065E-2</v>
      </c>
      <c r="AU22" s="93">
        <f t="shared" si="148"/>
        <v>0.53877650234911978</v>
      </c>
      <c r="AV22" s="93">
        <f t="shared" si="149"/>
        <v>1.9142358671220126E-2</v>
      </c>
      <c r="AW22" s="93">
        <f t="shared" si="150"/>
        <v>0.3889022203281059</v>
      </c>
      <c r="AX22" s="93">
        <f t="shared" si="151"/>
        <v>0.19100112284368403</v>
      </c>
      <c r="AY22" s="94">
        <f t="shared" si="152"/>
        <v>23.000000000000004</v>
      </c>
      <c r="AZ22" s="92">
        <f t="shared" si="153"/>
        <v>8.8291064679977893</v>
      </c>
      <c r="BA22" s="93">
        <f t="shared" si="154"/>
        <v>2.4440541285709629E-2</v>
      </c>
      <c r="BB22" s="93">
        <f t="shared" si="155"/>
        <v>2.4472540010292758</v>
      </c>
      <c r="BC22" s="93">
        <f t="shared" si="156"/>
        <v>0</v>
      </c>
      <c r="BD22" s="93">
        <f t="shared" si="157"/>
        <v>0.39577206013654037</v>
      </c>
      <c r="BE22" s="93">
        <f t="shared" si="158"/>
        <v>8.8430715560419065E-2</v>
      </c>
      <c r="BF22" s="93">
        <f t="shared" si="159"/>
        <v>0.53877650234911978</v>
      </c>
      <c r="BG22" s="93">
        <f t="shared" si="160"/>
        <v>1.9142358671220126E-2</v>
      </c>
      <c r="BH22" s="93">
        <f t="shared" si="161"/>
        <v>0.77780444065621179</v>
      </c>
      <c r="BI22" s="93">
        <f t="shared" si="162"/>
        <v>0.38200224568736807</v>
      </c>
      <c r="BJ22" s="93">
        <f t="shared" si="163"/>
        <v>0</v>
      </c>
      <c r="BK22" s="93">
        <f t="shared" si="164"/>
        <v>0</v>
      </c>
      <c r="BL22" s="93">
        <f t="shared" si="165"/>
        <v>2</v>
      </c>
      <c r="BM22" s="94">
        <f t="shared" si="166"/>
        <v>13.502729333373651</v>
      </c>
      <c r="BN22" s="95">
        <f t="shared" si="167"/>
        <v>8.8291064679977893</v>
      </c>
      <c r="BO22" s="66">
        <f t="shared" si="168"/>
        <v>0</v>
      </c>
      <c r="BP22" s="66">
        <f t="shared" si="169"/>
        <v>0</v>
      </c>
      <c r="BQ22" s="66">
        <f t="shared" si="170"/>
        <v>8.8291064679977893</v>
      </c>
      <c r="BR22" s="66">
        <f t="shared" si="171"/>
        <v>2.4472540010292758</v>
      </c>
      <c r="BS22" s="66">
        <f t="shared" si="172"/>
        <v>2.4440541285709629E-2</v>
      </c>
      <c r="BT22" s="66">
        <f t="shared" si="173"/>
        <v>0</v>
      </c>
      <c r="BU22" s="66"/>
      <c r="BV22" s="66">
        <f t="shared" si="174"/>
        <v>8.8430715560419065E-2</v>
      </c>
      <c r="BW22" s="66">
        <f t="shared" si="175"/>
        <v>0.39577206013654037</v>
      </c>
      <c r="BX22" s="66">
        <f t="shared" si="176"/>
        <v>1.9142358671220126E-2</v>
      </c>
      <c r="BY22" s="66">
        <f t="shared" si="177"/>
        <v>2.9750396766831653</v>
      </c>
      <c r="BZ22" s="66">
        <f t="shared" si="178"/>
        <v>0</v>
      </c>
      <c r="CA22" s="66">
        <f t="shared" si="179"/>
        <v>0</v>
      </c>
      <c r="CB22" s="66">
        <f t="shared" si="180"/>
        <v>0</v>
      </c>
      <c r="CC22" s="66">
        <f t="shared" si="181"/>
        <v>0.53877650234911978</v>
      </c>
      <c r="CD22" s="56">
        <f t="shared" si="182"/>
        <v>0.53877650234911978</v>
      </c>
      <c r="CE22" s="66">
        <f t="shared" si="183"/>
        <v>1.0775530046982396</v>
      </c>
      <c r="CF22" s="66">
        <f t="shared" si="184"/>
        <v>0.23902793830709201</v>
      </c>
      <c r="CG22" s="66">
        <f t="shared" si="185"/>
        <v>0.38200224568736807</v>
      </c>
      <c r="CH22" s="67">
        <f t="shared" si="186"/>
        <v>0.62103018399446008</v>
      </c>
      <c r="CJ22" s="60">
        <f t="shared" si="187"/>
        <v>0.90609395514676483</v>
      </c>
      <c r="CK22" s="60">
        <f t="shared" si="188"/>
        <v>1.1849456213607155</v>
      </c>
      <c r="CL22" s="60">
        <f t="shared" si="189"/>
        <v>1.2152713282708021</v>
      </c>
      <c r="CN22" s="60">
        <f t="shared" si="190"/>
        <v>0.90609395514676483</v>
      </c>
      <c r="CO22" s="60">
        <f t="shared" si="191"/>
        <v>8</v>
      </c>
      <c r="CP22" s="60">
        <f t="shared" si="192"/>
        <v>2.2145426719496434E-2</v>
      </c>
      <c r="CQ22" s="60">
        <f t="shared" si="193"/>
        <v>2.2174420570413615</v>
      </c>
      <c r="CR22" s="60">
        <f t="shared" si="194"/>
        <v>0</v>
      </c>
      <c r="CS22" s="60">
        <f t="shared" si="195"/>
        <v>0.35860667130570112</v>
      </c>
      <c r="CT22" s="60">
        <f t="shared" si="196"/>
        <v>8.0126536818598673E-2</v>
      </c>
      <c r="CU22" s="60">
        <f t="shared" si="197"/>
        <v>0.48818213195365417</v>
      </c>
      <c r="CV22" s="60">
        <f t="shared" si="198"/>
        <v>1.7344775479243815E-2</v>
      </c>
      <c r="CW22" s="60">
        <f t="shared" si="199"/>
        <v>0.70476390196490413</v>
      </c>
      <c r="CX22" s="60">
        <f t="shared" si="200"/>
        <v>0.34612992566981354</v>
      </c>
      <c r="CY22" s="60">
        <f t="shared" si="201"/>
        <v>0</v>
      </c>
      <c r="CZ22" s="60">
        <f t="shared" si="202"/>
        <v>0</v>
      </c>
      <c r="DA22" s="60">
        <f t="shared" si="203"/>
        <v>1.8121879102935297</v>
      </c>
      <c r="DB22" s="60">
        <f t="shared" si="204"/>
        <v>20.840160968375596</v>
      </c>
      <c r="DC22" s="60">
        <f t="shared" si="205"/>
        <v>4.3196780632488085</v>
      </c>
      <c r="DD22" s="60" t="str">
        <f t="shared" si="206"/>
        <v>FAIL</v>
      </c>
      <c r="DE22" s="59">
        <f t="shared" si="207"/>
        <v>8</v>
      </c>
      <c r="DF22" s="59">
        <f t="shared" si="208"/>
        <v>0</v>
      </c>
      <c r="DG22" s="59">
        <f t="shared" si="209"/>
        <v>0</v>
      </c>
      <c r="DH22" s="59">
        <f t="shared" si="210"/>
        <v>8</v>
      </c>
      <c r="DI22" s="59">
        <f t="shared" si="211"/>
        <v>2.2174420570413615</v>
      </c>
      <c r="DJ22" s="59">
        <f t="shared" si="212"/>
        <v>2.2145426719496434E-2</v>
      </c>
      <c r="DK22" s="59">
        <f t="shared" si="213"/>
        <v>0</v>
      </c>
      <c r="DL22" s="59">
        <f t="shared" si="214"/>
        <v>4.3196780632488085</v>
      </c>
      <c r="DM22" s="59">
        <f t="shared" si="215"/>
        <v>0</v>
      </c>
      <c r="DN22" s="59">
        <f t="shared" si="216"/>
        <v>0</v>
      </c>
      <c r="DO22" s="59">
        <f t="shared" si="217"/>
        <v>0</v>
      </c>
      <c r="DP22" s="59">
        <f t="shared" si="218"/>
        <v>6.5592655470096659</v>
      </c>
      <c r="DQ22" s="59">
        <f t="shared" si="219"/>
        <v>8.0126536818598673E-2</v>
      </c>
      <c r="DR22" s="59">
        <f t="shared" si="220"/>
        <v>0</v>
      </c>
      <c r="DS22" s="59">
        <f t="shared" si="221"/>
        <v>1.7344775479243815E-2</v>
      </c>
      <c r="DT22" s="59">
        <f t="shared" si="222"/>
        <v>0.48818213195365417</v>
      </c>
      <c r="DU22" s="59">
        <f t="shared" si="223"/>
        <v>0.70476390196490413</v>
      </c>
      <c r="DV22" s="59">
        <f t="shared" si="224"/>
        <v>1.2904173462164008</v>
      </c>
      <c r="DW22" s="59">
        <f t="shared" si="225"/>
        <v>0</v>
      </c>
      <c r="DX22" s="59">
        <f t="shared" si="226"/>
        <v>0</v>
      </c>
      <c r="DY22" s="59">
        <f t="shared" si="227"/>
        <v>0</v>
      </c>
      <c r="EA22" s="60">
        <f t="shared" si="228"/>
        <v>0.70944876425099312</v>
      </c>
      <c r="EB22" s="60">
        <f t="shared" si="229"/>
        <v>1.1432293271367104</v>
      </c>
      <c r="EC22" s="60">
        <f t="shared" si="230"/>
        <v>1.0532351511680285</v>
      </c>
      <c r="ED22" s="60">
        <f t="shared" si="231"/>
        <v>0.99146965245834129</v>
      </c>
      <c r="EF22" s="60">
        <f t="shared" si="232"/>
        <v>1.1432293271367104</v>
      </c>
      <c r="EG22" s="60">
        <f t="shared" si="233"/>
        <v>10.093693446627491</v>
      </c>
      <c r="EH22" s="60">
        <f t="shared" si="234"/>
        <v>2.794114356891881E-2</v>
      </c>
      <c r="EI22" s="60">
        <f t="shared" si="235"/>
        <v>2.7977725449293214</v>
      </c>
      <c r="EJ22" s="60">
        <f t="shared" si="236"/>
        <v>0</v>
      </c>
      <c r="EK22" s="60">
        <f t="shared" si="237"/>
        <v>0.45245822600940677</v>
      </c>
      <c r="EL22" s="60">
        <f t="shared" si="238"/>
        <v>0.10109658744835572</v>
      </c>
      <c r="EM22" s="60">
        <f t="shared" si="239"/>
        <v>0.61594509825765453</v>
      </c>
      <c r="EN22" s="60">
        <f t="shared" si="240"/>
        <v>2.1884105823508561E-2</v>
      </c>
      <c r="EO22" s="60">
        <f t="shared" si="241"/>
        <v>0.88920884733534644</v>
      </c>
      <c r="EP22" s="60">
        <f t="shared" si="242"/>
        <v>0.43671617030188215</v>
      </c>
      <c r="EQ22" s="60">
        <f t="shared" si="243"/>
        <v>0</v>
      </c>
      <c r="ER22" s="60">
        <f t="shared" si="244"/>
        <v>0</v>
      </c>
      <c r="ES22" s="60">
        <f t="shared" si="245"/>
        <v>2.2864586542734209</v>
      </c>
      <c r="ET22" s="60">
        <f t="shared" si="246"/>
        <v>26.294274524144345</v>
      </c>
      <c r="EU22" s="60">
        <f t="shared" si="247"/>
        <v>-6.5885490482886908</v>
      </c>
      <c r="EV22" s="60" t="str">
        <f t="shared" si="248"/>
        <v/>
      </c>
      <c r="EW22" s="62">
        <f t="shared" si="249"/>
        <v>10.093693446627491</v>
      </c>
      <c r="EX22" s="62">
        <f t="shared" si="250"/>
        <v>0</v>
      </c>
      <c r="EY22" s="62">
        <f t="shared" si="251"/>
        <v>0</v>
      </c>
      <c r="EZ22" s="62">
        <f t="shared" si="252"/>
        <v>10.093693446627491</v>
      </c>
      <c r="FA22" s="62">
        <f t="shared" si="253"/>
        <v>2.7977725449293214</v>
      </c>
      <c r="FB22" s="62">
        <f t="shared" si="254"/>
        <v>2.794114356891881E-2</v>
      </c>
      <c r="FC22" s="62">
        <f t="shared" si="255"/>
        <v>0</v>
      </c>
      <c r="FD22" s="62">
        <f t="shared" si="256"/>
        <v>-6.5885490482886908</v>
      </c>
      <c r="FE22" s="62">
        <f t="shared" si="257"/>
        <v>0.10109658744835572</v>
      </c>
      <c r="FF22" s="62">
        <f t="shared" si="258"/>
        <v>7.0410072742980976</v>
      </c>
      <c r="FG22" s="62">
        <f t="shared" si="259"/>
        <v>2.1884105823508561E-2</v>
      </c>
      <c r="FH22" s="62">
        <f t="shared" si="260"/>
        <v>3.4011526077795113</v>
      </c>
      <c r="FI22" s="62">
        <f t="shared" si="261"/>
        <v>0</v>
      </c>
      <c r="FJ22" s="62">
        <f t="shared" si="262"/>
        <v>0</v>
      </c>
      <c r="FK22" s="62">
        <f t="shared" si="263"/>
        <v>0</v>
      </c>
      <c r="FL22" s="62">
        <f t="shared" si="264"/>
        <v>0.61594509825765453</v>
      </c>
      <c r="FM22" s="62">
        <f t="shared" si="265"/>
        <v>0.88920884733534644</v>
      </c>
      <c r="FN22" s="62">
        <f t="shared" si="266"/>
        <v>1.505153945593001</v>
      </c>
      <c r="FO22" s="62">
        <f t="shared" si="267"/>
        <v>0</v>
      </c>
      <c r="FP22" s="62">
        <f t="shared" si="268"/>
        <v>0.43671617030188215</v>
      </c>
      <c r="FQ22" s="62">
        <f t="shared" si="269"/>
        <v>0.43671617030188215</v>
      </c>
      <c r="FR22" s="62" t="str">
        <f t="shared" si="270"/>
        <v>Fail</v>
      </c>
      <c r="FS22" s="62" t="str">
        <f t="shared" si="271"/>
        <v>Low-Ca</v>
      </c>
      <c r="FT22" s="60">
        <f t="shared" si="272"/>
        <v>1.4155015021531015E-2</v>
      </c>
      <c r="FV22" s="60">
        <f t="shared" si="273"/>
        <v>1.0246616411417375</v>
      </c>
      <c r="FW22" s="60">
        <f t="shared" si="274"/>
        <v>9.0468467233137453</v>
      </c>
      <c r="FX22" s="60">
        <f t="shared" si="275"/>
        <v>2.504328514420762E-2</v>
      </c>
      <c r="FY22" s="60">
        <f t="shared" si="276"/>
        <v>2.5076073009853412</v>
      </c>
      <c r="FZ22" s="60">
        <f t="shared" si="277"/>
        <v>0</v>
      </c>
      <c r="GA22" s="60">
        <f t="shared" si="278"/>
        <v>0.40553244865755389</v>
      </c>
      <c r="GB22" s="60">
        <f t="shared" si="279"/>
        <v>9.061156213347718E-2</v>
      </c>
      <c r="GC22" s="60">
        <f t="shared" si="280"/>
        <v>0.55206361510565427</v>
      </c>
      <c r="GD22" s="60">
        <f t="shared" si="281"/>
        <v>1.9614440651376186E-2</v>
      </c>
      <c r="GE22" s="60">
        <f t="shared" si="282"/>
        <v>0.79698637465012512</v>
      </c>
      <c r="GF22" s="60">
        <f t="shared" si="283"/>
        <v>0.39142304798584782</v>
      </c>
      <c r="GG22" s="60">
        <f t="shared" si="284"/>
        <v>0</v>
      </c>
      <c r="GH22" s="60">
        <f t="shared" si="285"/>
        <v>0</v>
      </c>
      <c r="GI22" s="60">
        <f t="shared" si="286"/>
        <v>2.049323282283475</v>
      </c>
      <c r="GJ22" s="60">
        <f t="shared" si="287"/>
        <v>23.567217746259967</v>
      </c>
      <c r="GK22" s="60">
        <f t="shared" si="288"/>
        <v>-1.134435492519934</v>
      </c>
      <c r="GM22" s="88">
        <f t="shared" si="289"/>
        <v>9.0468467233137453</v>
      </c>
      <c r="GN22" s="88">
        <f t="shared" si="290"/>
        <v>0</v>
      </c>
      <c r="GO22" s="88">
        <f t="shared" si="291"/>
        <v>0</v>
      </c>
      <c r="GP22" s="87">
        <f t="shared" si="292"/>
        <v>9.0468467233137453</v>
      </c>
      <c r="GQ22" s="88">
        <f t="shared" si="293"/>
        <v>2.5076073009853412</v>
      </c>
      <c r="GR22" s="88">
        <f t="shared" si="294"/>
        <v>2.504328514420762E-2</v>
      </c>
      <c r="GS22" s="88">
        <f t="shared" si="295"/>
        <v>0</v>
      </c>
      <c r="GT22" s="88">
        <f t="shared" si="296"/>
        <v>-1.134435492519934</v>
      </c>
      <c r="GU22" s="88">
        <f t="shared" si="297"/>
        <v>9.061156213347718E-2</v>
      </c>
      <c r="GV22" s="88">
        <f t="shared" si="298"/>
        <v>1.5399679411774878</v>
      </c>
      <c r="GW22" s="88">
        <f t="shared" si="299"/>
        <v>1.9614440651376186E-2</v>
      </c>
      <c r="GX22" s="87">
        <f t="shared" si="300"/>
        <v>3.0484090375719557</v>
      </c>
      <c r="GY22" s="88">
        <f t="shared" si="301"/>
        <v>0</v>
      </c>
      <c r="GZ22" s="88">
        <f t="shared" si="302"/>
        <v>0</v>
      </c>
      <c r="HA22" s="88">
        <f t="shared" si="303"/>
        <v>0</v>
      </c>
      <c r="HB22" s="88">
        <f t="shared" si="304"/>
        <v>0.55206361510565427</v>
      </c>
      <c r="HC22" s="88">
        <f t="shared" si="305"/>
        <v>0.79698637465012512</v>
      </c>
      <c r="HD22" s="87">
        <f t="shared" si="306"/>
        <v>1.3490499897557795</v>
      </c>
      <c r="HE22" s="88">
        <f t="shared" si="307"/>
        <v>0</v>
      </c>
      <c r="HF22" s="88">
        <f t="shared" si="308"/>
        <v>0.39142304798584782</v>
      </c>
      <c r="HG22" s="88">
        <f t="shared" si="309"/>
        <v>0.39142304798584782</v>
      </c>
      <c r="HH22" s="96" t="str">
        <f t="shared" si="310"/>
        <v>Fail</v>
      </c>
      <c r="HI22" s="83">
        <f t="shared" si="311"/>
        <v>5.5570158921712395E-2</v>
      </c>
      <c r="HJ22" s="83">
        <f t="shared" si="312"/>
        <v>0.39142304798584782</v>
      </c>
      <c r="HK22" s="83">
        <f t="shared" si="313"/>
        <v>2.504328514420762E-2</v>
      </c>
      <c r="HL22" s="83">
        <f t="shared" si="314"/>
        <v>9.0468467233137453</v>
      </c>
      <c r="HM22" s="96" t="str">
        <f t="shared" si="315"/>
        <v>Ferroactinolite</v>
      </c>
      <c r="HP22" s="97">
        <f>parameters!$E$5+parameters!$F$5*calcs!$Q22 +parameters!$G$5*calcs!$GM22+parameters!$H$5*LN(calcs!$GM22)+parameters!$I$5*calcs!$GQ22+parameters!$J$5*(calcs!$GU22+calcs!$GY22) + parameters!$K$5*calcs!$GT22+parameters!$L$5*(calcs!$GV22+calcs!$GZ22)+parameters!$M$5*(calcs!$GT22+calcs!$GV22+calcs!$GZ22)+parameters!$N$5*(calcs!$GO22+calcs!$GR22)+parameters!$O$5*calcs!$HB22+parameters!$P$5*calcs!$HE22</f>
        <v>52.466586010868639</v>
      </c>
      <c r="HQ22" s="97">
        <f>parameters!$E$6+parameters!$F$6*calcs!$Q22 +parameters!$G$6*calcs!$GM22+parameters!$H$6*LN(calcs!$GM22)+parameters!$I$6*calcs!$GQ22+parameters!$J$6*(calcs!$GU22+calcs!$GY22) + parameters!$K$6*calcs!$GT22+parameters!$L$6*(calcs!$GV22+calcs!$GZ22)+parameters!$M$6*(calcs!$GT22+calcs!$GV22+calcs!$GZ22)+parameters!$N$6*(calcs!$GO22+calcs!$GR22)+parameters!$O$6*calcs!$HB22+parameters!$P$6*calcs!$HE22</f>
        <v>96.385849062541581</v>
      </c>
      <c r="HR22" s="97">
        <f>parameters!$E$7+parameters!$F$7*calcs!$Q22 +parameters!$G$7*calcs!$GM22+parameters!$H$7*LN(calcs!$GM22)+parameters!$I$7*calcs!$GQ22+parameters!$J$7*(calcs!$GU22+calcs!$GY22) + parameters!$K$7*calcs!$GT22+parameters!$L$7*(calcs!$GV22+calcs!$GZ22)+parameters!$M$7*(calcs!$GT22+calcs!$GV22+calcs!$GZ22)+parameters!$N$7*(calcs!$GO22+calcs!$GR22)+parameters!$O$7*calcs!$HB22+parameters!$P$7*calcs!$HE22</f>
        <v>145.66080945747717</v>
      </c>
      <c r="HS22" s="97">
        <f>parameters!$E$8+parameters!$F$8*calcs!$Q22 +parameters!$G$8*calcs!$GM22+parameters!$H$8*LN(calcs!$GM22)+parameters!$I$8*calcs!$GQ22+parameters!$J$8*(calcs!$GU22+calcs!$GY22) + parameters!$K$8*calcs!$GT22+parameters!$L$8*(calcs!$GV22+calcs!$GZ22)+parameters!$M$8*(calcs!$GT22+calcs!$GV22+calcs!$GZ22)+parameters!$N$8*(calcs!$GO22+calcs!$GR22)+parameters!$O$8*calcs!$HB22+parameters!$P$8*calcs!$HE22</f>
        <v>145.67974973404196</v>
      </c>
      <c r="HT22" s="81"/>
      <c r="HU22" s="97">
        <f>EXP(parameters!$E$10+parameters!$F$10*calcs!$Q22 +parameters!$G$10*calcs!$GM22+parameters!$H$10*LN(calcs!$GM22)+parameters!$I$10*calcs!$GQ22+parameters!$J$10*(calcs!$GU22+calcs!$GY22) + parameters!$K$10*calcs!$GT22+parameters!$L$10*(calcs!$GV22+calcs!$GZ22)+parameters!$M$10*(calcs!$GT22+calcs!$GV22+calcs!$GZ22)+parameters!$N$10*(calcs!$GO22+calcs!$GR22)+parameters!$O$10*calcs!$HB22+parameters!$P$10*calcs!$HE22)</f>
        <v>8.9286204746365297E-3</v>
      </c>
      <c r="HV22" s="97">
        <f>EXP(parameters!$E$11+parameters!$F$11*calcs!$Q22 +parameters!$G$11*calcs!$GM22+parameters!$H$11*LN(calcs!$GM22)+parameters!$I$11*calcs!$GQ22+parameters!$J$11*(calcs!$GU22+calcs!$GY22) + parameters!$K$11*calcs!$GT22+parameters!$L$11*(calcs!$GV22+calcs!$GZ22)+parameters!$M$11*(calcs!$GT22+calcs!$GV22+calcs!$GZ22)+parameters!$N$11*(calcs!$GO22+calcs!$GR22)+parameters!$O$11*calcs!$HB22+parameters!$P$11*calcs!$HE22)</f>
        <v>1.6883690668654111E-2</v>
      </c>
      <c r="HW22" s="73"/>
      <c r="HX22" s="97">
        <f>EXP(parameters!$E$13+parameters!$F$13*calcs!$Q22 +parameters!$G$13*calcs!$GM22+parameters!$H$13*LN(calcs!$GM22)+parameters!$I$13*calcs!$GQ22+parameters!$J$13*(calcs!$GU22+calcs!$GY22) + parameters!$K$13*calcs!$GT22+parameters!$L$13*(calcs!$GV22+calcs!$GZ22)+parameters!$M$13*(calcs!$GT22+calcs!$GV22+calcs!$GZ22)+parameters!$N$13*(calcs!$GO22+calcs!$GR22)+parameters!$O$13*calcs!$HB22+parameters!$P$13*calcs!$HE22)</f>
        <v>2.9687742348803399E-2</v>
      </c>
      <c r="HY22" s="97">
        <f>EXP(parameters!$E$14+parameters!$F$14*calcs!$Q22 +parameters!$G$14*calcs!$GM22+parameters!$H$14*LN(calcs!$GM22)+parameters!$I$14*calcs!$GQ22+parameters!$J$14*(calcs!$GU22+calcs!$GY22) + parameters!$K$14*calcs!$GT22+parameters!$L$14*(calcs!$GV22+calcs!$GZ22)+parameters!$M$14*(calcs!$GT22+calcs!$GV22+calcs!$GZ22)+parameters!$N$14*(calcs!$GO22+calcs!$GR22)+parameters!$O$14*calcs!$HB22+parameters!$P$14*calcs!$HE22)</f>
        <v>1.8632256331184528E-2</v>
      </c>
      <c r="HZ22" s="81"/>
      <c r="IA22" s="97">
        <f>EXP(parameters!$E$16+parameters!$F$16*calcs!$Q22 +parameters!$G$16*calcs!$GM22+parameters!$H$16*LN(calcs!$GM22)+parameters!$I$16*calcs!$GQ22+parameters!$J$16*(calcs!$GU22+calcs!$GY22) + parameters!$K$16*calcs!$GT22+parameters!$L$16*(calcs!$GV22+calcs!$GZ22)+parameters!$M$16*(calcs!$GT22+calcs!$GV22+calcs!$GZ22)+parameters!$N$16*(calcs!$GO22+calcs!$GR22)+parameters!$O$16*calcs!$HB22+parameters!$P$16*calcs!$HE22)</f>
        <v>2.2453232946647564E-4</v>
      </c>
      <c r="IB22" s="81"/>
      <c r="IC22" s="97">
        <f>(parameters!$E$18+parameters!$F$18*calcs!$Q22 +parameters!$G$18*calcs!$GM22+parameters!$H$18*LN(calcs!$GM22)+parameters!$I$18*calcs!$GQ22+parameters!$J$18*(calcs!$GU22+calcs!$GY22) + parameters!$K$18*calcs!$GT22+parameters!$L$18*(calcs!$GV22+calcs!$GZ22)+parameters!$M$18*(calcs!$GT22+calcs!$GV22+calcs!$GZ22)+parameters!$N$18*(calcs!$GO22+calcs!$GR22)+parameters!$O$18*calcs!$HB22+parameters!$P$18*calcs!$HE22)</f>
        <v>-23.488250777563632</v>
      </c>
      <c r="ID22" s="97">
        <f>EXP(parameters!$E$19+parameters!$F$19*calcs!$Q22 +parameters!$G$19*calcs!$GM22+parameters!$H$19*LN(calcs!$GM22)+parameters!$I$19*calcs!$GQ22+parameters!$J$19*(calcs!$GU22+calcs!$GY22) + parameters!$K$19*calcs!$GT22+parameters!$L$19*(calcs!$GV22+calcs!$GZ22)+parameters!$M$19*(calcs!$GT22+calcs!$GV22+calcs!$GZ22)+parameters!$N$19*(calcs!$GO22+calcs!$GR22)+parameters!$O$19*calcs!$HB22+parameters!$P$19*calcs!$HE22)</f>
        <v>0.43672516483372281</v>
      </c>
      <c r="IE22" s="73"/>
      <c r="IF22" s="97">
        <f>(parameters!$E$21+parameters!$F$21*calcs!$Q22 +parameters!$G$21*calcs!$GM22+parameters!$H$21*LN(calcs!$GM22)+parameters!$I$21*calcs!$GQ22+parameters!$J$21*(calcs!$GU22+calcs!$GY22) + parameters!$K$21*calcs!$GT22+parameters!$L$21*(calcs!$GV22+calcs!$GZ22)+parameters!$M$21*(calcs!$GT22+calcs!$GV22+calcs!$GZ22)+parameters!$N$21*(calcs!$GO22+calcs!$GR22)+parameters!$O$21*calcs!$HB22+parameters!$P$21*calcs!$HE22)</f>
        <v>16.079429735982686</v>
      </c>
      <c r="IG22" s="97">
        <f>(parameters!$E$22+parameters!$F$22*calcs!$Q22 +parameters!$G$22*calcs!$GM22+parameters!$H$22*LN(calcs!$GM22)+parameters!$I$22*calcs!$GQ22+parameters!$J$22*(calcs!$GU22+calcs!$GY22) + parameters!$K$22*calcs!$GT22+parameters!$L$22*(calcs!$GV22+calcs!$GZ22)+parameters!$M$22*(calcs!$GT22+calcs!$GV22+calcs!$GZ22)+parameters!$N$22*(calcs!$GO22+calcs!$GR22)+parameters!$O$22*calcs!$HB22+parameters!$P$22*calcs!$HE22)</f>
        <v>1.0062854170696693</v>
      </c>
      <c r="IH22" s="81"/>
      <c r="II22" s="97">
        <f>(parameters!$E$24+parameters!$F$24*calcs!$Q22 +parameters!$G$24*calcs!$GM22+parameters!$H$24*LN(calcs!$GM22)+parameters!$I$24*calcs!$GQ22+parameters!$J$24*(calcs!$GU22+calcs!$GY22) + parameters!$K$24*calcs!$GT22+parameters!$L$24*(calcs!$GV22+calcs!$GZ22)+parameters!$M$24*(calcs!$GT22+calcs!$GV22+calcs!$GZ22)+parameters!$N$24*(calcs!$GO22+calcs!$GR22)+parameters!$O$24*calcs!$HB22+parameters!$P$24*calcs!$HE22)</f>
        <v>17.062620320036643</v>
      </c>
      <c r="IJ22" s="98"/>
    </row>
    <row r="23" spans="1:244" s="60" customFormat="1" x14ac:dyDescent="0.3">
      <c r="A23" s="138" t="s">
        <v>167</v>
      </c>
      <c r="B23" s="90" t="str">
        <f t="shared" si="118"/>
        <v>Ferro-edenite</v>
      </c>
      <c r="C23" s="115">
        <v>52.009998321533203</v>
      </c>
      <c r="D23" s="115">
        <v>0.93999999761581399</v>
      </c>
      <c r="E23" s="115">
        <v>16.0100002288818</v>
      </c>
      <c r="F23" s="115"/>
      <c r="G23" s="115">
        <v>8.4854756974393961</v>
      </c>
      <c r="H23" s="115">
        <v>2.9000000953674299</v>
      </c>
      <c r="I23" s="115">
        <v>4.8000001907348597</v>
      </c>
      <c r="J23" s="115">
        <v>0.129999995231628</v>
      </c>
      <c r="K23" s="115">
        <v>5.5100002288818404</v>
      </c>
      <c r="L23" s="115">
        <v>3.2000000476837198</v>
      </c>
      <c r="M23" s="91">
        <v>0</v>
      </c>
      <c r="N23" s="91">
        <v>0</v>
      </c>
      <c r="O23" s="91">
        <v>0</v>
      </c>
      <c r="P23" s="91">
        <v>95.759999999999991</v>
      </c>
      <c r="Q23" s="60">
        <v>1025</v>
      </c>
      <c r="R23" s="92">
        <f t="shared" si="119"/>
        <v>0.86567906660341554</v>
      </c>
      <c r="S23" s="93">
        <f t="shared" si="120"/>
        <v>1.1769124797994416E-2</v>
      </c>
      <c r="T23" s="93">
        <f t="shared" si="121"/>
        <v>0.15702051593039115</v>
      </c>
      <c r="U23" s="93">
        <f t="shared" si="122"/>
        <v>0</v>
      </c>
      <c r="V23" s="93">
        <f t="shared" si="123"/>
        <v>0.1181163098195907</v>
      </c>
      <c r="W23" s="93">
        <f t="shared" si="124"/>
        <v>7.1942448409015869E-2</v>
      </c>
      <c r="X23" s="93">
        <f t="shared" si="125"/>
        <v>8.5592014813389086E-2</v>
      </c>
      <c r="Y23" s="93">
        <f t="shared" si="126"/>
        <v>1.8325344690108261E-3</v>
      </c>
      <c r="Z23" s="93">
        <f t="shared" si="127"/>
        <v>8.8901083090753966E-2</v>
      </c>
      <c r="AA23" s="93">
        <f t="shared" si="128"/>
        <v>3.3969050455543215E-2</v>
      </c>
      <c r="AB23" s="93">
        <f t="shared" si="129"/>
        <v>0</v>
      </c>
      <c r="AC23" s="94">
        <f t="shared" si="130"/>
        <v>0</v>
      </c>
      <c r="AD23" s="92">
        <f t="shared" si="131"/>
        <v>1.7313581332068311</v>
      </c>
      <c r="AE23" s="93">
        <f t="shared" si="132"/>
        <v>2.3538249595988832E-2</v>
      </c>
      <c r="AF23" s="93">
        <f t="shared" si="133"/>
        <v>0.47106154779117348</v>
      </c>
      <c r="AG23" s="93">
        <f t="shared" si="134"/>
        <v>0</v>
      </c>
      <c r="AH23" s="93">
        <f t="shared" si="135"/>
        <v>0.1181163098195907</v>
      </c>
      <c r="AI23" s="93">
        <f t="shared" si="136"/>
        <v>7.1942448409015869E-2</v>
      </c>
      <c r="AJ23" s="93">
        <f t="shared" si="137"/>
        <v>8.5592014813389086E-2</v>
      </c>
      <c r="AK23" s="93">
        <f t="shared" si="138"/>
        <v>1.8325344690108261E-3</v>
      </c>
      <c r="AL23" s="93">
        <f t="shared" si="139"/>
        <v>8.8901083090753966E-2</v>
      </c>
      <c r="AM23" s="93">
        <f t="shared" si="140"/>
        <v>3.3969050455543215E-2</v>
      </c>
      <c r="AN23" s="94">
        <f t="shared" si="141"/>
        <v>2.6263113716512971</v>
      </c>
      <c r="AO23" s="92">
        <f t="shared" si="142"/>
        <v>15.162420379240659</v>
      </c>
      <c r="AP23" s="93">
        <f t="shared" si="143"/>
        <v>0.20613692136867601</v>
      </c>
      <c r="AQ23" s="93">
        <f t="shared" si="144"/>
        <v>4.1253355242432033</v>
      </c>
      <c r="AR23" s="93">
        <f t="shared" si="145"/>
        <v>0</v>
      </c>
      <c r="AS23" s="93">
        <f t="shared" si="146"/>
        <v>1.0344070985545302</v>
      </c>
      <c r="AT23" s="93">
        <f t="shared" si="147"/>
        <v>0.63003813305159806</v>
      </c>
      <c r="AU23" s="93">
        <f t="shared" si="148"/>
        <v>0.74957461706841655</v>
      </c>
      <c r="AV23" s="93">
        <f t="shared" si="149"/>
        <v>1.6048475151195875E-2</v>
      </c>
      <c r="AW23" s="93">
        <f t="shared" si="150"/>
        <v>0.77855388099002032</v>
      </c>
      <c r="AX23" s="93">
        <f t="shared" si="151"/>
        <v>0.29748497033170057</v>
      </c>
      <c r="AY23" s="94">
        <f t="shared" si="152"/>
        <v>23</v>
      </c>
      <c r="AZ23" s="92">
        <f t="shared" si="153"/>
        <v>7.5812101896203297</v>
      </c>
      <c r="BA23" s="93">
        <f t="shared" si="154"/>
        <v>0.103068460684338</v>
      </c>
      <c r="BB23" s="93">
        <f t="shared" si="155"/>
        <v>2.750223682828802</v>
      </c>
      <c r="BC23" s="93">
        <f t="shared" si="156"/>
        <v>0</v>
      </c>
      <c r="BD23" s="93">
        <f t="shared" si="157"/>
        <v>1.0344070985545302</v>
      </c>
      <c r="BE23" s="93">
        <f t="shared" si="158"/>
        <v>0.63003813305159806</v>
      </c>
      <c r="BF23" s="93">
        <f t="shared" si="159"/>
        <v>0.74957461706841655</v>
      </c>
      <c r="BG23" s="93">
        <f t="shared" si="160"/>
        <v>1.6048475151195875E-2</v>
      </c>
      <c r="BH23" s="93">
        <f t="shared" si="161"/>
        <v>1.5571077619800406</v>
      </c>
      <c r="BI23" s="93">
        <f t="shared" si="162"/>
        <v>0.59496994066340114</v>
      </c>
      <c r="BJ23" s="93">
        <f t="shared" si="163"/>
        <v>0</v>
      </c>
      <c r="BK23" s="93">
        <f t="shared" si="164"/>
        <v>0</v>
      </c>
      <c r="BL23" s="93">
        <f t="shared" si="165"/>
        <v>2</v>
      </c>
      <c r="BM23" s="94">
        <f t="shared" si="166"/>
        <v>15.01664835960265</v>
      </c>
      <c r="BN23" s="95">
        <f t="shared" si="167"/>
        <v>7.5812101896203297</v>
      </c>
      <c r="BO23" s="66">
        <f t="shared" si="168"/>
        <v>0.41878981037967034</v>
      </c>
      <c r="BP23" s="66">
        <f t="shared" si="169"/>
        <v>0</v>
      </c>
      <c r="BQ23" s="66">
        <f t="shared" si="170"/>
        <v>8</v>
      </c>
      <c r="BR23" s="66">
        <f t="shared" si="171"/>
        <v>2.3314338724491317</v>
      </c>
      <c r="BS23" s="66">
        <f t="shared" si="172"/>
        <v>0.103068460684338</v>
      </c>
      <c r="BT23" s="66">
        <f t="shared" si="173"/>
        <v>0</v>
      </c>
      <c r="BU23" s="66"/>
      <c r="BV23" s="66">
        <f t="shared" si="174"/>
        <v>0.63003813305159806</v>
      </c>
      <c r="BW23" s="66">
        <f t="shared" si="175"/>
        <v>1.0344070985545302</v>
      </c>
      <c r="BX23" s="66">
        <f t="shared" si="176"/>
        <v>1.6048475151195875E-2</v>
      </c>
      <c r="BY23" s="66">
        <f t="shared" si="177"/>
        <v>4.1149960398907943</v>
      </c>
      <c r="BZ23" s="66">
        <f t="shared" si="178"/>
        <v>0</v>
      </c>
      <c r="CA23" s="66">
        <f t="shared" si="179"/>
        <v>0</v>
      </c>
      <c r="CB23" s="66">
        <f t="shared" si="180"/>
        <v>0</v>
      </c>
      <c r="CC23" s="66">
        <f t="shared" si="181"/>
        <v>0.74957461706841655</v>
      </c>
      <c r="CD23" s="56">
        <f t="shared" si="182"/>
        <v>0.74957461706841655</v>
      </c>
      <c r="CE23" s="66">
        <f t="shared" si="183"/>
        <v>1.4991492341368331</v>
      </c>
      <c r="CF23" s="66">
        <f t="shared" si="184"/>
        <v>0.80753314491162409</v>
      </c>
      <c r="CG23" s="66">
        <f t="shared" si="185"/>
        <v>0.59496994066340114</v>
      </c>
      <c r="CH23" s="67">
        <f t="shared" si="186"/>
        <v>1.4025030855750251</v>
      </c>
      <c r="CJ23" s="60">
        <f t="shared" si="187"/>
        <v>1.0552404958977457</v>
      </c>
      <c r="CK23" s="60">
        <f t="shared" si="188"/>
        <v>1.0654840958414351</v>
      </c>
      <c r="CL23" s="60">
        <f t="shared" si="189"/>
        <v>1.1659930517685493</v>
      </c>
      <c r="CN23" s="60">
        <f t="shared" si="190"/>
        <v>1</v>
      </c>
      <c r="CO23" s="60">
        <f t="shared" si="191"/>
        <v>7.5812101896203297</v>
      </c>
      <c r="CP23" s="60">
        <f t="shared" si="192"/>
        <v>0.103068460684338</v>
      </c>
      <c r="CQ23" s="60">
        <f t="shared" si="193"/>
        <v>2.750223682828802</v>
      </c>
      <c r="CR23" s="60">
        <f t="shared" si="194"/>
        <v>0</v>
      </c>
      <c r="CS23" s="60">
        <f t="shared" si="195"/>
        <v>1.0344070985545302</v>
      </c>
      <c r="CT23" s="60">
        <f t="shared" si="196"/>
        <v>0.63003813305159806</v>
      </c>
      <c r="CU23" s="60">
        <f t="shared" si="197"/>
        <v>0.74957461706841655</v>
      </c>
      <c r="CV23" s="60">
        <f t="shared" si="198"/>
        <v>1.6048475151195875E-2</v>
      </c>
      <c r="CW23" s="60">
        <f t="shared" si="199"/>
        <v>1.5571077619800406</v>
      </c>
      <c r="CX23" s="60">
        <f t="shared" si="200"/>
        <v>0.59496994066340114</v>
      </c>
      <c r="CY23" s="60">
        <f t="shared" si="201"/>
        <v>0</v>
      </c>
      <c r="CZ23" s="60">
        <f t="shared" si="202"/>
        <v>0</v>
      </c>
      <c r="DA23" s="60">
        <f t="shared" si="203"/>
        <v>2</v>
      </c>
      <c r="DB23" s="60">
        <f t="shared" si="204"/>
        <v>23</v>
      </c>
      <c r="DC23" s="60">
        <f t="shared" si="205"/>
        <v>0</v>
      </c>
      <c r="DD23" s="60" t="str">
        <f t="shared" si="206"/>
        <v/>
      </c>
      <c r="DE23" s="59">
        <f t="shared" si="207"/>
        <v>7.5812101896203297</v>
      </c>
      <c r="DF23" s="59">
        <f t="shared" si="208"/>
        <v>0.41878981037967034</v>
      </c>
      <c r="DG23" s="59">
        <f t="shared" si="209"/>
        <v>0</v>
      </c>
      <c r="DH23" s="59">
        <f t="shared" si="210"/>
        <v>8</v>
      </c>
      <c r="DI23" s="59">
        <f t="shared" si="211"/>
        <v>2.3314338724491317</v>
      </c>
      <c r="DJ23" s="59">
        <f t="shared" si="212"/>
        <v>0.103068460684338</v>
      </c>
      <c r="DK23" s="59">
        <f t="shared" si="213"/>
        <v>0</v>
      </c>
      <c r="DL23" s="59">
        <f t="shared" si="214"/>
        <v>0</v>
      </c>
      <c r="DM23" s="59">
        <f t="shared" si="215"/>
        <v>0.63003813305159806</v>
      </c>
      <c r="DN23" s="59">
        <f t="shared" si="216"/>
        <v>1.0344070985545302</v>
      </c>
      <c r="DO23" s="59">
        <f t="shared" si="217"/>
        <v>1.6048475151195875E-2</v>
      </c>
      <c r="DP23" s="59">
        <f t="shared" si="218"/>
        <v>4.1149960398907943</v>
      </c>
      <c r="DQ23" s="59">
        <f t="shared" si="219"/>
        <v>0</v>
      </c>
      <c r="DR23" s="59">
        <f t="shared" si="220"/>
        <v>0</v>
      </c>
      <c r="DS23" s="59">
        <f t="shared" si="221"/>
        <v>0</v>
      </c>
      <c r="DT23" s="59">
        <f t="shared" si="222"/>
        <v>0.74957461706841655</v>
      </c>
      <c r="DU23" s="59">
        <f t="shared" si="223"/>
        <v>1.2504253829315835</v>
      </c>
      <c r="DV23" s="59">
        <f t="shared" si="224"/>
        <v>2</v>
      </c>
      <c r="DW23" s="59">
        <f t="shared" si="225"/>
        <v>0.30668237904845719</v>
      </c>
      <c r="DX23" s="59">
        <f t="shared" si="226"/>
        <v>0</v>
      </c>
      <c r="DY23" s="59">
        <f t="shared" si="227"/>
        <v>0.30668237904845719</v>
      </c>
      <c r="EA23" s="60">
        <f t="shared" si="228"/>
        <v>0.77433588587675384</v>
      </c>
      <c r="EB23" s="60">
        <f t="shared" si="229"/>
        <v>1.0401008512505223</v>
      </c>
      <c r="EC23" s="60">
        <f t="shared" si="230"/>
        <v>1.0105273115327427</v>
      </c>
      <c r="ED23" s="60">
        <f t="shared" si="231"/>
        <v>0.97800743833366355</v>
      </c>
      <c r="EF23" s="60">
        <f t="shared" si="232"/>
        <v>1.0401008512505223</v>
      </c>
      <c r="EG23" s="60">
        <f t="shared" si="233"/>
        <v>7.8852231717332382</v>
      </c>
      <c r="EH23" s="60">
        <f t="shared" si="234"/>
        <v>0.10720159369486094</v>
      </c>
      <c r="EI23" s="60">
        <f t="shared" si="235"/>
        <v>2.8605099936395835</v>
      </c>
      <c r="EJ23" s="60">
        <f t="shared" si="236"/>
        <v>0</v>
      </c>
      <c r="EK23" s="60">
        <f t="shared" si="237"/>
        <v>1.0758877037461498</v>
      </c>
      <c r="EL23" s="60">
        <f t="shared" si="238"/>
        <v>0.65530319850725693</v>
      </c>
      <c r="EM23" s="60">
        <f t="shared" si="239"/>
        <v>0.77963319728864433</v>
      </c>
      <c r="EN23" s="60">
        <f t="shared" si="240"/>
        <v>1.6692032666031684E-2</v>
      </c>
      <c r="EO23" s="60">
        <f t="shared" si="241"/>
        <v>1.619549108724236</v>
      </c>
      <c r="EP23" s="60">
        <f t="shared" si="242"/>
        <v>0.61882874175247626</v>
      </c>
      <c r="EQ23" s="60">
        <f t="shared" si="243"/>
        <v>0</v>
      </c>
      <c r="ER23" s="60">
        <f t="shared" si="244"/>
        <v>0</v>
      </c>
      <c r="ES23" s="60">
        <f t="shared" si="245"/>
        <v>2.0802017025010446</v>
      </c>
      <c r="ET23" s="60">
        <f t="shared" si="246"/>
        <v>23.922319578762014</v>
      </c>
      <c r="EU23" s="60">
        <f t="shared" si="247"/>
        <v>-1.8446391575240284</v>
      </c>
      <c r="EV23" s="60" t="str">
        <f t="shared" si="248"/>
        <v/>
      </c>
      <c r="EW23" s="62">
        <f t="shared" si="249"/>
        <v>7.8852231717332382</v>
      </c>
      <c r="EX23" s="62">
        <f t="shared" si="250"/>
        <v>0.11477682826676183</v>
      </c>
      <c r="EY23" s="62">
        <f t="shared" si="251"/>
        <v>0</v>
      </c>
      <c r="EZ23" s="62">
        <f t="shared" si="252"/>
        <v>8</v>
      </c>
      <c r="FA23" s="62">
        <f t="shared" si="253"/>
        <v>2.7457331653728216</v>
      </c>
      <c r="FB23" s="62">
        <f t="shared" si="254"/>
        <v>0.10720159369486094</v>
      </c>
      <c r="FC23" s="62">
        <f t="shared" si="255"/>
        <v>0</v>
      </c>
      <c r="FD23" s="62">
        <f t="shared" si="256"/>
        <v>-1.8446391575240284</v>
      </c>
      <c r="FE23" s="62">
        <f t="shared" si="257"/>
        <v>0.65530319850725693</v>
      </c>
      <c r="FF23" s="62">
        <f t="shared" si="258"/>
        <v>2.9205268612701785</v>
      </c>
      <c r="FG23" s="62">
        <f t="shared" si="259"/>
        <v>1.6692032666031684E-2</v>
      </c>
      <c r="FH23" s="62">
        <f t="shared" si="260"/>
        <v>4.6008176939871213</v>
      </c>
      <c r="FI23" s="62">
        <f t="shared" si="261"/>
        <v>0</v>
      </c>
      <c r="FJ23" s="62">
        <f t="shared" si="262"/>
        <v>0</v>
      </c>
      <c r="FK23" s="62">
        <f t="shared" si="263"/>
        <v>0</v>
      </c>
      <c r="FL23" s="62">
        <f t="shared" si="264"/>
        <v>0.77963319728864433</v>
      </c>
      <c r="FM23" s="62">
        <f t="shared" si="265"/>
        <v>1.2203668027113557</v>
      </c>
      <c r="FN23" s="62">
        <f t="shared" si="266"/>
        <v>2</v>
      </c>
      <c r="FO23" s="62">
        <f t="shared" si="267"/>
        <v>0.39918230601288029</v>
      </c>
      <c r="FP23" s="62">
        <f t="shared" si="268"/>
        <v>0.61882874175247626</v>
      </c>
      <c r="FQ23" s="62">
        <f t="shared" si="269"/>
        <v>1.0180110477653566</v>
      </c>
      <c r="FR23" s="62" t="str">
        <f t="shared" si="270"/>
        <v>Fail</v>
      </c>
      <c r="FS23" s="62" t="str">
        <f t="shared" si="271"/>
        <v>Low-Ca</v>
      </c>
      <c r="FT23" s="60">
        <f t="shared" si="272"/>
        <v>0.18325904406878998</v>
      </c>
      <c r="FV23" s="60">
        <f t="shared" si="273"/>
        <v>1.0200504256252612</v>
      </c>
      <c r="FW23" s="60">
        <f t="shared" si="274"/>
        <v>7.7332166806767839</v>
      </c>
      <c r="FX23" s="60">
        <f t="shared" si="275"/>
        <v>0.10513502718959948</v>
      </c>
      <c r="FY23" s="60">
        <f t="shared" si="276"/>
        <v>2.805366838234193</v>
      </c>
      <c r="FZ23" s="60">
        <f t="shared" si="277"/>
        <v>0</v>
      </c>
      <c r="GA23" s="60">
        <f t="shared" si="278"/>
        <v>1.0551474011503399</v>
      </c>
      <c r="GB23" s="60">
        <f t="shared" si="279"/>
        <v>0.64267066577942755</v>
      </c>
      <c r="GC23" s="60">
        <f t="shared" si="280"/>
        <v>0.76460390717853044</v>
      </c>
      <c r="GD23" s="60">
        <f t="shared" si="281"/>
        <v>1.6370253908613779E-2</v>
      </c>
      <c r="GE23" s="60">
        <f t="shared" si="282"/>
        <v>1.5883284353521383</v>
      </c>
      <c r="GF23" s="60">
        <f t="shared" si="283"/>
        <v>0.60689934120793876</v>
      </c>
      <c r="GG23" s="60">
        <f t="shared" si="284"/>
        <v>0</v>
      </c>
      <c r="GH23" s="60">
        <f t="shared" si="285"/>
        <v>0</v>
      </c>
      <c r="GI23" s="60">
        <f t="shared" si="286"/>
        <v>2.0401008512505223</v>
      </c>
      <c r="GJ23" s="60">
        <f t="shared" si="287"/>
        <v>23.461159789381007</v>
      </c>
      <c r="GK23" s="60">
        <f t="shared" si="288"/>
        <v>-0.9223195787620142</v>
      </c>
      <c r="GM23" s="88">
        <f t="shared" si="289"/>
        <v>7.7332166806767839</v>
      </c>
      <c r="GN23" s="88">
        <f t="shared" si="290"/>
        <v>0.26678331932321608</v>
      </c>
      <c r="GO23" s="88">
        <f t="shared" si="291"/>
        <v>0</v>
      </c>
      <c r="GP23" s="87">
        <f t="shared" si="292"/>
        <v>8</v>
      </c>
      <c r="GQ23" s="88">
        <f t="shared" si="293"/>
        <v>2.5385835189109769</v>
      </c>
      <c r="GR23" s="88">
        <f t="shared" si="294"/>
        <v>0.10513502718959948</v>
      </c>
      <c r="GS23" s="88">
        <f t="shared" si="295"/>
        <v>0</v>
      </c>
      <c r="GT23" s="88">
        <f t="shared" si="296"/>
        <v>-0.9223195787620142</v>
      </c>
      <c r="GU23" s="88">
        <f t="shared" si="297"/>
        <v>0.64267066577942755</v>
      </c>
      <c r="GV23" s="88">
        <f t="shared" si="298"/>
        <v>1.9774669799123541</v>
      </c>
      <c r="GW23" s="88">
        <f t="shared" si="299"/>
        <v>1.6370253908613779E-2</v>
      </c>
      <c r="GX23" s="87">
        <f t="shared" si="300"/>
        <v>4.3579068669389578</v>
      </c>
      <c r="GY23" s="88">
        <f t="shared" si="301"/>
        <v>0</v>
      </c>
      <c r="GZ23" s="88">
        <f t="shared" si="302"/>
        <v>0</v>
      </c>
      <c r="HA23" s="88">
        <f t="shared" si="303"/>
        <v>0</v>
      </c>
      <c r="HB23" s="88">
        <f t="shared" si="304"/>
        <v>0.76460390717853044</v>
      </c>
      <c r="HC23" s="88">
        <f t="shared" si="305"/>
        <v>1.2353960928214696</v>
      </c>
      <c r="HD23" s="87">
        <f t="shared" si="306"/>
        <v>2</v>
      </c>
      <c r="HE23" s="88">
        <f t="shared" si="307"/>
        <v>0.35293234253066874</v>
      </c>
      <c r="HF23" s="88">
        <f t="shared" si="308"/>
        <v>0.60689934120793876</v>
      </c>
      <c r="HG23" s="88">
        <f t="shared" si="309"/>
        <v>0.9598316837386075</v>
      </c>
      <c r="HH23" s="96" t="str">
        <f t="shared" si="310"/>
        <v>Fail</v>
      </c>
      <c r="HI23" s="83">
        <f t="shared" si="311"/>
        <v>0.24528126101930287</v>
      </c>
      <c r="HJ23" s="83">
        <f t="shared" si="312"/>
        <v>0.9598316837386075</v>
      </c>
      <c r="HK23" s="83">
        <f t="shared" si="313"/>
        <v>0.10513502718959948</v>
      </c>
      <c r="HL23" s="83">
        <f t="shared" si="314"/>
        <v>7.7332166806767839</v>
      </c>
      <c r="HM23" s="96" t="str">
        <f t="shared" si="315"/>
        <v>Ferro-edenite</v>
      </c>
      <c r="HP23" s="97">
        <f>parameters!$E$5+parameters!$F$5*calcs!$Q23 +parameters!$G$5*calcs!$GM23+parameters!$H$5*LN(calcs!$GM23)+parameters!$I$5*calcs!$GQ23+parameters!$J$5*(calcs!$GU23+calcs!$GY23) + parameters!$K$5*calcs!$GT23+parameters!$L$5*(calcs!$GV23+calcs!$GZ23)+parameters!$M$5*(calcs!$GT23+calcs!$GV23+calcs!$GZ23)+parameters!$N$5*(calcs!$GO23+calcs!$GR23)+parameters!$O$5*calcs!$HB23+parameters!$P$5*calcs!$HE23</f>
        <v>73.525138791398959</v>
      </c>
      <c r="HQ23" s="97">
        <f>parameters!$E$6+parameters!$F$6*calcs!$Q23 +parameters!$G$6*calcs!$GM23+parameters!$H$6*LN(calcs!$GM23)+parameters!$I$6*calcs!$GQ23+parameters!$J$6*(calcs!$GU23+calcs!$GY23) + parameters!$K$6*calcs!$GT23+parameters!$L$6*(calcs!$GV23+calcs!$GZ23)+parameters!$M$6*(calcs!$GT23+calcs!$GV23+calcs!$GZ23)+parameters!$N$6*(calcs!$GO23+calcs!$GR23)+parameters!$O$6*calcs!$HB23+parameters!$P$6*calcs!$HE23</f>
        <v>78.512952966697057</v>
      </c>
      <c r="HR23" s="97">
        <f>parameters!$E$7+parameters!$F$7*calcs!$Q23 +parameters!$G$7*calcs!$GM23+parameters!$H$7*LN(calcs!$GM23)+parameters!$I$7*calcs!$GQ23+parameters!$J$7*(calcs!$GU23+calcs!$GY23) + parameters!$K$7*calcs!$GT23+parameters!$L$7*(calcs!$GV23+calcs!$GZ23)+parameters!$M$7*(calcs!$GT23+calcs!$GV23+calcs!$GZ23)+parameters!$N$7*(calcs!$GO23+calcs!$GR23)+parameters!$O$7*calcs!$HB23+parameters!$P$7*calcs!$HE23</f>
        <v>115.7884198704365</v>
      </c>
      <c r="HS23" s="97">
        <f>parameters!$E$8+parameters!$F$8*calcs!$Q23 +parameters!$G$8*calcs!$GM23+parameters!$H$8*LN(calcs!$GM23)+parameters!$I$8*calcs!$GQ23+parameters!$J$8*(calcs!$GU23+calcs!$GY23) + parameters!$K$8*calcs!$GT23+parameters!$L$8*(calcs!$GV23+calcs!$GZ23)+parameters!$M$8*(calcs!$GT23+calcs!$GV23+calcs!$GZ23)+parameters!$N$8*(calcs!$GO23+calcs!$GR23)+parameters!$O$8*calcs!$HB23+parameters!$P$8*calcs!$HE23</f>
        <v>115.44724430951185</v>
      </c>
      <c r="HT23" s="81"/>
      <c r="HU23" s="97">
        <f>EXP(parameters!$E$10+parameters!$F$10*calcs!$Q23 +parameters!$G$10*calcs!$GM23+parameters!$H$10*LN(calcs!$GM23)+parameters!$I$10*calcs!$GQ23+parameters!$J$10*(calcs!$GU23+calcs!$GY23) + parameters!$K$10*calcs!$GT23+parameters!$L$10*(calcs!$GV23+calcs!$GZ23)+parameters!$M$10*(calcs!$GT23+calcs!$GV23+calcs!$GZ23)+parameters!$N$10*(calcs!$GO23+calcs!$GR23)+parameters!$O$10*calcs!$HB23+parameters!$P$10*calcs!$HE23)</f>
        <v>3.6960367149966603E-2</v>
      </c>
      <c r="HV23" s="97">
        <f>EXP(parameters!$E$11+parameters!$F$11*calcs!$Q23 +parameters!$G$11*calcs!$GM23+parameters!$H$11*LN(calcs!$GM23)+parameters!$I$11*calcs!$GQ23+parameters!$J$11*(calcs!$GU23+calcs!$GY23) + parameters!$K$11*calcs!$GT23+parameters!$L$11*(calcs!$GV23+calcs!$GZ23)+parameters!$M$11*(calcs!$GT23+calcs!$GV23+calcs!$GZ23)+parameters!$N$11*(calcs!$GO23+calcs!$GR23)+parameters!$O$11*calcs!$HB23+parameters!$P$11*calcs!$HE23)</f>
        <v>7.4146018926016036E-2</v>
      </c>
      <c r="HW23" s="73"/>
      <c r="HX23" s="97">
        <f>EXP(parameters!$E$13+parameters!$F$13*calcs!$Q23 +parameters!$G$13*calcs!$GM23+parameters!$H$13*LN(calcs!$GM23)+parameters!$I$13*calcs!$GQ23+parameters!$J$13*(calcs!$GU23+calcs!$GY23) + parameters!$K$13*calcs!$GT23+parameters!$L$13*(calcs!$GV23+calcs!$GZ23)+parameters!$M$13*(calcs!$GT23+calcs!$GV23+calcs!$GZ23)+parameters!$N$13*(calcs!$GO23+calcs!$GR23)+parameters!$O$13*calcs!$HB23+parameters!$P$13*calcs!$HE23)</f>
        <v>0.36814087977170368</v>
      </c>
      <c r="HY23" s="97">
        <f>EXP(parameters!$E$14+parameters!$F$14*calcs!$Q23 +parameters!$G$14*calcs!$GM23+parameters!$H$14*LN(calcs!$GM23)+parameters!$I$14*calcs!$GQ23+parameters!$J$14*(calcs!$GU23+calcs!$GY23) + parameters!$K$14*calcs!$GT23+parameters!$L$14*(calcs!$GV23+calcs!$GZ23)+parameters!$M$14*(calcs!$GT23+calcs!$GV23+calcs!$GZ23)+parameters!$N$14*(calcs!$GO23+calcs!$GR23)+parameters!$O$14*calcs!$HB23+parameters!$P$14*calcs!$HE23)</f>
        <v>0.26970231122759425</v>
      </c>
      <c r="HZ23" s="81"/>
      <c r="IA23" s="97">
        <f>EXP(parameters!$E$16+parameters!$F$16*calcs!$Q23 +parameters!$G$16*calcs!$GM23+parameters!$H$16*LN(calcs!$GM23)+parameters!$I$16*calcs!$GQ23+parameters!$J$16*(calcs!$GU23+calcs!$GY23) + parameters!$K$16*calcs!$GT23+parameters!$L$16*(calcs!$GV23+calcs!$GZ23)+parameters!$M$16*(calcs!$GT23+calcs!$GV23+calcs!$GZ23)+parameters!$N$16*(calcs!$GO23+calcs!$GR23)+parameters!$O$16*calcs!$HB23+parameters!$P$16*calcs!$HE23)</f>
        <v>1.4759771950892059E-2</v>
      </c>
      <c r="IB23" s="81"/>
      <c r="IC23" s="97">
        <f>(parameters!$E$18+parameters!$F$18*calcs!$Q23 +parameters!$G$18*calcs!$GM23+parameters!$H$18*LN(calcs!$GM23)+parameters!$I$18*calcs!$GQ23+parameters!$J$18*(calcs!$GU23+calcs!$GY23) + parameters!$K$18*calcs!$GT23+parameters!$L$18*(calcs!$GV23+calcs!$GZ23)+parameters!$M$18*(calcs!$GT23+calcs!$GV23+calcs!$GZ23)+parameters!$N$18*(calcs!$GO23+calcs!$GR23)+parameters!$O$18*calcs!$HB23+parameters!$P$18*calcs!$HE23)</f>
        <v>-13.805953053595681</v>
      </c>
      <c r="ID23" s="97">
        <f>EXP(parameters!$E$19+parameters!$F$19*calcs!$Q23 +parameters!$G$19*calcs!$GM23+parameters!$H$19*LN(calcs!$GM23)+parameters!$I$19*calcs!$GQ23+parameters!$J$19*(calcs!$GU23+calcs!$GY23) + parameters!$K$19*calcs!$GT23+parameters!$L$19*(calcs!$GV23+calcs!$GZ23)+parameters!$M$19*(calcs!$GT23+calcs!$GV23+calcs!$GZ23)+parameters!$N$19*(calcs!$GO23+calcs!$GR23)+parameters!$O$19*calcs!$HB23+parameters!$P$19*calcs!$HE23)</f>
        <v>3.0900585054295235</v>
      </c>
      <c r="IE23" s="73"/>
      <c r="IF23" s="97">
        <f>(parameters!$E$21+parameters!$F$21*calcs!$Q23 +parameters!$G$21*calcs!$GM23+parameters!$H$21*LN(calcs!$GM23)+parameters!$I$21*calcs!$GQ23+parameters!$J$21*(calcs!$GU23+calcs!$GY23) + parameters!$K$21*calcs!$GT23+parameters!$L$21*(calcs!$GV23+calcs!$GZ23)+parameters!$M$21*(calcs!$GT23+calcs!$GV23+calcs!$GZ23)+parameters!$N$21*(calcs!$GO23+calcs!$GR23)+parameters!$O$21*calcs!$HB23+parameters!$P$21*calcs!$HE23)</f>
        <v>3.4757788029974965</v>
      </c>
      <c r="IG23" s="97">
        <f>(parameters!$E$22+parameters!$F$22*calcs!$Q23 +parameters!$G$22*calcs!$GM23+parameters!$H$22*LN(calcs!$GM23)+parameters!$I$22*calcs!$GQ23+parameters!$J$22*(calcs!$GU23+calcs!$GY23) + parameters!$K$22*calcs!$GT23+parameters!$L$22*(calcs!$GV23+calcs!$GZ23)+parameters!$M$22*(calcs!$GT23+calcs!$GV23+calcs!$GZ23)+parameters!$N$22*(calcs!$GO23+calcs!$GR23)+parameters!$O$22*calcs!$HB23+parameters!$P$22*calcs!$HE23)</f>
        <v>0.62667778956625142</v>
      </c>
      <c r="IH23" s="81"/>
      <c r="II23" s="97">
        <f>(parameters!$E$24+parameters!$F$24*calcs!$Q23 +parameters!$G$24*calcs!$GM23+parameters!$H$24*LN(calcs!$GM23)+parameters!$I$24*calcs!$GQ23+parameters!$J$24*(calcs!$GU23+calcs!$GY23) + parameters!$K$24*calcs!$GT23+parameters!$L$24*(calcs!$GV23+calcs!$GZ23)+parameters!$M$24*(calcs!$GT23+calcs!$GV23+calcs!$GZ23)+parameters!$N$24*(calcs!$GO23+calcs!$GR23)+parameters!$O$24*calcs!$HB23+parameters!$P$24*calcs!$HE23)</f>
        <v>21.798441760300577</v>
      </c>
      <c r="IJ23" s="98"/>
    </row>
    <row r="24" spans="1:244" s="60" customFormat="1" x14ac:dyDescent="0.3">
      <c r="A24" s="138" t="s">
        <v>167</v>
      </c>
      <c r="B24" s="90" t="str">
        <f t="shared" si="118"/>
        <v>Ferro-edenite</v>
      </c>
      <c r="C24" s="115">
        <v>53.099998474121101</v>
      </c>
      <c r="D24" s="115">
        <v>0.490000009536743</v>
      </c>
      <c r="E24" s="115">
        <v>15.6099996566772</v>
      </c>
      <c r="F24" s="115"/>
      <c r="G24" s="115">
        <v>5.7775745981839268</v>
      </c>
      <c r="H24" s="115">
        <v>2.7000000476837198</v>
      </c>
      <c r="I24" s="115">
        <v>3.7999999523162802</v>
      </c>
      <c r="J24" s="115">
        <v>9.00000035762787E-2</v>
      </c>
      <c r="K24" s="115">
        <v>4.6700000762939498</v>
      </c>
      <c r="L24" s="115">
        <v>3.3499999046325701</v>
      </c>
      <c r="M24" s="91">
        <v>0</v>
      </c>
      <c r="N24" s="91">
        <v>0</v>
      </c>
      <c r="O24" s="91">
        <v>0</v>
      </c>
      <c r="P24" s="91">
        <v>95.759999999999991</v>
      </c>
      <c r="Q24" s="60">
        <v>1025</v>
      </c>
      <c r="R24" s="92">
        <f t="shared" si="119"/>
        <v>0.88382154584089723</v>
      </c>
      <c r="S24" s="93">
        <f t="shared" si="120"/>
        <v>6.1349694445566915E-3</v>
      </c>
      <c r="T24" s="93">
        <f t="shared" si="121"/>
        <v>0.15309744938934811</v>
      </c>
      <c r="U24" s="93">
        <f t="shared" si="122"/>
        <v>0</v>
      </c>
      <c r="V24" s="93">
        <f t="shared" si="123"/>
        <v>8.042280899476513E-2</v>
      </c>
      <c r="W24" s="93">
        <f t="shared" si="124"/>
        <v>6.6980899223113857E-2</v>
      </c>
      <c r="X24" s="93">
        <f t="shared" si="125"/>
        <v>6.7760341517765346E-2</v>
      </c>
      <c r="Y24" s="93">
        <f t="shared" si="126"/>
        <v>1.268677806262739E-3</v>
      </c>
      <c r="Z24" s="93">
        <f t="shared" si="127"/>
        <v>7.5348103007372658E-2</v>
      </c>
      <c r="AA24" s="93">
        <f t="shared" si="128"/>
        <v>3.5561348153384804E-2</v>
      </c>
      <c r="AB24" s="93">
        <f t="shared" si="129"/>
        <v>0</v>
      </c>
      <c r="AC24" s="94">
        <f t="shared" si="130"/>
        <v>0</v>
      </c>
      <c r="AD24" s="92">
        <f t="shared" si="131"/>
        <v>1.7676430916817945</v>
      </c>
      <c r="AE24" s="93">
        <f t="shared" si="132"/>
        <v>1.2269938889113383E-2</v>
      </c>
      <c r="AF24" s="93">
        <f t="shared" si="133"/>
        <v>0.45929234816804432</v>
      </c>
      <c r="AG24" s="93">
        <f t="shared" si="134"/>
        <v>0</v>
      </c>
      <c r="AH24" s="93">
        <f t="shared" si="135"/>
        <v>8.042280899476513E-2</v>
      </c>
      <c r="AI24" s="93">
        <f t="shared" si="136"/>
        <v>6.6980899223113857E-2</v>
      </c>
      <c r="AJ24" s="93">
        <f t="shared" si="137"/>
        <v>6.7760341517765346E-2</v>
      </c>
      <c r="AK24" s="93">
        <f t="shared" si="138"/>
        <v>1.268677806262739E-3</v>
      </c>
      <c r="AL24" s="93">
        <f t="shared" si="139"/>
        <v>7.5348103007372658E-2</v>
      </c>
      <c r="AM24" s="93">
        <f t="shared" si="140"/>
        <v>3.5561348153384804E-2</v>
      </c>
      <c r="AN24" s="94">
        <f t="shared" si="141"/>
        <v>2.5665475574416168</v>
      </c>
      <c r="AO24" s="92">
        <f t="shared" si="142"/>
        <v>15.840653718183088</v>
      </c>
      <c r="AP24" s="93">
        <f t="shared" si="143"/>
        <v>0.10995650309746012</v>
      </c>
      <c r="AQ24" s="93">
        <f t="shared" si="144"/>
        <v>4.1159276309670796</v>
      </c>
      <c r="AR24" s="93">
        <f t="shared" si="145"/>
        <v>0</v>
      </c>
      <c r="AS24" s="93">
        <f t="shared" si="146"/>
        <v>0.72070536994975409</v>
      </c>
      <c r="AT24" s="93">
        <f t="shared" si="147"/>
        <v>0.60024630272866586</v>
      </c>
      <c r="AU24" s="93">
        <f t="shared" si="148"/>
        <v>0.60723123964324011</v>
      </c>
      <c r="AV24" s="93">
        <f t="shared" si="149"/>
        <v>1.1369198852145863E-2</v>
      </c>
      <c r="AW24" s="93">
        <f t="shared" si="150"/>
        <v>0.6752286214782105</v>
      </c>
      <c r="AX24" s="93">
        <f t="shared" si="151"/>
        <v>0.31868141510035358</v>
      </c>
      <c r="AY24" s="94">
        <f t="shared" si="152"/>
        <v>23.000000000000004</v>
      </c>
      <c r="AZ24" s="92">
        <f t="shared" si="153"/>
        <v>7.9203268590915439</v>
      </c>
      <c r="BA24" s="93">
        <f t="shared" si="154"/>
        <v>5.497825154873006E-2</v>
      </c>
      <c r="BB24" s="93">
        <f t="shared" si="155"/>
        <v>2.7439517539780529</v>
      </c>
      <c r="BC24" s="93">
        <f t="shared" si="156"/>
        <v>0</v>
      </c>
      <c r="BD24" s="93">
        <f t="shared" si="157"/>
        <v>0.72070536994975409</v>
      </c>
      <c r="BE24" s="93">
        <f t="shared" si="158"/>
        <v>0.60024630272866586</v>
      </c>
      <c r="BF24" s="93">
        <f t="shared" si="159"/>
        <v>0.60723123964324011</v>
      </c>
      <c r="BG24" s="93">
        <f t="shared" si="160"/>
        <v>1.1369198852145863E-2</v>
      </c>
      <c r="BH24" s="93">
        <f t="shared" si="161"/>
        <v>1.350457242956421</v>
      </c>
      <c r="BI24" s="93">
        <f t="shared" si="162"/>
        <v>0.63736283020070716</v>
      </c>
      <c r="BJ24" s="93">
        <f t="shared" si="163"/>
        <v>0</v>
      </c>
      <c r="BK24" s="93">
        <f t="shared" si="164"/>
        <v>0</v>
      </c>
      <c r="BL24" s="93">
        <f t="shared" si="165"/>
        <v>2</v>
      </c>
      <c r="BM24" s="94">
        <f t="shared" si="166"/>
        <v>14.646629048949263</v>
      </c>
      <c r="BN24" s="95">
        <f t="shared" si="167"/>
        <v>7.9203268590915439</v>
      </c>
      <c r="BO24" s="66">
        <f t="shared" si="168"/>
        <v>7.9673140908456119E-2</v>
      </c>
      <c r="BP24" s="66">
        <f t="shared" si="169"/>
        <v>0</v>
      </c>
      <c r="BQ24" s="66">
        <f t="shared" si="170"/>
        <v>8</v>
      </c>
      <c r="BR24" s="66">
        <f t="shared" si="171"/>
        <v>2.6642786130695968</v>
      </c>
      <c r="BS24" s="66">
        <f t="shared" si="172"/>
        <v>5.497825154873006E-2</v>
      </c>
      <c r="BT24" s="66">
        <f t="shared" si="173"/>
        <v>0</v>
      </c>
      <c r="BU24" s="66"/>
      <c r="BV24" s="66">
        <f t="shared" si="174"/>
        <v>0.60024630272866586</v>
      </c>
      <c r="BW24" s="66">
        <f t="shared" si="175"/>
        <v>0.72070536994975409</v>
      </c>
      <c r="BX24" s="66">
        <f t="shared" si="176"/>
        <v>1.1369198852145863E-2</v>
      </c>
      <c r="BY24" s="66">
        <f t="shared" si="177"/>
        <v>4.0515777361488929</v>
      </c>
      <c r="BZ24" s="66">
        <f t="shared" si="178"/>
        <v>0</v>
      </c>
      <c r="CA24" s="66">
        <f t="shared" si="179"/>
        <v>0</v>
      </c>
      <c r="CB24" s="66">
        <f t="shared" si="180"/>
        <v>0</v>
      </c>
      <c r="CC24" s="66">
        <f t="shared" si="181"/>
        <v>0.60723123964324011</v>
      </c>
      <c r="CD24" s="56">
        <f t="shared" si="182"/>
        <v>0.60723123964324011</v>
      </c>
      <c r="CE24" s="66">
        <f t="shared" si="183"/>
        <v>1.2144624792864802</v>
      </c>
      <c r="CF24" s="66">
        <f t="shared" si="184"/>
        <v>0.74322600331318089</v>
      </c>
      <c r="CG24" s="66">
        <f t="shared" si="185"/>
        <v>0.63736283020070716</v>
      </c>
      <c r="CH24" s="67">
        <f t="shared" si="186"/>
        <v>1.3805888335138881</v>
      </c>
      <c r="CJ24" s="60">
        <f t="shared" si="187"/>
        <v>1.0100593248644785</v>
      </c>
      <c r="CK24" s="60">
        <f t="shared" si="188"/>
        <v>1.0924015312006434</v>
      </c>
      <c r="CL24" s="60">
        <f t="shared" si="189"/>
        <v>1.1849456002286634</v>
      </c>
      <c r="CN24" s="60">
        <f t="shared" si="190"/>
        <v>1</v>
      </c>
      <c r="CO24" s="60">
        <f t="shared" si="191"/>
        <v>7.9203268590915439</v>
      </c>
      <c r="CP24" s="60">
        <f t="shared" si="192"/>
        <v>5.497825154873006E-2</v>
      </c>
      <c r="CQ24" s="60">
        <f t="shared" si="193"/>
        <v>2.7439517539780529</v>
      </c>
      <c r="CR24" s="60">
        <f t="shared" si="194"/>
        <v>0</v>
      </c>
      <c r="CS24" s="60">
        <f t="shared" si="195"/>
        <v>0.72070536994975409</v>
      </c>
      <c r="CT24" s="60">
        <f t="shared" si="196"/>
        <v>0.60024630272866586</v>
      </c>
      <c r="CU24" s="60">
        <f t="shared" si="197"/>
        <v>0.60723123964324011</v>
      </c>
      <c r="CV24" s="60">
        <f t="shared" si="198"/>
        <v>1.1369198852145863E-2</v>
      </c>
      <c r="CW24" s="60">
        <f t="shared" si="199"/>
        <v>1.350457242956421</v>
      </c>
      <c r="CX24" s="60">
        <f t="shared" si="200"/>
        <v>0.63736283020070716</v>
      </c>
      <c r="CY24" s="60">
        <f t="shared" si="201"/>
        <v>0</v>
      </c>
      <c r="CZ24" s="60">
        <f t="shared" si="202"/>
        <v>0</v>
      </c>
      <c r="DA24" s="60">
        <f t="shared" si="203"/>
        <v>2</v>
      </c>
      <c r="DB24" s="60">
        <f t="shared" si="204"/>
        <v>23.000000000000004</v>
      </c>
      <c r="DC24" s="60">
        <f t="shared" si="205"/>
        <v>-7.1054273576010019E-15</v>
      </c>
      <c r="DD24" s="60" t="str">
        <f t="shared" si="206"/>
        <v/>
      </c>
      <c r="DE24" s="59">
        <f t="shared" si="207"/>
        <v>7.9203268590915439</v>
      </c>
      <c r="DF24" s="59">
        <f t="shared" si="208"/>
        <v>7.9673140908456119E-2</v>
      </c>
      <c r="DG24" s="59">
        <f t="shared" si="209"/>
        <v>0</v>
      </c>
      <c r="DH24" s="59">
        <f t="shared" si="210"/>
        <v>8</v>
      </c>
      <c r="DI24" s="59">
        <f t="shared" si="211"/>
        <v>2.6642786130695968</v>
      </c>
      <c r="DJ24" s="59">
        <f t="shared" si="212"/>
        <v>5.497825154873006E-2</v>
      </c>
      <c r="DK24" s="59">
        <f t="shared" si="213"/>
        <v>0</v>
      </c>
      <c r="DL24" s="59">
        <f t="shared" si="214"/>
        <v>-7.1054273576010019E-15</v>
      </c>
      <c r="DM24" s="59">
        <f t="shared" si="215"/>
        <v>0.60024630272866586</v>
      </c>
      <c r="DN24" s="59">
        <f t="shared" si="216"/>
        <v>0.7207053699497612</v>
      </c>
      <c r="DO24" s="59">
        <f t="shared" si="217"/>
        <v>1.1369198852145863E-2</v>
      </c>
      <c r="DP24" s="59">
        <f t="shared" si="218"/>
        <v>4.0515777361488929</v>
      </c>
      <c r="DQ24" s="59">
        <f t="shared" si="219"/>
        <v>0</v>
      </c>
      <c r="DR24" s="59">
        <f t="shared" si="220"/>
        <v>0</v>
      </c>
      <c r="DS24" s="59">
        <f t="shared" si="221"/>
        <v>0</v>
      </c>
      <c r="DT24" s="59">
        <f t="shared" si="222"/>
        <v>0.60723123964324011</v>
      </c>
      <c r="DU24" s="59">
        <f t="shared" si="223"/>
        <v>1.350457242956421</v>
      </c>
      <c r="DV24" s="59">
        <f t="shared" si="224"/>
        <v>1.9576884825996612</v>
      </c>
      <c r="DW24" s="59">
        <f t="shared" si="225"/>
        <v>0</v>
      </c>
      <c r="DX24" s="59">
        <f t="shared" si="226"/>
        <v>0</v>
      </c>
      <c r="DY24" s="59">
        <f t="shared" si="227"/>
        <v>0</v>
      </c>
      <c r="EA24" s="60">
        <f t="shared" si="228"/>
        <v>0.75016794761866101</v>
      </c>
      <c r="EB24" s="60">
        <f t="shared" si="229"/>
        <v>1.070719891090766</v>
      </c>
      <c r="EC24" s="60">
        <f t="shared" si="230"/>
        <v>1.0269528535315082</v>
      </c>
      <c r="ED24" s="60">
        <f t="shared" si="231"/>
        <v>0.98457417617643028</v>
      </c>
      <c r="EF24" s="60">
        <f t="shared" si="232"/>
        <v>1.070719891090766</v>
      </c>
      <c r="EG24" s="60">
        <f t="shared" si="233"/>
        <v>8.4804515119697665</v>
      </c>
      <c r="EH24" s="60">
        <f t="shared" si="234"/>
        <v>5.8866307510616993E-2</v>
      </c>
      <c r="EI24" s="60">
        <f t="shared" si="235"/>
        <v>2.9380037231776974</v>
      </c>
      <c r="EJ24" s="60">
        <f t="shared" si="236"/>
        <v>0</v>
      </c>
      <c r="EK24" s="60">
        <f t="shared" si="237"/>
        <v>0.771673575221131</v>
      </c>
      <c r="EL24" s="60">
        <f t="shared" si="238"/>
        <v>0.64269565588527211</v>
      </c>
      <c r="EM24" s="60">
        <f t="shared" si="239"/>
        <v>0.6501745667777209</v>
      </c>
      <c r="EN24" s="60">
        <f t="shared" si="240"/>
        <v>1.2173227356758881E-2</v>
      </c>
      <c r="EO24" s="60">
        <f t="shared" si="241"/>
        <v>1.4459614321010352</v>
      </c>
      <c r="EP24" s="60">
        <f t="shared" si="242"/>
        <v>0.68243706013780359</v>
      </c>
      <c r="EQ24" s="60">
        <f t="shared" si="243"/>
        <v>0</v>
      </c>
      <c r="ER24" s="60">
        <f t="shared" si="244"/>
        <v>0</v>
      </c>
      <c r="ES24" s="60">
        <f t="shared" si="245"/>
        <v>2.1414397821815321</v>
      </c>
      <c r="ET24" s="60">
        <f t="shared" si="246"/>
        <v>24.626557495087614</v>
      </c>
      <c r="EU24" s="60">
        <f t="shared" si="247"/>
        <v>-3.2531149901752272</v>
      </c>
      <c r="EV24" s="60" t="str">
        <f t="shared" si="248"/>
        <v/>
      </c>
      <c r="EW24" s="62">
        <f t="shared" si="249"/>
        <v>8.4804515119697665</v>
      </c>
      <c r="EX24" s="62">
        <f t="shared" si="250"/>
        <v>0</v>
      </c>
      <c r="EY24" s="62">
        <f t="shared" si="251"/>
        <v>0</v>
      </c>
      <c r="EZ24" s="62">
        <f t="shared" si="252"/>
        <v>8.4804515119697665</v>
      </c>
      <c r="FA24" s="62">
        <f t="shared" si="253"/>
        <v>2.9380037231776974</v>
      </c>
      <c r="FB24" s="62">
        <f t="shared" si="254"/>
        <v>5.8866307510616993E-2</v>
      </c>
      <c r="FC24" s="62">
        <f t="shared" si="255"/>
        <v>0</v>
      </c>
      <c r="FD24" s="62">
        <f t="shared" si="256"/>
        <v>-3.2531149901752272</v>
      </c>
      <c r="FE24" s="62">
        <f t="shared" si="257"/>
        <v>0.64269565588527211</v>
      </c>
      <c r="FF24" s="62">
        <f t="shared" si="258"/>
        <v>4.0247885653963582</v>
      </c>
      <c r="FG24" s="62">
        <f t="shared" si="259"/>
        <v>1.2173227356758881E-2</v>
      </c>
      <c r="FH24" s="62">
        <f t="shared" si="260"/>
        <v>4.4234124891514766</v>
      </c>
      <c r="FI24" s="62">
        <f t="shared" si="261"/>
        <v>0</v>
      </c>
      <c r="FJ24" s="62">
        <f t="shared" si="262"/>
        <v>0</v>
      </c>
      <c r="FK24" s="62">
        <f t="shared" si="263"/>
        <v>0</v>
      </c>
      <c r="FL24" s="62">
        <f t="shared" si="264"/>
        <v>0.6501745667777209</v>
      </c>
      <c r="FM24" s="62">
        <f t="shared" si="265"/>
        <v>1.349825433222279</v>
      </c>
      <c r="FN24" s="62">
        <f t="shared" si="266"/>
        <v>2</v>
      </c>
      <c r="FO24" s="62">
        <f t="shared" si="267"/>
        <v>9.6135998878756235E-2</v>
      </c>
      <c r="FP24" s="62">
        <f t="shared" si="268"/>
        <v>0.68243706013780359</v>
      </c>
      <c r="FQ24" s="62">
        <f t="shared" si="269"/>
        <v>0.77857305901655982</v>
      </c>
      <c r="FR24" s="62" t="str">
        <f t="shared" si="270"/>
        <v>Fail</v>
      </c>
      <c r="FS24" s="62" t="str">
        <f t="shared" si="271"/>
        <v>Low-Ca</v>
      </c>
      <c r="FT24" s="60">
        <f t="shared" si="272"/>
        <v>0.13769637462401454</v>
      </c>
      <c r="FV24" s="60">
        <f t="shared" si="273"/>
        <v>1.035359945545383</v>
      </c>
      <c r="FW24" s="60">
        <f t="shared" si="274"/>
        <v>8.2003891855306552</v>
      </c>
      <c r="FX24" s="60">
        <f t="shared" si="275"/>
        <v>5.6922279529673526E-2</v>
      </c>
      <c r="FY24" s="60">
        <f t="shared" si="276"/>
        <v>2.8409777385778749</v>
      </c>
      <c r="FZ24" s="60">
        <f t="shared" si="277"/>
        <v>0</v>
      </c>
      <c r="GA24" s="60">
        <f t="shared" si="278"/>
        <v>0.74618947258544255</v>
      </c>
      <c r="GB24" s="60">
        <f t="shared" si="279"/>
        <v>0.62147097930696893</v>
      </c>
      <c r="GC24" s="60">
        <f t="shared" si="280"/>
        <v>0.6287029032104805</v>
      </c>
      <c r="GD24" s="60">
        <f t="shared" si="281"/>
        <v>1.1771213104452371E-2</v>
      </c>
      <c r="GE24" s="60">
        <f t="shared" si="282"/>
        <v>1.3982093375287281</v>
      </c>
      <c r="GF24" s="60">
        <f t="shared" si="283"/>
        <v>0.65989994516925532</v>
      </c>
      <c r="GG24" s="60">
        <f t="shared" si="284"/>
        <v>0</v>
      </c>
      <c r="GH24" s="60">
        <f t="shared" si="285"/>
        <v>0</v>
      </c>
      <c r="GI24" s="60">
        <f t="shared" si="286"/>
        <v>2.070719891090766</v>
      </c>
      <c r="GJ24" s="60">
        <f t="shared" si="287"/>
        <v>23.813278747543809</v>
      </c>
      <c r="GK24" s="60">
        <f t="shared" si="288"/>
        <v>-1.6265574950876172</v>
      </c>
      <c r="GM24" s="88">
        <f t="shared" si="289"/>
        <v>8.2003891855306552</v>
      </c>
      <c r="GN24" s="88">
        <f t="shared" si="290"/>
        <v>0</v>
      </c>
      <c r="GO24" s="88">
        <f t="shared" si="291"/>
        <v>0</v>
      </c>
      <c r="GP24" s="87">
        <f t="shared" si="292"/>
        <v>8.2003891855306552</v>
      </c>
      <c r="GQ24" s="88">
        <f t="shared" si="293"/>
        <v>2.8409777385778749</v>
      </c>
      <c r="GR24" s="88">
        <f t="shared" si="294"/>
        <v>5.6922279529673526E-2</v>
      </c>
      <c r="GS24" s="88">
        <f t="shared" si="295"/>
        <v>0</v>
      </c>
      <c r="GT24" s="88">
        <f t="shared" si="296"/>
        <v>-1.6265574950876172</v>
      </c>
      <c r="GU24" s="88">
        <f t="shared" si="297"/>
        <v>0.62147097930696893</v>
      </c>
      <c r="GV24" s="88">
        <f t="shared" si="298"/>
        <v>2.3727469676730597</v>
      </c>
      <c r="GW24" s="88">
        <f t="shared" si="299"/>
        <v>1.1771213104452371E-2</v>
      </c>
      <c r="GX24" s="87">
        <f t="shared" si="300"/>
        <v>4.2773316831044124</v>
      </c>
      <c r="GY24" s="88">
        <f t="shared" si="301"/>
        <v>0</v>
      </c>
      <c r="GZ24" s="88">
        <f t="shared" si="302"/>
        <v>0</v>
      </c>
      <c r="HA24" s="88">
        <f t="shared" si="303"/>
        <v>0</v>
      </c>
      <c r="HB24" s="88">
        <f t="shared" si="304"/>
        <v>0.6287029032104805</v>
      </c>
      <c r="HC24" s="88">
        <f t="shared" si="305"/>
        <v>1.3712970967895195</v>
      </c>
      <c r="HD24" s="87">
        <f t="shared" si="306"/>
        <v>2</v>
      </c>
      <c r="HE24" s="88">
        <f t="shared" si="307"/>
        <v>2.6912240739208615E-2</v>
      </c>
      <c r="HF24" s="88">
        <f t="shared" si="308"/>
        <v>0.65989994516925532</v>
      </c>
      <c r="HG24" s="88">
        <f t="shared" si="309"/>
        <v>0.68681218590846393</v>
      </c>
      <c r="HH24" s="96" t="str">
        <f t="shared" si="310"/>
        <v>Fail</v>
      </c>
      <c r="HI24" s="83">
        <f t="shared" si="311"/>
        <v>0.20755702834985182</v>
      </c>
      <c r="HJ24" s="83">
        <f t="shared" si="312"/>
        <v>0.68681218590846393</v>
      </c>
      <c r="HK24" s="83">
        <f t="shared" si="313"/>
        <v>5.6922279529673526E-2</v>
      </c>
      <c r="HL24" s="83">
        <f t="shared" si="314"/>
        <v>8.2003891855306552</v>
      </c>
      <c r="HM24" s="96" t="str">
        <f t="shared" si="315"/>
        <v>Ferro-edenite</v>
      </c>
      <c r="HP24" s="97">
        <f>parameters!$E$5+parameters!$F$5*calcs!$Q24 +parameters!$G$5*calcs!$GM24+parameters!$H$5*LN(calcs!$GM24)+parameters!$I$5*calcs!$GQ24+parameters!$J$5*(calcs!$GU24+calcs!$GY24) + parameters!$K$5*calcs!$GT24+parameters!$L$5*(calcs!$GV24+calcs!$GZ24)+parameters!$M$5*(calcs!$GT24+calcs!$GV24+calcs!$GZ24)+parameters!$N$5*(calcs!$GO24+calcs!$GR24)+parameters!$O$5*calcs!$HB24+parameters!$P$5*calcs!$HE24</f>
        <v>61.971841452302016</v>
      </c>
      <c r="HQ24" s="97">
        <f>parameters!$E$6+parameters!$F$6*calcs!$Q24 +parameters!$G$6*calcs!$GM24+parameters!$H$6*LN(calcs!$GM24)+parameters!$I$6*calcs!$GQ24+parameters!$J$6*(calcs!$GU24+calcs!$GY24) + parameters!$K$6*calcs!$GT24+parameters!$L$6*(calcs!$GV24+calcs!$GZ24)+parameters!$M$6*(calcs!$GT24+calcs!$GV24+calcs!$GZ24)+parameters!$N$6*(calcs!$GO24+calcs!$GR24)+parameters!$O$6*calcs!$HB24+parameters!$P$6*calcs!$HE24</f>
        <v>76.150667345347472</v>
      </c>
      <c r="HR24" s="97">
        <f>parameters!$E$7+parameters!$F$7*calcs!$Q24 +parameters!$G$7*calcs!$GM24+parameters!$H$7*LN(calcs!$GM24)+parameters!$I$7*calcs!$GQ24+parameters!$J$7*(calcs!$GU24+calcs!$GY24) + parameters!$K$7*calcs!$GT24+parameters!$L$7*(calcs!$GV24+calcs!$GZ24)+parameters!$M$7*(calcs!$GT24+calcs!$GV24+calcs!$GZ24)+parameters!$N$7*(calcs!$GO24+calcs!$GR24)+parameters!$O$7*calcs!$HB24+parameters!$P$7*calcs!$HE24</f>
        <v>125.61981744139608</v>
      </c>
      <c r="HS24" s="97">
        <f>parameters!$E$8+parameters!$F$8*calcs!$Q24 +parameters!$G$8*calcs!$GM24+parameters!$H$8*LN(calcs!$GM24)+parameters!$I$8*calcs!$GQ24+parameters!$J$8*(calcs!$GU24+calcs!$GY24) + parameters!$K$8*calcs!$GT24+parameters!$L$8*(calcs!$GV24+calcs!$GZ24)+parameters!$M$8*(calcs!$GT24+calcs!$GV24+calcs!$GZ24)+parameters!$N$8*(calcs!$GO24+calcs!$GR24)+parameters!$O$8*calcs!$HB24+parameters!$P$8*calcs!$HE24</f>
        <v>125.42494523752897</v>
      </c>
      <c r="HT24" s="81"/>
      <c r="HU24" s="97">
        <f>EXP(parameters!$E$10+parameters!$F$10*calcs!$Q24 +parameters!$G$10*calcs!$GM24+parameters!$H$10*LN(calcs!$GM24)+parameters!$I$10*calcs!$GQ24+parameters!$J$10*(calcs!$GU24+calcs!$GY24) + parameters!$K$10*calcs!$GT24+parameters!$L$10*(calcs!$GV24+calcs!$GZ24)+parameters!$M$10*(calcs!$GT24+calcs!$GV24+calcs!$GZ24)+parameters!$N$10*(calcs!$GO24+calcs!$GR24)+parameters!$O$10*calcs!$HB24+parameters!$P$10*calcs!$HE24)</f>
        <v>4.7781411690127111E-2</v>
      </c>
      <c r="HV24" s="97">
        <f>EXP(parameters!$E$11+parameters!$F$11*calcs!$Q24 +parameters!$G$11*calcs!$GM24+parameters!$H$11*LN(calcs!$GM24)+parameters!$I$11*calcs!$GQ24+parameters!$J$11*(calcs!$GU24+calcs!$GY24) + parameters!$K$11*calcs!$GT24+parameters!$L$11*(calcs!$GV24+calcs!$GZ24)+parameters!$M$11*(calcs!$GT24+calcs!$GV24+calcs!$GZ24)+parameters!$N$11*(calcs!$GO24+calcs!$GR24)+parameters!$O$11*calcs!$HB24+parameters!$P$11*calcs!$HE24)</f>
        <v>0.10837236558749597</v>
      </c>
      <c r="HW24" s="73"/>
      <c r="HX24" s="97">
        <f>EXP(parameters!$E$13+parameters!$F$13*calcs!$Q24 +parameters!$G$13*calcs!$GM24+parameters!$H$13*LN(calcs!$GM24)+parameters!$I$13*calcs!$GQ24+parameters!$J$13*(calcs!$GU24+calcs!$GY24) + parameters!$K$13*calcs!$GT24+parameters!$L$13*(calcs!$GV24+calcs!$GZ24)+parameters!$M$13*(calcs!$GT24+calcs!$GV24+calcs!$GZ24)+parameters!$N$13*(calcs!$GO24+calcs!$GR24)+parameters!$O$13*calcs!$HB24+parameters!$P$13*calcs!$HE24)</f>
        <v>0.2176687687167452</v>
      </c>
      <c r="HY24" s="97">
        <f>EXP(parameters!$E$14+parameters!$F$14*calcs!$Q24 +parameters!$G$14*calcs!$GM24+parameters!$H$14*LN(calcs!$GM24)+parameters!$I$14*calcs!$GQ24+parameters!$J$14*(calcs!$GU24+calcs!$GY24) + parameters!$K$14*calcs!$GT24+parameters!$L$14*(calcs!$GV24+calcs!$GZ24)+parameters!$M$14*(calcs!$GT24+calcs!$GV24+calcs!$GZ24)+parameters!$N$14*(calcs!$GO24+calcs!$GR24)+parameters!$O$14*calcs!$HB24+parameters!$P$14*calcs!$HE24)</f>
        <v>0.1204285386937282</v>
      </c>
      <c r="HZ24" s="81"/>
      <c r="IA24" s="97">
        <f>EXP(parameters!$E$16+parameters!$F$16*calcs!$Q24 +parameters!$G$16*calcs!$GM24+parameters!$H$16*LN(calcs!$GM24)+parameters!$I$16*calcs!$GQ24+parameters!$J$16*(calcs!$GU24+calcs!$GY24) + parameters!$K$16*calcs!$GT24+parameters!$L$16*(calcs!$GV24+calcs!$GZ24)+parameters!$M$16*(calcs!$GT24+calcs!$GV24+calcs!$GZ24)+parameters!$N$16*(calcs!$GO24+calcs!$GR24)+parameters!$O$16*calcs!$HB24+parameters!$P$16*calcs!$HE24)</f>
        <v>5.7726919308422947E-3</v>
      </c>
      <c r="IB24" s="81"/>
      <c r="IC24" s="97">
        <f>(parameters!$E$18+parameters!$F$18*calcs!$Q24 +parameters!$G$18*calcs!$GM24+parameters!$H$18*LN(calcs!$GM24)+parameters!$I$18*calcs!$GQ24+parameters!$J$18*(calcs!$GU24+calcs!$GY24) + parameters!$K$18*calcs!$GT24+parameters!$L$18*(calcs!$GV24+calcs!$GZ24)+parameters!$M$18*(calcs!$GT24+calcs!$GV24+calcs!$GZ24)+parameters!$N$18*(calcs!$GO24+calcs!$GR24)+parameters!$O$18*calcs!$HB24+parameters!$P$18*calcs!$HE24)</f>
        <v>-15.600337523249639</v>
      </c>
      <c r="ID24" s="97">
        <f>EXP(parameters!$E$19+parameters!$F$19*calcs!$Q24 +parameters!$G$19*calcs!$GM24+parameters!$H$19*LN(calcs!$GM24)+parameters!$I$19*calcs!$GQ24+parameters!$J$19*(calcs!$GU24+calcs!$GY24) + parameters!$K$19*calcs!$GT24+parameters!$L$19*(calcs!$GV24+calcs!$GZ24)+parameters!$M$19*(calcs!$GT24+calcs!$GV24+calcs!$GZ24)+parameters!$N$19*(calcs!$GO24+calcs!$GR24)+parameters!$O$19*calcs!$HB24+parameters!$P$19*calcs!$HE24)</f>
        <v>2.623708890582622</v>
      </c>
      <c r="IE24" s="73"/>
      <c r="IF24" s="97">
        <f>(parameters!$E$21+parameters!$F$21*calcs!$Q24 +parameters!$G$21*calcs!$GM24+parameters!$H$21*LN(calcs!$GM24)+parameters!$I$21*calcs!$GQ24+parameters!$J$21*(calcs!$GU24+calcs!$GY24) + parameters!$K$21*calcs!$GT24+parameters!$L$21*(calcs!$GV24+calcs!$GZ24)+parameters!$M$21*(calcs!$GT24+calcs!$GV24+calcs!$GZ24)+parameters!$N$21*(calcs!$GO24+calcs!$GR24)+parameters!$O$21*calcs!$HB24+parameters!$P$21*calcs!$HE24)</f>
        <v>7.5561078974087774</v>
      </c>
      <c r="IG24" s="97">
        <f>(parameters!$E$22+parameters!$F$22*calcs!$Q24 +parameters!$G$22*calcs!$GM24+parameters!$H$22*LN(calcs!$GM24)+parameters!$I$22*calcs!$GQ24+parameters!$J$22*(calcs!$GU24+calcs!$GY24) + parameters!$K$22*calcs!$GT24+parameters!$L$22*(calcs!$GV24+calcs!$GZ24)+parameters!$M$22*(calcs!$GT24+calcs!$GV24+calcs!$GZ24)+parameters!$N$22*(calcs!$GO24+calcs!$GR24)+parameters!$O$22*calcs!$HB24+parameters!$P$22*calcs!$HE24)</f>
        <v>0.3868066329181501</v>
      </c>
      <c r="IH24" s="81"/>
      <c r="II24" s="97">
        <f>(parameters!$E$24+parameters!$F$24*calcs!$Q24 +parameters!$G$24*calcs!$GM24+parameters!$H$24*LN(calcs!$GM24)+parameters!$I$24*calcs!$GQ24+parameters!$J$24*(calcs!$GU24+calcs!$GY24) + parameters!$K$24*calcs!$GT24+parameters!$L$24*(calcs!$GV24+calcs!$GZ24)+parameters!$M$24*(calcs!$GT24+calcs!$GV24+calcs!$GZ24)+parameters!$N$24*(calcs!$GO24+calcs!$GR24)+parameters!$O$24*calcs!$HB24+parameters!$P$24*calcs!$HE24)</f>
        <v>18.056549126846551</v>
      </c>
      <c r="IJ24" s="98"/>
    </row>
    <row r="25" spans="1:244" s="60" customFormat="1" x14ac:dyDescent="0.3">
      <c r="A25" s="138" t="s">
        <v>167</v>
      </c>
      <c r="B25" s="90" t="str">
        <f t="shared" si="118"/>
        <v>Ferro-edenite</v>
      </c>
      <c r="C25" s="115">
        <v>56.340000152587898</v>
      </c>
      <c r="D25" s="115">
        <v>0.79000002145767201</v>
      </c>
      <c r="E25" s="115">
        <v>17.370000839233398</v>
      </c>
      <c r="F25" s="115"/>
      <c r="G25" s="115">
        <v>6.4842129300647171</v>
      </c>
      <c r="H25" s="115">
        <v>1.95000004768372</v>
      </c>
      <c r="I25" s="115">
        <v>3.4400000572204599</v>
      </c>
      <c r="J25" s="115">
        <v>0.10000000149011599</v>
      </c>
      <c r="K25" s="115">
        <v>5.71000003814697</v>
      </c>
      <c r="L25" s="115">
        <v>4.07999992370606</v>
      </c>
      <c r="M25" s="91">
        <v>0</v>
      </c>
      <c r="N25" s="91">
        <v>0</v>
      </c>
      <c r="O25" s="91">
        <v>0</v>
      </c>
      <c r="P25" s="91">
        <v>95.759999999999991</v>
      </c>
      <c r="Q25" s="60">
        <v>1025</v>
      </c>
      <c r="R25" s="92">
        <f t="shared" si="119"/>
        <v>0.93774966965026463</v>
      </c>
      <c r="S25" s="93">
        <f t="shared" si="120"/>
        <v>9.8910732622720914E-3</v>
      </c>
      <c r="T25" s="93">
        <f t="shared" si="121"/>
        <v>0.170358929075309</v>
      </c>
      <c r="U25" s="93">
        <f t="shared" si="122"/>
        <v>0</v>
      </c>
      <c r="V25" s="93">
        <f t="shared" si="123"/>
        <v>9.0259088670165882E-2</v>
      </c>
      <c r="W25" s="93">
        <f t="shared" si="124"/>
        <v>4.8375094211950381E-2</v>
      </c>
      <c r="X25" s="93">
        <f t="shared" si="125"/>
        <v>6.1340942532461841E-2</v>
      </c>
      <c r="Y25" s="93">
        <f t="shared" si="126"/>
        <v>1.4096419719497604E-3</v>
      </c>
      <c r="Z25" s="93">
        <f t="shared" si="127"/>
        <v>9.212797944702189E-2</v>
      </c>
      <c r="AA25" s="93">
        <f t="shared" si="128"/>
        <v>4.331053787555502E-2</v>
      </c>
      <c r="AB25" s="93">
        <f t="shared" si="129"/>
        <v>0</v>
      </c>
      <c r="AC25" s="94">
        <f t="shared" si="130"/>
        <v>0</v>
      </c>
      <c r="AD25" s="92">
        <f t="shared" si="131"/>
        <v>1.8754993393005293</v>
      </c>
      <c r="AE25" s="93">
        <f t="shared" si="132"/>
        <v>1.9782146524544183E-2</v>
      </c>
      <c r="AF25" s="93">
        <f t="shared" si="133"/>
        <v>0.51107678722592698</v>
      </c>
      <c r="AG25" s="93">
        <f t="shared" si="134"/>
        <v>0</v>
      </c>
      <c r="AH25" s="93">
        <f t="shared" si="135"/>
        <v>9.0259088670165882E-2</v>
      </c>
      <c r="AI25" s="93">
        <f t="shared" si="136"/>
        <v>4.8375094211950381E-2</v>
      </c>
      <c r="AJ25" s="93">
        <f t="shared" si="137"/>
        <v>6.1340942532461841E-2</v>
      </c>
      <c r="AK25" s="93">
        <f t="shared" si="138"/>
        <v>1.4096419719497604E-3</v>
      </c>
      <c r="AL25" s="93">
        <f t="shared" si="139"/>
        <v>9.212797944702189E-2</v>
      </c>
      <c r="AM25" s="93">
        <f t="shared" si="140"/>
        <v>4.331053787555502E-2</v>
      </c>
      <c r="AN25" s="94">
        <f t="shared" si="141"/>
        <v>2.7431815577601051</v>
      </c>
      <c r="AO25" s="92">
        <f t="shared" si="142"/>
        <v>15.724983525747557</v>
      </c>
      <c r="AP25" s="93">
        <f t="shared" si="143"/>
        <v>0.16586192364023819</v>
      </c>
      <c r="AQ25" s="93">
        <f t="shared" si="144"/>
        <v>4.2850849856961206</v>
      </c>
      <c r="AR25" s="93">
        <f t="shared" si="145"/>
        <v>0</v>
      </c>
      <c r="AS25" s="93">
        <f t="shared" si="146"/>
        <v>0.75677055845654706</v>
      </c>
      <c r="AT25" s="93">
        <f t="shared" si="147"/>
        <v>0.40559734871626735</v>
      </c>
      <c r="AU25" s="93">
        <f t="shared" si="148"/>
        <v>0.51430853136772303</v>
      </c>
      <c r="AV25" s="93">
        <f t="shared" si="149"/>
        <v>1.1819037374003742E-2</v>
      </c>
      <c r="AW25" s="93">
        <f t="shared" si="150"/>
        <v>0.77244013298619885</v>
      </c>
      <c r="AX25" s="93">
        <f t="shared" si="151"/>
        <v>0.3631339560153457</v>
      </c>
      <c r="AY25" s="94">
        <f t="shared" si="152"/>
        <v>23.000000000000004</v>
      </c>
      <c r="AZ25" s="92">
        <f t="shared" si="153"/>
        <v>7.8624917628737787</v>
      </c>
      <c r="BA25" s="93">
        <f t="shared" si="154"/>
        <v>8.2930961820119095E-2</v>
      </c>
      <c r="BB25" s="93">
        <f t="shared" si="155"/>
        <v>2.8567233237974139</v>
      </c>
      <c r="BC25" s="93">
        <f t="shared" si="156"/>
        <v>0</v>
      </c>
      <c r="BD25" s="93">
        <f t="shared" si="157"/>
        <v>0.75677055845654706</v>
      </c>
      <c r="BE25" s="93">
        <f t="shared" si="158"/>
        <v>0.40559734871626735</v>
      </c>
      <c r="BF25" s="93">
        <f t="shared" si="159"/>
        <v>0.51430853136772303</v>
      </c>
      <c r="BG25" s="93">
        <f t="shared" si="160"/>
        <v>1.1819037374003742E-2</v>
      </c>
      <c r="BH25" s="93">
        <f t="shared" si="161"/>
        <v>1.5448802659723977</v>
      </c>
      <c r="BI25" s="93">
        <f t="shared" si="162"/>
        <v>0.72626791203069141</v>
      </c>
      <c r="BJ25" s="93">
        <f t="shared" si="163"/>
        <v>0</v>
      </c>
      <c r="BK25" s="93">
        <f t="shared" si="164"/>
        <v>0</v>
      </c>
      <c r="BL25" s="93">
        <f t="shared" si="165"/>
        <v>2</v>
      </c>
      <c r="BM25" s="94">
        <f t="shared" si="166"/>
        <v>14.761789702408938</v>
      </c>
      <c r="BN25" s="95">
        <f t="shared" si="167"/>
        <v>7.8624917628737787</v>
      </c>
      <c r="BO25" s="66">
        <f t="shared" si="168"/>
        <v>0.13750823712622129</v>
      </c>
      <c r="BP25" s="66">
        <f t="shared" si="169"/>
        <v>0</v>
      </c>
      <c r="BQ25" s="66">
        <f t="shared" si="170"/>
        <v>8</v>
      </c>
      <c r="BR25" s="66">
        <f t="shared" si="171"/>
        <v>2.7192150866711926</v>
      </c>
      <c r="BS25" s="66">
        <f t="shared" si="172"/>
        <v>8.2930961820119095E-2</v>
      </c>
      <c r="BT25" s="66">
        <f t="shared" si="173"/>
        <v>0</v>
      </c>
      <c r="BU25" s="66"/>
      <c r="BV25" s="66">
        <f t="shared" si="174"/>
        <v>0.40559734871626735</v>
      </c>
      <c r="BW25" s="66">
        <f t="shared" si="175"/>
        <v>0.75677055845654706</v>
      </c>
      <c r="BX25" s="66">
        <f t="shared" si="176"/>
        <v>1.1819037374003742E-2</v>
      </c>
      <c r="BY25" s="66">
        <f t="shared" si="177"/>
        <v>3.9763329930381301</v>
      </c>
      <c r="BZ25" s="66">
        <f t="shared" si="178"/>
        <v>0</v>
      </c>
      <c r="CA25" s="66">
        <f t="shared" si="179"/>
        <v>0</v>
      </c>
      <c r="CB25" s="66">
        <f t="shared" si="180"/>
        <v>0</v>
      </c>
      <c r="CC25" s="66">
        <f t="shared" si="181"/>
        <v>0.51430853136772303</v>
      </c>
      <c r="CD25" s="56">
        <f t="shared" si="182"/>
        <v>0.51430853136772303</v>
      </c>
      <c r="CE25" s="66">
        <f t="shared" si="183"/>
        <v>1.0286170627354461</v>
      </c>
      <c r="CF25" s="66">
        <f t="shared" si="184"/>
        <v>1.0305717346046745</v>
      </c>
      <c r="CG25" s="66">
        <f t="shared" si="185"/>
        <v>0.72626791203069141</v>
      </c>
      <c r="CH25" s="67">
        <f t="shared" si="186"/>
        <v>1.756839646635366</v>
      </c>
      <c r="CJ25" s="60">
        <f t="shared" si="187"/>
        <v>1.0174891422812711</v>
      </c>
      <c r="CK25" s="60">
        <f t="shared" si="188"/>
        <v>1.0838794158806504</v>
      </c>
      <c r="CL25" s="60">
        <f t="shared" si="189"/>
        <v>1.200899086783576</v>
      </c>
      <c r="CN25" s="60">
        <f t="shared" si="190"/>
        <v>1</v>
      </c>
      <c r="CO25" s="60">
        <f t="shared" si="191"/>
        <v>7.8624917628737787</v>
      </c>
      <c r="CP25" s="60">
        <f t="shared" si="192"/>
        <v>8.2930961820119095E-2</v>
      </c>
      <c r="CQ25" s="60">
        <f t="shared" si="193"/>
        <v>2.8567233237974139</v>
      </c>
      <c r="CR25" s="60">
        <f t="shared" si="194"/>
        <v>0</v>
      </c>
      <c r="CS25" s="60">
        <f t="shared" si="195"/>
        <v>0.75677055845654706</v>
      </c>
      <c r="CT25" s="60">
        <f t="shared" si="196"/>
        <v>0.40559734871626735</v>
      </c>
      <c r="CU25" s="60">
        <f t="shared" si="197"/>
        <v>0.51430853136772303</v>
      </c>
      <c r="CV25" s="60">
        <f t="shared" si="198"/>
        <v>1.1819037374003742E-2</v>
      </c>
      <c r="CW25" s="60">
        <f t="shared" si="199"/>
        <v>1.5448802659723977</v>
      </c>
      <c r="CX25" s="60">
        <f t="shared" si="200"/>
        <v>0.72626791203069141</v>
      </c>
      <c r="CY25" s="60">
        <f t="shared" si="201"/>
        <v>0</v>
      </c>
      <c r="CZ25" s="60">
        <f t="shared" si="202"/>
        <v>0</v>
      </c>
      <c r="DA25" s="60">
        <f t="shared" si="203"/>
        <v>2</v>
      </c>
      <c r="DB25" s="60">
        <f t="shared" si="204"/>
        <v>23.000000000000004</v>
      </c>
      <c r="DC25" s="60">
        <f t="shared" si="205"/>
        <v>-7.1054273576010019E-15</v>
      </c>
      <c r="DD25" s="60" t="str">
        <f t="shared" si="206"/>
        <v/>
      </c>
      <c r="DE25" s="59">
        <f t="shared" si="207"/>
        <v>7.8624917628737787</v>
      </c>
      <c r="DF25" s="59">
        <f t="shared" si="208"/>
        <v>0.13750823712622129</v>
      </c>
      <c r="DG25" s="59">
        <f t="shared" si="209"/>
        <v>0</v>
      </c>
      <c r="DH25" s="59">
        <f t="shared" si="210"/>
        <v>8</v>
      </c>
      <c r="DI25" s="59">
        <f t="shared" si="211"/>
        <v>2.7192150866711926</v>
      </c>
      <c r="DJ25" s="59">
        <f t="shared" si="212"/>
        <v>8.2930961820119095E-2</v>
      </c>
      <c r="DK25" s="59">
        <f t="shared" si="213"/>
        <v>0</v>
      </c>
      <c r="DL25" s="59">
        <f t="shared" si="214"/>
        <v>-7.1054273576010019E-15</v>
      </c>
      <c r="DM25" s="59">
        <f t="shared" si="215"/>
        <v>0.40559734871626735</v>
      </c>
      <c r="DN25" s="59">
        <f t="shared" si="216"/>
        <v>0.75677055845655417</v>
      </c>
      <c r="DO25" s="59">
        <f t="shared" si="217"/>
        <v>1.1819037374003742E-2</v>
      </c>
      <c r="DP25" s="59">
        <f t="shared" si="218"/>
        <v>3.9763329930381301</v>
      </c>
      <c r="DQ25" s="59">
        <f t="shared" si="219"/>
        <v>0</v>
      </c>
      <c r="DR25" s="59">
        <f t="shared" si="220"/>
        <v>0</v>
      </c>
      <c r="DS25" s="59">
        <f t="shared" si="221"/>
        <v>0</v>
      </c>
      <c r="DT25" s="59">
        <f t="shared" si="222"/>
        <v>0.51430853136772303</v>
      </c>
      <c r="DU25" s="59">
        <f t="shared" si="223"/>
        <v>1.4856914686322771</v>
      </c>
      <c r="DV25" s="59">
        <f t="shared" si="224"/>
        <v>2</v>
      </c>
      <c r="DW25" s="59">
        <f t="shared" si="225"/>
        <v>5.9188797340120614E-2</v>
      </c>
      <c r="DX25" s="59">
        <f t="shared" si="226"/>
        <v>0</v>
      </c>
      <c r="DY25" s="59">
        <f t="shared" si="227"/>
        <v>5.9188797340120614E-2</v>
      </c>
      <c r="EA25" s="60">
        <f t="shared" si="228"/>
        <v>0.74632330215554676</v>
      </c>
      <c r="EB25" s="60">
        <f t="shared" si="229"/>
        <v>1.0687169471877369</v>
      </c>
      <c r="EC25" s="60">
        <f t="shared" si="230"/>
        <v>1.0407792085457659</v>
      </c>
      <c r="ED25" s="60">
        <f t="shared" si="231"/>
        <v>0.98381473849845102</v>
      </c>
      <c r="EF25" s="60">
        <f t="shared" si="232"/>
        <v>1.0687169471877369</v>
      </c>
      <c r="EG25" s="60">
        <f t="shared" si="233"/>
        <v>8.4027781941071922</v>
      </c>
      <c r="EH25" s="60">
        <f t="shared" si="234"/>
        <v>8.8629724343740446E-2</v>
      </c>
      <c r="EI25" s="60">
        <f t="shared" si="235"/>
        <v>3.053028629568777</v>
      </c>
      <c r="EJ25" s="60">
        <f t="shared" si="236"/>
        <v>0</v>
      </c>
      <c r="EK25" s="60">
        <f t="shared" si="237"/>
        <v>0.8087735209552398</v>
      </c>
      <c r="EL25" s="60">
        <f t="shared" si="238"/>
        <v>0.43346876030748921</v>
      </c>
      <c r="EM25" s="60">
        <f t="shared" si="239"/>
        <v>0.5496502435559214</v>
      </c>
      <c r="EN25" s="60">
        <f t="shared" si="240"/>
        <v>1.2631205541043047E-2</v>
      </c>
      <c r="EO25" s="60">
        <f t="shared" si="241"/>
        <v>1.6510397216205999</v>
      </c>
      <c r="EP25" s="60">
        <f t="shared" si="242"/>
        <v>0.7761748257858524</v>
      </c>
      <c r="EQ25" s="60">
        <f t="shared" si="243"/>
        <v>0</v>
      </c>
      <c r="ER25" s="60">
        <f t="shared" si="244"/>
        <v>0</v>
      </c>
      <c r="ES25" s="60">
        <f t="shared" si="245"/>
        <v>2.1374338943754738</v>
      </c>
      <c r="ET25" s="60">
        <f t="shared" si="246"/>
        <v>24.580489785317944</v>
      </c>
      <c r="EU25" s="60">
        <f t="shared" si="247"/>
        <v>-3.1609795706358881</v>
      </c>
      <c r="EV25" s="60" t="str">
        <f t="shared" si="248"/>
        <v/>
      </c>
      <c r="EW25" s="62">
        <f t="shared" si="249"/>
        <v>8.4027781941071922</v>
      </c>
      <c r="EX25" s="62">
        <f t="shared" si="250"/>
        <v>0</v>
      </c>
      <c r="EY25" s="62">
        <f t="shared" si="251"/>
        <v>0</v>
      </c>
      <c r="EZ25" s="62">
        <f t="shared" si="252"/>
        <v>8.4027781941071922</v>
      </c>
      <c r="FA25" s="62">
        <f t="shared" si="253"/>
        <v>3.053028629568777</v>
      </c>
      <c r="FB25" s="62">
        <f t="shared" si="254"/>
        <v>8.8629724343740446E-2</v>
      </c>
      <c r="FC25" s="62">
        <f t="shared" si="255"/>
        <v>0</v>
      </c>
      <c r="FD25" s="62">
        <f t="shared" si="256"/>
        <v>-3.1609795706358881</v>
      </c>
      <c r="FE25" s="62">
        <f t="shared" si="257"/>
        <v>0.43346876030748921</v>
      </c>
      <c r="FF25" s="62">
        <f t="shared" si="258"/>
        <v>3.9697530915911279</v>
      </c>
      <c r="FG25" s="62">
        <f t="shared" si="259"/>
        <v>1.2631205541043047E-2</v>
      </c>
      <c r="FH25" s="62">
        <f t="shared" si="260"/>
        <v>4.396531840716289</v>
      </c>
      <c r="FI25" s="62">
        <f t="shared" si="261"/>
        <v>0</v>
      </c>
      <c r="FJ25" s="62">
        <f t="shared" si="262"/>
        <v>0</v>
      </c>
      <c r="FK25" s="62">
        <f t="shared" si="263"/>
        <v>0</v>
      </c>
      <c r="FL25" s="62">
        <f t="shared" si="264"/>
        <v>0.5496502435559214</v>
      </c>
      <c r="FM25" s="62">
        <f t="shared" si="265"/>
        <v>1.4503497564440786</v>
      </c>
      <c r="FN25" s="62">
        <f t="shared" si="266"/>
        <v>2</v>
      </c>
      <c r="FO25" s="62">
        <f t="shared" si="267"/>
        <v>0.20068996517652127</v>
      </c>
      <c r="FP25" s="62">
        <f t="shared" si="268"/>
        <v>0.7761748257858524</v>
      </c>
      <c r="FQ25" s="62">
        <f t="shared" si="269"/>
        <v>0.97686479096237366</v>
      </c>
      <c r="FR25" s="62" t="str">
        <f t="shared" si="270"/>
        <v>Fail</v>
      </c>
      <c r="FS25" s="62" t="str">
        <f t="shared" si="271"/>
        <v>Low-Ca</v>
      </c>
      <c r="FT25" s="60">
        <f t="shared" si="272"/>
        <v>9.8443543134348915E-2</v>
      </c>
      <c r="FV25" s="60">
        <f t="shared" si="273"/>
        <v>1.0343584735938685</v>
      </c>
      <c r="FW25" s="60">
        <f t="shared" si="274"/>
        <v>8.1326349784904863</v>
      </c>
      <c r="FX25" s="60">
        <f t="shared" si="275"/>
        <v>8.5780343081929764E-2</v>
      </c>
      <c r="FY25" s="60">
        <f t="shared" si="276"/>
        <v>2.9548759766830957</v>
      </c>
      <c r="FZ25" s="60">
        <f t="shared" si="277"/>
        <v>0</v>
      </c>
      <c r="GA25" s="60">
        <f t="shared" si="278"/>
        <v>0.78277203970589337</v>
      </c>
      <c r="GB25" s="60">
        <f t="shared" si="279"/>
        <v>0.41953305451187828</v>
      </c>
      <c r="GC25" s="60">
        <f t="shared" si="280"/>
        <v>0.53197938746182216</v>
      </c>
      <c r="GD25" s="60">
        <f t="shared" si="281"/>
        <v>1.2225121457523394E-2</v>
      </c>
      <c r="GE25" s="60">
        <f t="shared" si="282"/>
        <v>1.5979599937964988</v>
      </c>
      <c r="GF25" s="60">
        <f t="shared" si="283"/>
        <v>0.75122136890827185</v>
      </c>
      <c r="GG25" s="60">
        <f t="shared" si="284"/>
        <v>0</v>
      </c>
      <c r="GH25" s="60">
        <f t="shared" si="285"/>
        <v>0</v>
      </c>
      <c r="GI25" s="60">
        <f t="shared" si="286"/>
        <v>2.0687169471877369</v>
      </c>
      <c r="GJ25" s="60">
        <f t="shared" si="287"/>
        <v>23.790244892658976</v>
      </c>
      <c r="GK25" s="60">
        <f t="shared" si="288"/>
        <v>-1.5804897853179511</v>
      </c>
      <c r="GM25" s="88">
        <f t="shared" si="289"/>
        <v>8.1326349784904863</v>
      </c>
      <c r="GN25" s="88">
        <f t="shared" si="290"/>
        <v>0</v>
      </c>
      <c r="GO25" s="88">
        <f t="shared" si="291"/>
        <v>0</v>
      </c>
      <c r="GP25" s="87">
        <f t="shared" si="292"/>
        <v>8.1326349784904863</v>
      </c>
      <c r="GQ25" s="88">
        <f t="shared" si="293"/>
        <v>2.9548759766830957</v>
      </c>
      <c r="GR25" s="88">
        <f t="shared" si="294"/>
        <v>8.5780343081929764E-2</v>
      </c>
      <c r="GS25" s="88">
        <f t="shared" si="295"/>
        <v>0</v>
      </c>
      <c r="GT25" s="88">
        <f t="shared" si="296"/>
        <v>-1.5804897853179511</v>
      </c>
      <c r="GU25" s="88">
        <f t="shared" si="297"/>
        <v>0.41953305451187828</v>
      </c>
      <c r="GV25" s="88">
        <f t="shared" si="298"/>
        <v>2.3632618250238444</v>
      </c>
      <c r="GW25" s="88">
        <f t="shared" si="299"/>
        <v>1.2225121457523394E-2</v>
      </c>
      <c r="GX25" s="87">
        <f t="shared" si="300"/>
        <v>4.2551865354403198</v>
      </c>
      <c r="GY25" s="88">
        <f t="shared" si="301"/>
        <v>0</v>
      </c>
      <c r="GZ25" s="88">
        <f t="shared" si="302"/>
        <v>0</v>
      </c>
      <c r="HA25" s="88">
        <f t="shared" si="303"/>
        <v>0</v>
      </c>
      <c r="HB25" s="88">
        <f t="shared" si="304"/>
        <v>0.53197938746182216</v>
      </c>
      <c r="HC25" s="88">
        <f t="shared" si="305"/>
        <v>1.4680206125381778</v>
      </c>
      <c r="HD25" s="87">
        <f t="shared" si="306"/>
        <v>2</v>
      </c>
      <c r="HE25" s="88">
        <f t="shared" si="307"/>
        <v>0.12993938125832094</v>
      </c>
      <c r="HF25" s="88">
        <f t="shared" si="308"/>
        <v>0.75122136890827185</v>
      </c>
      <c r="HG25" s="88">
        <f t="shared" si="309"/>
        <v>0.88116075016659279</v>
      </c>
      <c r="HH25" s="96" t="str">
        <f t="shared" si="310"/>
        <v>Fail</v>
      </c>
      <c r="HI25" s="83">
        <f t="shared" si="311"/>
        <v>0.15075960416524575</v>
      </c>
      <c r="HJ25" s="83">
        <f t="shared" si="312"/>
        <v>0.88116075016659279</v>
      </c>
      <c r="HK25" s="83">
        <f t="shared" si="313"/>
        <v>8.5780343081929764E-2</v>
      </c>
      <c r="HL25" s="83">
        <f t="shared" si="314"/>
        <v>8.1326349784904863</v>
      </c>
      <c r="HM25" s="96" t="str">
        <f t="shared" si="315"/>
        <v>Ferro-edenite</v>
      </c>
      <c r="HP25" s="97">
        <f>parameters!$E$5+parameters!$F$5*calcs!$Q25 +parameters!$G$5*calcs!$GM25+parameters!$H$5*LN(calcs!$GM25)+parameters!$I$5*calcs!$GQ25+parameters!$J$5*(calcs!$GU25+calcs!$GY25) + parameters!$K$5*calcs!$GT25+parameters!$L$5*(calcs!$GV25+calcs!$GZ25)+parameters!$M$5*(calcs!$GT25+calcs!$GV25+calcs!$GZ25)+parameters!$N$5*(calcs!$GO25+calcs!$GR25)+parameters!$O$5*calcs!$HB25+parameters!$P$5*calcs!$HE25</f>
        <v>62.679435529544016</v>
      </c>
      <c r="HQ25" s="97">
        <f>parameters!$E$6+parameters!$F$6*calcs!$Q25 +parameters!$G$6*calcs!$GM25+parameters!$H$6*LN(calcs!$GM25)+parameters!$I$6*calcs!$GQ25+parameters!$J$6*(calcs!$GU25+calcs!$GY25) + parameters!$K$6*calcs!$GT25+parameters!$L$6*(calcs!$GV25+calcs!$GZ25)+parameters!$M$6*(calcs!$GT25+calcs!$GV25+calcs!$GZ25)+parameters!$N$6*(calcs!$GO25+calcs!$GR25)+parameters!$O$6*calcs!$HB25+parameters!$P$6*calcs!$HE25</f>
        <v>75.093505959166549</v>
      </c>
      <c r="HR25" s="97">
        <f>parameters!$E$7+parameters!$F$7*calcs!$Q25 +parameters!$G$7*calcs!$GM25+parameters!$H$7*LN(calcs!$GM25)+parameters!$I$7*calcs!$GQ25+parameters!$J$7*(calcs!$GU25+calcs!$GY25) + parameters!$K$7*calcs!$GT25+parameters!$L$7*(calcs!$GV25+calcs!$GZ25)+parameters!$M$7*(calcs!$GT25+calcs!$GV25+calcs!$GZ25)+parameters!$N$7*(calcs!$GO25+calcs!$GR25)+parameters!$O$7*calcs!$HB25+parameters!$P$7*calcs!$HE25</f>
        <v>125.70866202577707</v>
      </c>
      <c r="HS25" s="97">
        <f>parameters!$E$8+parameters!$F$8*calcs!$Q25 +parameters!$G$8*calcs!$GM25+parameters!$H$8*LN(calcs!$GM25)+parameters!$I$8*calcs!$GQ25+parameters!$J$8*(calcs!$GU25+calcs!$GY25) + parameters!$K$8*calcs!$GT25+parameters!$L$8*(calcs!$GV25+calcs!$GZ25)+parameters!$M$8*(calcs!$GT25+calcs!$GV25+calcs!$GZ25)+parameters!$N$8*(calcs!$GO25+calcs!$GR25)+parameters!$O$8*calcs!$HB25+parameters!$P$8*calcs!$HE25</f>
        <v>125.4801850944249</v>
      </c>
      <c r="HT25" s="81"/>
      <c r="HU25" s="97">
        <f>EXP(parameters!$E$10+parameters!$F$10*calcs!$Q25 +parameters!$G$10*calcs!$GM25+parameters!$H$10*LN(calcs!$GM25)+parameters!$I$10*calcs!$GQ25+parameters!$J$10*(calcs!$GU25+calcs!$GY25) + parameters!$K$10*calcs!$GT25+parameters!$L$10*(calcs!$GV25+calcs!$GZ25)+parameters!$M$10*(calcs!$GT25+calcs!$GV25+calcs!$GZ25)+parameters!$N$10*(calcs!$GO25+calcs!$GR25)+parameters!$O$10*calcs!$HB25+parameters!$P$10*calcs!$HE25)</f>
        <v>4.6046260635442843E-2</v>
      </c>
      <c r="HV25" s="97">
        <f>EXP(parameters!$E$11+parameters!$F$11*calcs!$Q25 +parameters!$G$11*calcs!$GM25+parameters!$H$11*LN(calcs!$GM25)+parameters!$I$11*calcs!$GQ25+parameters!$J$11*(calcs!$GU25+calcs!$GY25) + parameters!$K$11*calcs!$GT25+parameters!$L$11*(calcs!$GV25+calcs!$GZ25)+parameters!$M$11*(calcs!$GT25+calcs!$GV25+calcs!$GZ25)+parameters!$N$11*(calcs!$GO25+calcs!$GR25)+parameters!$O$11*calcs!$HB25+parameters!$P$11*calcs!$HE25)</f>
        <v>0.10649120093729197</v>
      </c>
      <c r="HW25" s="73"/>
      <c r="HX25" s="97">
        <f>EXP(parameters!$E$13+parameters!$F$13*calcs!$Q25 +parameters!$G$13*calcs!$GM25+parameters!$H$13*LN(calcs!$GM25)+parameters!$I$13*calcs!$GQ25+parameters!$J$13*(calcs!$GU25+calcs!$GY25) + parameters!$K$13*calcs!$GT25+parameters!$L$13*(calcs!$GV25+calcs!$GZ25)+parameters!$M$13*(calcs!$GT25+calcs!$GV25+calcs!$GZ25)+parameters!$N$13*(calcs!$GO25+calcs!$GR25)+parameters!$O$13*calcs!$HB25+parameters!$P$13*calcs!$HE25)</f>
        <v>0.26709086261578646</v>
      </c>
      <c r="HY25" s="97">
        <f>EXP(parameters!$E$14+parameters!$F$14*calcs!$Q25 +parameters!$G$14*calcs!$GM25+parameters!$H$14*LN(calcs!$GM25)+parameters!$I$14*calcs!$GQ25+parameters!$J$14*(calcs!$GU25+calcs!$GY25) + parameters!$K$14*calcs!$GT25+parameters!$L$14*(calcs!$GV25+calcs!$GZ25)+parameters!$M$14*(calcs!$GT25+calcs!$GV25+calcs!$GZ25)+parameters!$N$14*(calcs!$GO25+calcs!$GR25)+parameters!$O$14*calcs!$HB25+parameters!$P$14*calcs!$HE25)</f>
        <v>0.14668045563085705</v>
      </c>
      <c r="HZ25" s="81"/>
      <c r="IA25" s="97">
        <f>EXP(parameters!$E$16+parameters!$F$16*calcs!$Q25 +parameters!$G$16*calcs!$GM25+parameters!$H$16*LN(calcs!$GM25)+parameters!$I$16*calcs!$GQ25+parameters!$J$16*(calcs!$GU25+calcs!$GY25) + parameters!$K$16*calcs!$GT25+parameters!$L$16*(calcs!$GV25+calcs!$GZ25)+parameters!$M$16*(calcs!$GT25+calcs!$GV25+calcs!$GZ25)+parameters!$N$16*(calcs!$GO25+calcs!$GR25)+parameters!$O$16*calcs!$HB25+parameters!$P$16*calcs!$HE25)</f>
        <v>6.0287224487612359E-3</v>
      </c>
      <c r="IB25" s="81"/>
      <c r="IC25" s="97">
        <f>(parameters!$E$18+parameters!$F$18*calcs!$Q25 +parameters!$G$18*calcs!$GM25+parameters!$H$18*LN(calcs!$GM25)+parameters!$I$18*calcs!$GQ25+parameters!$J$18*(calcs!$GU25+calcs!$GY25) + parameters!$K$18*calcs!$GT25+parameters!$L$18*(calcs!$GV25+calcs!$GZ25)+parameters!$M$18*(calcs!$GT25+calcs!$GV25+calcs!$GZ25)+parameters!$N$18*(calcs!$GO25+calcs!$GR25)+parameters!$O$18*calcs!$HB25+parameters!$P$18*calcs!$HE25)</f>
        <v>-16.367746486892237</v>
      </c>
      <c r="ID25" s="97">
        <f>EXP(parameters!$E$19+parameters!$F$19*calcs!$Q25 +parameters!$G$19*calcs!$GM25+parameters!$H$19*LN(calcs!$GM25)+parameters!$I$19*calcs!$GQ25+parameters!$J$19*(calcs!$GU25+calcs!$GY25) + parameters!$K$19*calcs!$GT25+parameters!$L$19*(calcs!$GV25+calcs!$GZ25)+parameters!$M$19*(calcs!$GT25+calcs!$GV25+calcs!$GZ25)+parameters!$N$19*(calcs!$GO25+calcs!$GR25)+parameters!$O$19*calcs!$HB25+parameters!$P$19*calcs!$HE25)</f>
        <v>2.8796049535870565</v>
      </c>
      <c r="IE25" s="73"/>
      <c r="IF25" s="97">
        <f>(parameters!$E$21+parameters!$F$21*calcs!$Q25 +parameters!$G$21*calcs!$GM25+parameters!$H$21*LN(calcs!$GM25)+parameters!$I$21*calcs!$GQ25+parameters!$J$21*(calcs!$GU25+calcs!$GY25) + parameters!$K$21*calcs!$GT25+parameters!$L$21*(calcs!$GV25+calcs!$GZ25)+parameters!$M$21*(calcs!$GT25+calcs!$GV25+calcs!$GZ25)+parameters!$N$21*(calcs!$GO25+calcs!$GR25)+parameters!$O$21*calcs!$HB25+parameters!$P$21*calcs!$HE25)</f>
        <v>6.6657052733381494</v>
      </c>
      <c r="IG25" s="97">
        <f>(parameters!$E$22+parameters!$F$22*calcs!$Q25 +parameters!$G$22*calcs!$GM25+parameters!$H$22*LN(calcs!$GM25)+parameters!$I$22*calcs!$GQ25+parameters!$J$22*(calcs!$GU25+calcs!$GY25) + parameters!$K$22*calcs!$GT25+parameters!$L$22*(calcs!$GV25+calcs!$GZ25)+parameters!$M$22*(calcs!$GT25+calcs!$GV25+calcs!$GZ25)+parameters!$N$22*(calcs!$GO25+calcs!$GR25)+parameters!$O$22*calcs!$HB25+parameters!$P$22*calcs!$HE25)</f>
        <v>0.17580351039691022</v>
      </c>
      <c r="IH25" s="81"/>
      <c r="II25" s="97">
        <f>(parameters!$E$24+parameters!$F$24*calcs!$Q25 +parameters!$G$24*calcs!$GM25+parameters!$H$24*LN(calcs!$GM25)+parameters!$I$24*calcs!$GQ25+parameters!$J$24*(calcs!$GU25+calcs!$GY25) + parameters!$K$24*calcs!$GT25+parameters!$L$24*(calcs!$GV25+calcs!$GZ25)+parameters!$M$24*(calcs!$GT25+calcs!$GV25+calcs!$GZ25)+parameters!$N$24*(calcs!$GO25+calcs!$GR25)+parameters!$O$24*calcs!$HB25+parameters!$P$24*calcs!$HE25)</f>
        <v>19.76220958159627</v>
      </c>
      <c r="IJ25" s="98"/>
    </row>
    <row r="26" spans="1:244" s="60" customFormat="1" x14ac:dyDescent="0.3">
      <c r="A26" s="139" t="s">
        <v>168</v>
      </c>
      <c r="B26" s="90" t="str">
        <f t="shared" si="118"/>
        <v>Ferro-edenite</v>
      </c>
      <c r="C26" s="116">
        <v>71.75</v>
      </c>
      <c r="D26" s="116">
        <v>0.28999999999999998</v>
      </c>
      <c r="E26" s="116">
        <v>15.22</v>
      </c>
      <c r="F26" s="116"/>
      <c r="G26" s="116">
        <v>2.13</v>
      </c>
      <c r="H26" s="116">
        <v>0.27</v>
      </c>
      <c r="I26" s="116">
        <v>2.5099999999999998</v>
      </c>
      <c r="J26" s="116">
        <v>0.11</v>
      </c>
      <c r="K26" s="116">
        <v>3.51</v>
      </c>
      <c r="L26" s="116">
        <v>4.0999999999999996</v>
      </c>
      <c r="M26" s="91">
        <v>0</v>
      </c>
      <c r="N26" s="91">
        <v>0</v>
      </c>
      <c r="O26" s="91">
        <v>0</v>
      </c>
      <c r="P26" s="91">
        <v>95.759999999999991</v>
      </c>
      <c r="Q26" s="60">
        <v>1025</v>
      </c>
      <c r="R26" s="92">
        <f t="shared" si="119"/>
        <v>1.1942410119840214</v>
      </c>
      <c r="S26" s="93">
        <f t="shared" si="120"/>
        <v>3.630900212845874E-3</v>
      </c>
      <c r="T26" s="93">
        <f t="shared" si="121"/>
        <v>0.14927246835070596</v>
      </c>
      <c r="U26" s="93">
        <f t="shared" si="122"/>
        <v>0</v>
      </c>
      <c r="V26" s="93">
        <f t="shared" si="123"/>
        <v>2.9649220489977725E-2</v>
      </c>
      <c r="W26" s="93">
        <f t="shared" si="124"/>
        <v>6.6980898040188541E-3</v>
      </c>
      <c r="X26" s="93">
        <f t="shared" si="125"/>
        <v>4.4757489300998571E-2</v>
      </c>
      <c r="Y26" s="93">
        <f t="shared" si="126"/>
        <v>1.5506061460389062E-3</v>
      </c>
      <c r="Z26" s="93">
        <f t="shared" si="127"/>
        <v>5.6632085061069072E-2</v>
      </c>
      <c r="AA26" s="93">
        <f t="shared" si="128"/>
        <v>4.3522845247623752E-2</v>
      </c>
      <c r="AB26" s="93">
        <f t="shared" si="129"/>
        <v>0</v>
      </c>
      <c r="AC26" s="94">
        <f t="shared" si="130"/>
        <v>0</v>
      </c>
      <c r="AD26" s="92">
        <f t="shared" si="131"/>
        <v>2.3884820239680429</v>
      </c>
      <c r="AE26" s="93">
        <f t="shared" si="132"/>
        <v>7.261800425691748E-3</v>
      </c>
      <c r="AF26" s="93">
        <f t="shared" si="133"/>
        <v>0.44781740505211787</v>
      </c>
      <c r="AG26" s="93">
        <f t="shared" si="134"/>
        <v>0</v>
      </c>
      <c r="AH26" s="93">
        <f t="shared" si="135"/>
        <v>2.9649220489977725E-2</v>
      </c>
      <c r="AI26" s="93">
        <f t="shared" si="136"/>
        <v>6.6980898040188541E-3</v>
      </c>
      <c r="AJ26" s="93">
        <f t="shared" si="137"/>
        <v>4.4757489300998571E-2</v>
      </c>
      <c r="AK26" s="93">
        <f t="shared" si="138"/>
        <v>1.5506061460389062E-3</v>
      </c>
      <c r="AL26" s="93">
        <f t="shared" si="139"/>
        <v>5.6632085061069072E-2</v>
      </c>
      <c r="AM26" s="93">
        <f t="shared" si="140"/>
        <v>4.3522845247623752E-2</v>
      </c>
      <c r="AN26" s="94">
        <f t="shared" si="141"/>
        <v>3.0263715654955794</v>
      </c>
      <c r="AO26" s="92">
        <f t="shared" si="142"/>
        <v>18.152128832293322</v>
      </c>
      <c r="AP26" s="93">
        <f t="shared" si="143"/>
        <v>5.5188666089505713E-2</v>
      </c>
      <c r="AQ26" s="93">
        <f t="shared" si="144"/>
        <v>3.4033495535146163</v>
      </c>
      <c r="AR26" s="93">
        <f t="shared" si="145"/>
        <v>0</v>
      </c>
      <c r="AS26" s="93">
        <f t="shared" si="146"/>
        <v>0.22532992281726613</v>
      </c>
      <c r="AT26" s="93">
        <f t="shared" si="147"/>
        <v>5.0904544322602503E-2</v>
      </c>
      <c r="AU26" s="93">
        <f t="shared" si="148"/>
        <v>0.34015064959625851</v>
      </c>
      <c r="AV26" s="93">
        <f t="shared" si="149"/>
        <v>1.1784389519617609E-2</v>
      </c>
      <c r="AW26" s="93">
        <f t="shared" si="150"/>
        <v>0.43039591412209605</v>
      </c>
      <c r="AX26" s="93">
        <f t="shared" si="151"/>
        <v>0.33076752772471435</v>
      </c>
      <c r="AY26" s="94">
        <f t="shared" si="152"/>
        <v>22.999999999999996</v>
      </c>
      <c r="AZ26" s="92">
        <f t="shared" si="153"/>
        <v>9.0760644161466608</v>
      </c>
      <c r="BA26" s="93">
        <f t="shared" si="154"/>
        <v>2.7594333044752856E-2</v>
      </c>
      <c r="BB26" s="93">
        <f t="shared" si="155"/>
        <v>2.2688997023430777</v>
      </c>
      <c r="BC26" s="93">
        <f t="shared" si="156"/>
        <v>0</v>
      </c>
      <c r="BD26" s="93">
        <f t="shared" si="157"/>
        <v>0.22532992281726613</v>
      </c>
      <c r="BE26" s="93">
        <f t="shared" si="158"/>
        <v>5.0904544322602503E-2</v>
      </c>
      <c r="BF26" s="93">
        <f t="shared" si="159"/>
        <v>0.34015064959625851</v>
      </c>
      <c r="BG26" s="93">
        <f t="shared" si="160"/>
        <v>1.1784389519617609E-2</v>
      </c>
      <c r="BH26" s="93">
        <f t="shared" si="161"/>
        <v>0.86079182824419209</v>
      </c>
      <c r="BI26" s="93">
        <f t="shared" si="162"/>
        <v>0.6615350554494287</v>
      </c>
      <c r="BJ26" s="93">
        <f t="shared" si="163"/>
        <v>0</v>
      </c>
      <c r="BK26" s="93">
        <f t="shared" si="164"/>
        <v>0</v>
      </c>
      <c r="BL26" s="93">
        <f t="shared" si="165"/>
        <v>2</v>
      </c>
      <c r="BM26" s="94">
        <f t="shared" si="166"/>
        <v>13.523054841483857</v>
      </c>
      <c r="BN26" s="95">
        <f t="shared" si="167"/>
        <v>9.0760644161466608</v>
      </c>
      <c r="BO26" s="66">
        <f t="shared" si="168"/>
        <v>0</v>
      </c>
      <c r="BP26" s="66">
        <f t="shared" si="169"/>
        <v>0</v>
      </c>
      <c r="BQ26" s="66">
        <f t="shared" si="170"/>
        <v>9.0760644161466608</v>
      </c>
      <c r="BR26" s="66">
        <f t="shared" si="171"/>
        <v>2.2688997023430777</v>
      </c>
      <c r="BS26" s="66">
        <f t="shared" si="172"/>
        <v>2.7594333044752856E-2</v>
      </c>
      <c r="BT26" s="66">
        <f t="shared" si="173"/>
        <v>0</v>
      </c>
      <c r="BU26" s="66"/>
      <c r="BV26" s="66">
        <f t="shared" si="174"/>
        <v>5.0904544322602503E-2</v>
      </c>
      <c r="BW26" s="66">
        <f t="shared" si="175"/>
        <v>0.22532992281726613</v>
      </c>
      <c r="BX26" s="66">
        <f t="shared" si="176"/>
        <v>1.1784389519617609E-2</v>
      </c>
      <c r="BY26" s="66">
        <f t="shared" si="177"/>
        <v>2.5845128920473166</v>
      </c>
      <c r="BZ26" s="66">
        <f t="shared" si="178"/>
        <v>0</v>
      </c>
      <c r="CA26" s="66">
        <f t="shared" si="179"/>
        <v>0</v>
      </c>
      <c r="CB26" s="66">
        <f t="shared" si="180"/>
        <v>0</v>
      </c>
      <c r="CC26" s="66">
        <f t="shared" si="181"/>
        <v>0.34015064959625851</v>
      </c>
      <c r="CD26" s="56">
        <f t="shared" si="182"/>
        <v>0.34015064959625851</v>
      </c>
      <c r="CE26" s="66">
        <f t="shared" si="183"/>
        <v>0.68030129919251703</v>
      </c>
      <c r="CF26" s="66">
        <f t="shared" si="184"/>
        <v>0.52064117864793358</v>
      </c>
      <c r="CG26" s="66">
        <f t="shared" si="185"/>
        <v>0.6615350554494287</v>
      </c>
      <c r="CH26" s="67">
        <f t="shared" si="186"/>
        <v>1.1821762340973623</v>
      </c>
      <c r="CJ26" s="60">
        <f t="shared" si="187"/>
        <v>0.88143931479460391</v>
      </c>
      <c r="CK26" s="60">
        <f t="shared" si="188"/>
        <v>1.1831646168377405</v>
      </c>
      <c r="CL26" s="60">
        <f t="shared" si="189"/>
        <v>1.2499241756632602</v>
      </c>
      <c r="CN26" s="60">
        <f t="shared" si="190"/>
        <v>0.88143931479460391</v>
      </c>
      <c r="CO26" s="60">
        <f t="shared" si="191"/>
        <v>7.9999999999999991</v>
      </c>
      <c r="CP26" s="60">
        <f t="shared" si="192"/>
        <v>2.4322730011181053E-2</v>
      </c>
      <c r="CQ26" s="60">
        <f t="shared" si="193"/>
        <v>1.9998973989709632</v>
      </c>
      <c r="CR26" s="60">
        <f t="shared" si="194"/>
        <v>0</v>
      </c>
      <c r="CS26" s="60">
        <f t="shared" si="195"/>
        <v>0.19861465277077203</v>
      </c>
      <c r="CT26" s="60">
        <f t="shared" si="196"/>
        <v>4.4869266667646297E-2</v>
      </c>
      <c r="CU26" s="60">
        <f t="shared" si="197"/>
        <v>0.29982215550706554</v>
      </c>
      <c r="CV26" s="60">
        <f t="shared" si="198"/>
        <v>1.0387224223444456E-2</v>
      </c>
      <c r="CW26" s="60">
        <f t="shared" si="199"/>
        <v>0.75873575926835501</v>
      </c>
      <c r="CX26" s="60">
        <f t="shared" si="200"/>
        <v>0.58310300598795473</v>
      </c>
      <c r="CY26" s="60">
        <f t="shared" si="201"/>
        <v>0</v>
      </c>
      <c r="CZ26" s="60">
        <f t="shared" si="202"/>
        <v>0</v>
      </c>
      <c r="DA26" s="60">
        <f t="shared" si="203"/>
        <v>1.7628786295892078</v>
      </c>
      <c r="DB26" s="60">
        <f t="shared" si="204"/>
        <v>20.273104240275888</v>
      </c>
      <c r="DC26" s="60">
        <f t="shared" si="205"/>
        <v>5.4537915194482238</v>
      </c>
      <c r="DD26" s="60" t="str">
        <f t="shared" si="206"/>
        <v>FAIL</v>
      </c>
      <c r="DE26" s="59">
        <f t="shared" si="207"/>
        <v>7.9999999999999991</v>
      </c>
      <c r="DF26" s="59">
        <f t="shared" si="208"/>
        <v>0</v>
      </c>
      <c r="DG26" s="59">
        <f t="shared" si="209"/>
        <v>0</v>
      </c>
      <c r="DH26" s="59">
        <f t="shared" si="210"/>
        <v>7.9999999999999991</v>
      </c>
      <c r="DI26" s="59">
        <f t="shared" si="211"/>
        <v>1.9998973989709632</v>
      </c>
      <c r="DJ26" s="59">
        <f t="shared" si="212"/>
        <v>2.4322730011181053E-2</v>
      </c>
      <c r="DK26" s="59">
        <f t="shared" si="213"/>
        <v>0</v>
      </c>
      <c r="DL26" s="59">
        <f t="shared" si="214"/>
        <v>5.4537915194482238</v>
      </c>
      <c r="DM26" s="59">
        <f t="shared" si="215"/>
        <v>0</v>
      </c>
      <c r="DN26" s="59">
        <f t="shared" si="216"/>
        <v>0</v>
      </c>
      <c r="DO26" s="59">
        <f t="shared" si="217"/>
        <v>0</v>
      </c>
      <c r="DP26" s="59">
        <f t="shared" si="218"/>
        <v>7.4780116484303676</v>
      </c>
      <c r="DQ26" s="59">
        <f t="shared" si="219"/>
        <v>4.4869266667646297E-2</v>
      </c>
      <c r="DR26" s="59">
        <f t="shared" si="220"/>
        <v>0</v>
      </c>
      <c r="DS26" s="59">
        <f t="shared" si="221"/>
        <v>1.0387224223444456E-2</v>
      </c>
      <c r="DT26" s="59">
        <f t="shared" si="222"/>
        <v>0.29982215550706554</v>
      </c>
      <c r="DU26" s="59">
        <f t="shared" si="223"/>
        <v>0.75873575926835501</v>
      </c>
      <c r="DV26" s="59">
        <f t="shared" si="224"/>
        <v>1.1138144056665114</v>
      </c>
      <c r="DW26" s="59">
        <f t="shared" si="225"/>
        <v>0</v>
      </c>
      <c r="DX26" s="59">
        <f t="shared" si="226"/>
        <v>0</v>
      </c>
      <c r="DY26" s="59">
        <f t="shared" si="227"/>
        <v>0</v>
      </c>
      <c r="EA26" s="60">
        <f t="shared" si="228"/>
        <v>0.70515868683637351</v>
      </c>
      <c r="EB26" s="60">
        <f t="shared" si="229"/>
        <v>1.1662696360571341</v>
      </c>
      <c r="EC26" s="60">
        <f t="shared" si="230"/>
        <v>1.0832676189081587</v>
      </c>
      <c r="ED26" s="60">
        <f t="shared" si="231"/>
        <v>0.99512540152350448</v>
      </c>
      <c r="EF26" s="60">
        <f t="shared" si="232"/>
        <v>1.1662696360571341</v>
      </c>
      <c r="EG26" s="60">
        <f t="shared" si="233"/>
        <v>10.58513834345047</v>
      </c>
      <c r="EH26" s="60">
        <f t="shared" si="234"/>
        <v>3.2182432757343261E-2</v>
      </c>
      <c r="EI26" s="60">
        <f t="shared" si="235"/>
        <v>2.6461488301018012</v>
      </c>
      <c r="EJ26" s="60">
        <f t="shared" si="236"/>
        <v>0</v>
      </c>
      <c r="EK26" s="60">
        <f t="shared" si="237"/>
        <v>0.26279544707687508</v>
      </c>
      <c r="EL26" s="60">
        <f t="shared" si="238"/>
        <v>5.9368424380775872E-2</v>
      </c>
      <c r="EM26" s="60">
        <f t="shared" si="239"/>
        <v>0.39670737430922615</v>
      </c>
      <c r="EN26" s="60">
        <f t="shared" si="240"/>
        <v>1.3743775676199934E-2</v>
      </c>
      <c r="EO26" s="60">
        <f t="shared" si="241"/>
        <v>1.0039153722473089</v>
      </c>
      <c r="EP26" s="60">
        <f t="shared" si="242"/>
        <v>0.77152824835804124</v>
      </c>
      <c r="EQ26" s="60">
        <f t="shared" si="243"/>
        <v>0</v>
      </c>
      <c r="ER26" s="60">
        <f t="shared" si="244"/>
        <v>0</v>
      </c>
      <c r="ES26" s="60">
        <f t="shared" si="245"/>
        <v>2.3325392721142681</v>
      </c>
      <c r="ET26" s="60">
        <f t="shared" si="246"/>
        <v>26.824201629314079</v>
      </c>
      <c r="EU26" s="60">
        <f t="shared" si="247"/>
        <v>-7.6484032586281572</v>
      </c>
      <c r="EV26" s="60" t="str">
        <f t="shared" si="248"/>
        <v/>
      </c>
      <c r="EW26" s="62">
        <f t="shared" si="249"/>
        <v>10.58513834345047</v>
      </c>
      <c r="EX26" s="62">
        <f t="shared" si="250"/>
        <v>0</v>
      </c>
      <c r="EY26" s="62">
        <f t="shared" si="251"/>
        <v>0</v>
      </c>
      <c r="EZ26" s="62">
        <f t="shared" si="252"/>
        <v>10.58513834345047</v>
      </c>
      <c r="FA26" s="62">
        <f t="shared" si="253"/>
        <v>2.6461488301018012</v>
      </c>
      <c r="FB26" s="62">
        <f t="shared" si="254"/>
        <v>3.2182432757343261E-2</v>
      </c>
      <c r="FC26" s="62">
        <f t="shared" si="255"/>
        <v>0</v>
      </c>
      <c r="FD26" s="62">
        <f t="shared" si="256"/>
        <v>-7.6484032586281572</v>
      </c>
      <c r="FE26" s="62">
        <f t="shared" si="257"/>
        <v>5.9368424380775872E-2</v>
      </c>
      <c r="FF26" s="62">
        <f t="shared" si="258"/>
        <v>7.9111987057050319</v>
      </c>
      <c r="FG26" s="62">
        <f t="shared" si="259"/>
        <v>1.3743775676199934E-2</v>
      </c>
      <c r="FH26" s="62">
        <f t="shared" si="260"/>
        <v>3.0142389099929949</v>
      </c>
      <c r="FI26" s="62">
        <f t="shared" si="261"/>
        <v>0</v>
      </c>
      <c r="FJ26" s="62">
        <f t="shared" si="262"/>
        <v>0</v>
      </c>
      <c r="FK26" s="62">
        <f t="shared" si="263"/>
        <v>0</v>
      </c>
      <c r="FL26" s="62">
        <f t="shared" si="264"/>
        <v>0.39670737430922615</v>
      </c>
      <c r="FM26" s="62">
        <f t="shared" si="265"/>
        <v>1.0039153722473089</v>
      </c>
      <c r="FN26" s="62">
        <f t="shared" si="266"/>
        <v>1.4006227465565351</v>
      </c>
      <c r="FO26" s="62">
        <f t="shared" si="267"/>
        <v>0</v>
      </c>
      <c r="FP26" s="62">
        <f t="shared" si="268"/>
        <v>0.77152824835804124</v>
      </c>
      <c r="FQ26" s="62">
        <f t="shared" si="269"/>
        <v>0.77152824835804124</v>
      </c>
      <c r="FR26" s="62" t="str">
        <f t="shared" si="270"/>
        <v>Fail</v>
      </c>
      <c r="FS26" s="62" t="str">
        <f t="shared" si="271"/>
        <v>Low-Ca</v>
      </c>
      <c r="FT26" s="60">
        <f t="shared" si="272"/>
        <v>7.4484567298458643E-3</v>
      </c>
      <c r="FV26" s="60">
        <f t="shared" si="273"/>
        <v>1.0238544754258689</v>
      </c>
      <c r="FW26" s="60">
        <f t="shared" si="274"/>
        <v>9.2925691717252352</v>
      </c>
      <c r="FX26" s="60">
        <f t="shared" si="275"/>
        <v>2.8252581384262156E-2</v>
      </c>
      <c r="FY26" s="60">
        <f t="shared" si="276"/>
        <v>2.3230231145363818</v>
      </c>
      <c r="FZ26" s="60">
        <f t="shared" si="277"/>
        <v>0</v>
      </c>
      <c r="GA26" s="60">
        <f t="shared" si="278"/>
        <v>0.23070504992382354</v>
      </c>
      <c r="GB26" s="60">
        <f t="shared" si="279"/>
        <v>5.2118845524211081E-2</v>
      </c>
      <c r="GC26" s="60">
        <f t="shared" si="280"/>
        <v>0.34826476490814584</v>
      </c>
      <c r="GD26" s="60">
        <f t="shared" si="281"/>
        <v>1.2065499949822193E-2</v>
      </c>
      <c r="GE26" s="60">
        <f t="shared" si="282"/>
        <v>0.88132556575783194</v>
      </c>
      <c r="GF26" s="60">
        <f t="shared" si="283"/>
        <v>0.67731562717299798</v>
      </c>
      <c r="GG26" s="60">
        <f t="shared" si="284"/>
        <v>0</v>
      </c>
      <c r="GH26" s="60">
        <f t="shared" si="285"/>
        <v>0</v>
      </c>
      <c r="GI26" s="60">
        <f t="shared" si="286"/>
        <v>2.0477089508517379</v>
      </c>
      <c r="GJ26" s="60">
        <f t="shared" si="287"/>
        <v>23.548652934794983</v>
      </c>
      <c r="GK26" s="60">
        <f t="shared" si="288"/>
        <v>-1.0973058695899667</v>
      </c>
      <c r="GM26" s="88">
        <f t="shared" si="289"/>
        <v>9.2925691717252352</v>
      </c>
      <c r="GN26" s="88">
        <f t="shared" si="290"/>
        <v>0</v>
      </c>
      <c r="GO26" s="88">
        <f t="shared" si="291"/>
        <v>0</v>
      </c>
      <c r="GP26" s="87">
        <f t="shared" si="292"/>
        <v>9.2925691717252352</v>
      </c>
      <c r="GQ26" s="88">
        <f t="shared" si="293"/>
        <v>2.3230231145363818</v>
      </c>
      <c r="GR26" s="88">
        <f t="shared" si="294"/>
        <v>2.8252581384262156E-2</v>
      </c>
      <c r="GS26" s="88">
        <f t="shared" si="295"/>
        <v>0</v>
      </c>
      <c r="GT26" s="88">
        <f t="shared" si="296"/>
        <v>-1.0973058695899667</v>
      </c>
      <c r="GU26" s="88">
        <f t="shared" si="297"/>
        <v>5.2118845524211081E-2</v>
      </c>
      <c r="GV26" s="88">
        <f t="shared" si="298"/>
        <v>1.3280109195137901</v>
      </c>
      <c r="GW26" s="88">
        <f t="shared" si="299"/>
        <v>1.2065499949822193E-2</v>
      </c>
      <c r="GX26" s="87">
        <f t="shared" si="300"/>
        <v>2.6461650913185006</v>
      </c>
      <c r="GY26" s="88">
        <f t="shared" si="301"/>
        <v>0</v>
      </c>
      <c r="GZ26" s="88">
        <f t="shared" si="302"/>
        <v>0</v>
      </c>
      <c r="HA26" s="88">
        <f t="shared" si="303"/>
        <v>0</v>
      </c>
      <c r="HB26" s="88">
        <f t="shared" si="304"/>
        <v>0.34826476490814584</v>
      </c>
      <c r="HC26" s="88">
        <f t="shared" si="305"/>
        <v>0.88132556575783194</v>
      </c>
      <c r="HD26" s="87">
        <f t="shared" si="306"/>
        <v>1.2295903306659777</v>
      </c>
      <c r="HE26" s="88">
        <f t="shared" si="307"/>
        <v>0</v>
      </c>
      <c r="HF26" s="88">
        <f t="shared" si="308"/>
        <v>0.67731562717299798</v>
      </c>
      <c r="HG26" s="88">
        <f t="shared" si="309"/>
        <v>0.67731562717299798</v>
      </c>
      <c r="HH26" s="96" t="str">
        <f t="shared" si="310"/>
        <v>Fail</v>
      </c>
      <c r="HI26" s="83">
        <f t="shared" si="311"/>
        <v>3.7763728342440336E-2</v>
      </c>
      <c r="HJ26" s="83">
        <f t="shared" si="312"/>
        <v>0.67731562717299798</v>
      </c>
      <c r="HK26" s="83">
        <f t="shared" si="313"/>
        <v>2.8252581384262156E-2</v>
      </c>
      <c r="HL26" s="83">
        <f t="shared" si="314"/>
        <v>9.2925691717252352</v>
      </c>
      <c r="HM26" s="96" t="str">
        <f t="shared" si="315"/>
        <v>Ferro-edenite</v>
      </c>
      <c r="HP26" s="97">
        <f>parameters!$E$5+parameters!$F$5*calcs!$Q26 +parameters!$G$5*calcs!$GM26+parameters!$H$5*LN(calcs!$GM26)+parameters!$I$5*calcs!$GQ26+parameters!$J$5*(calcs!$GU26+calcs!$GY26) + parameters!$K$5*calcs!$GT26+parameters!$L$5*(calcs!$GV26+calcs!$GZ26)+parameters!$M$5*(calcs!$GT26+calcs!$GV26+calcs!$GZ26)+parameters!$N$5*(calcs!$GO26+calcs!$GR26)+parameters!$O$5*calcs!$HB26+parameters!$P$5*calcs!$HE26</f>
        <v>34.927020773174199</v>
      </c>
      <c r="HQ26" s="97">
        <f>parameters!$E$6+parameters!$F$6*calcs!$Q26 +parameters!$G$6*calcs!$GM26+parameters!$H$6*LN(calcs!$GM26)+parameters!$I$6*calcs!$GQ26+parameters!$J$6*(calcs!$GU26+calcs!$GY26) + parameters!$K$6*calcs!$GT26+parameters!$L$6*(calcs!$GV26+calcs!$GZ26)+parameters!$M$6*(calcs!$GT26+calcs!$GV26+calcs!$GZ26)+parameters!$N$6*(calcs!$GO26+calcs!$GR26)+parameters!$O$6*calcs!$HB26+parameters!$P$6*calcs!$HE26</f>
        <v>94.446803440058972</v>
      </c>
      <c r="HR26" s="97">
        <f>parameters!$E$7+parameters!$F$7*calcs!$Q26 +parameters!$G$7*calcs!$GM26+parameters!$H$7*LN(calcs!$GM26)+parameters!$I$7*calcs!$GQ26+parameters!$J$7*(calcs!$GU26+calcs!$GY26) + parameters!$K$7*calcs!$GT26+parameters!$L$7*(calcs!$GV26+calcs!$GZ26)+parameters!$M$7*(calcs!$GT26+calcs!$GV26+calcs!$GZ26)+parameters!$N$7*(calcs!$GO26+calcs!$GR26)+parameters!$O$7*calcs!$HB26+parameters!$P$7*calcs!$HE26</f>
        <v>150.36049010661407</v>
      </c>
      <c r="HS26" s="97">
        <f>parameters!$E$8+parameters!$F$8*calcs!$Q26 +parameters!$G$8*calcs!$GM26+parameters!$H$8*LN(calcs!$GM26)+parameters!$I$8*calcs!$GQ26+parameters!$J$8*(calcs!$GU26+calcs!$GY26) + parameters!$K$8*calcs!$GT26+parameters!$L$8*(calcs!$GV26+calcs!$GZ26)+parameters!$M$8*(calcs!$GT26+calcs!$GV26+calcs!$GZ26)+parameters!$N$8*(calcs!$GO26+calcs!$GR26)+parameters!$O$8*calcs!$HB26+parameters!$P$8*calcs!$HE26</f>
        <v>150.44445791748223</v>
      </c>
      <c r="HT26" s="81"/>
      <c r="HU26" s="97">
        <f>EXP(parameters!$E$10+parameters!$F$10*calcs!$Q26 +parameters!$G$10*calcs!$GM26+parameters!$H$10*LN(calcs!$GM26)+parameters!$I$10*calcs!$GQ26+parameters!$J$10*(calcs!$GU26+calcs!$GY26) + parameters!$K$10*calcs!$GT26+parameters!$L$10*(calcs!$GV26+calcs!$GZ26)+parameters!$M$10*(calcs!$GT26+calcs!$GV26+calcs!$GZ26)+parameters!$N$10*(calcs!$GO26+calcs!$GR26)+parameters!$O$10*calcs!$HB26+parameters!$P$10*calcs!$HE26)</f>
        <v>1.0799239262185111E-2</v>
      </c>
      <c r="HV26" s="97">
        <f>EXP(parameters!$E$11+parameters!$F$11*calcs!$Q26 +parameters!$G$11*calcs!$GM26+parameters!$H$11*LN(calcs!$GM26)+parameters!$I$11*calcs!$GQ26+parameters!$J$11*(calcs!$GU26+calcs!$GY26) + parameters!$K$11*calcs!$GT26+parameters!$L$11*(calcs!$GV26+calcs!$GZ26)+parameters!$M$11*(calcs!$GT26+calcs!$GV26+calcs!$GZ26)+parameters!$N$11*(calcs!$GO26+calcs!$GR26)+parameters!$O$11*calcs!$HB26+parameters!$P$11*calcs!$HE26)</f>
        <v>1.8937264074561387E-2</v>
      </c>
      <c r="HW26" s="73"/>
      <c r="HX26" s="97">
        <f>EXP(parameters!$E$13+parameters!$F$13*calcs!$Q26 +parameters!$G$13*calcs!$GM26+parameters!$H$13*LN(calcs!$GM26)+parameters!$I$13*calcs!$GQ26+parameters!$J$13*(calcs!$GU26+calcs!$GY26) + parameters!$K$13*calcs!$GT26+parameters!$L$13*(calcs!$GV26+calcs!$GZ26)+parameters!$M$13*(calcs!$GT26+calcs!$GV26+calcs!$GZ26)+parameters!$N$13*(calcs!$GO26+calcs!$GR26)+parameters!$O$13*calcs!$HB26+parameters!$P$13*calcs!$HE26)</f>
        <v>3.1296740998360009E-2</v>
      </c>
      <c r="HY26" s="97">
        <f>EXP(parameters!$E$14+parameters!$F$14*calcs!$Q26 +parameters!$G$14*calcs!$GM26+parameters!$H$14*LN(calcs!$GM26)+parameters!$I$14*calcs!$GQ26+parameters!$J$14*(calcs!$GU26+calcs!$GY26) + parameters!$K$14*calcs!$GT26+parameters!$L$14*(calcs!$GV26+calcs!$GZ26)+parameters!$M$14*(calcs!$GT26+calcs!$GV26+calcs!$GZ26)+parameters!$N$14*(calcs!$GO26+calcs!$GR26)+parameters!$O$14*calcs!$HB26+parameters!$P$14*calcs!$HE26)</f>
        <v>1.4396802509309824E-2</v>
      </c>
      <c r="HZ26" s="81"/>
      <c r="IA26" s="97">
        <f>EXP(parameters!$E$16+parameters!$F$16*calcs!$Q26 +parameters!$G$16*calcs!$GM26+parameters!$H$16*LN(calcs!$GM26)+parameters!$I$16*calcs!$GQ26+parameters!$J$16*(calcs!$GU26+calcs!$GY26) + parameters!$K$16*calcs!$GT26+parameters!$L$16*(calcs!$GV26+calcs!$GZ26)+parameters!$M$16*(calcs!$GT26+calcs!$GV26+calcs!$GZ26)+parameters!$N$16*(calcs!$GO26+calcs!$GR26)+parameters!$O$16*calcs!$HB26+parameters!$P$16*calcs!$HE26)</f>
        <v>9.2294706298921036E-5</v>
      </c>
      <c r="IB26" s="81"/>
      <c r="IC26" s="97">
        <f>(parameters!$E$18+parameters!$F$18*calcs!$Q26 +parameters!$G$18*calcs!$GM26+parameters!$H$18*LN(calcs!$GM26)+parameters!$I$18*calcs!$GQ26+parameters!$J$18*(calcs!$GU26+calcs!$GY26) + parameters!$K$18*calcs!$GT26+parameters!$L$18*(calcs!$GV26+calcs!$GZ26)+parameters!$M$18*(calcs!$GT26+calcs!$GV26+calcs!$GZ26)+parameters!$N$18*(calcs!$GO26+calcs!$GR26)+parameters!$O$18*calcs!$HB26+parameters!$P$18*calcs!$HE26)</f>
        <v>-25.396506334826171</v>
      </c>
      <c r="ID26" s="97">
        <f>EXP(parameters!$E$19+parameters!$F$19*calcs!$Q26 +parameters!$G$19*calcs!$GM26+parameters!$H$19*LN(calcs!$GM26)+parameters!$I$19*calcs!$GQ26+parameters!$J$19*(calcs!$GU26+calcs!$GY26) + parameters!$K$19*calcs!$GT26+parameters!$L$19*(calcs!$GV26+calcs!$GZ26)+parameters!$M$19*(calcs!$GT26+calcs!$GV26+calcs!$GZ26)+parameters!$N$19*(calcs!$GO26+calcs!$GR26)+parameters!$O$19*calcs!$HB26+parameters!$P$19*calcs!$HE26)</f>
        <v>0.24993868656040436</v>
      </c>
      <c r="IE26" s="73"/>
      <c r="IF26" s="97">
        <f>(parameters!$E$21+parameters!$F$21*calcs!$Q26 +parameters!$G$21*calcs!$GM26+parameters!$H$21*LN(calcs!$GM26)+parameters!$I$21*calcs!$GQ26+parameters!$J$21*(calcs!$GU26+calcs!$GY26) + parameters!$K$21*calcs!$GT26+parameters!$L$21*(calcs!$GV26+calcs!$GZ26)+parameters!$M$21*(calcs!$GT26+calcs!$GV26+calcs!$GZ26)+parameters!$N$21*(calcs!$GO26+calcs!$GR26)+parameters!$O$21*calcs!$HB26+parameters!$P$21*calcs!$HE26)</f>
        <v>21.213882386697644</v>
      </c>
      <c r="IG26" s="97">
        <f>(parameters!$E$22+parameters!$F$22*calcs!$Q26 +parameters!$G$22*calcs!$GM26+parameters!$H$22*LN(calcs!$GM26)+parameters!$I$22*calcs!$GQ26+parameters!$J$22*(calcs!$GU26+calcs!$GY26) + parameters!$K$22*calcs!$GT26+parameters!$L$22*(calcs!$GV26+calcs!$GZ26)+parameters!$M$22*(calcs!$GT26+calcs!$GV26+calcs!$GZ26)+parameters!$N$22*(calcs!$GO26+calcs!$GR26)+parameters!$O$22*calcs!$HB26+parameters!$P$22*calcs!$HE26)</f>
        <v>0.6158664091296433</v>
      </c>
      <c r="IH26" s="81"/>
      <c r="II26" s="97">
        <f>(parameters!$E$24+parameters!$F$24*calcs!$Q26 +parameters!$G$24*calcs!$GM26+parameters!$H$24*LN(calcs!$GM26)+parameters!$I$24*calcs!$GQ26+parameters!$J$24*(calcs!$GU26+calcs!$GY26) + parameters!$K$24*calcs!$GT26+parameters!$L$24*(calcs!$GV26+calcs!$GZ26)+parameters!$M$24*(calcs!$GT26+calcs!$GV26+calcs!$GZ26)+parameters!$N$24*(calcs!$GO26+calcs!$GR26)+parameters!$O$24*calcs!$HB26+parameters!$P$24*calcs!$HE26)</f>
        <v>15.930638044417581</v>
      </c>
      <c r="IJ26" s="98"/>
    </row>
    <row r="27" spans="1:244" s="60" customFormat="1" x14ac:dyDescent="0.3">
      <c r="A27" s="139" t="s">
        <v>168</v>
      </c>
      <c r="B27" s="90" t="str">
        <f t="shared" si="118"/>
        <v>Ferro-edenite</v>
      </c>
      <c r="C27" s="116">
        <v>72.709999999999994</v>
      </c>
      <c r="D27" s="116">
        <v>0.24</v>
      </c>
      <c r="E27" s="116">
        <v>14.64</v>
      </c>
      <c r="F27" s="116"/>
      <c r="G27" s="116">
        <v>1.9</v>
      </c>
      <c r="H27" s="116">
        <v>0.26</v>
      </c>
      <c r="I27" s="116">
        <v>2.06</v>
      </c>
      <c r="J27" s="116">
        <v>0.03</v>
      </c>
      <c r="K27" s="116">
        <v>3.7</v>
      </c>
      <c r="L27" s="116">
        <v>4.43</v>
      </c>
      <c r="M27" s="91">
        <v>0</v>
      </c>
      <c r="N27" s="91">
        <v>0</v>
      </c>
      <c r="O27" s="91">
        <v>0</v>
      </c>
      <c r="P27" s="91">
        <v>95.759999999999991</v>
      </c>
      <c r="Q27" s="60">
        <v>1025</v>
      </c>
      <c r="R27" s="92">
        <f t="shared" si="119"/>
        <v>1.2102197070572569</v>
      </c>
      <c r="S27" s="93">
        <f t="shared" si="120"/>
        <v>3.0048829347689991E-3</v>
      </c>
      <c r="T27" s="93">
        <f t="shared" si="121"/>
        <v>0.14358403000356998</v>
      </c>
      <c r="U27" s="93">
        <f t="shared" si="122"/>
        <v>0</v>
      </c>
      <c r="V27" s="93">
        <f t="shared" si="123"/>
        <v>2.6447661469933183E-2</v>
      </c>
      <c r="W27" s="93">
        <f t="shared" si="124"/>
        <v>6.4500124038700075E-3</v>
      </c>
      <c r="X27" s="93">
        <f t="shared" si="125"/>
        <v>3.6733238231098433E-2</v>
      </c>
      <c r="Y27" s="93">
        <f t="shared" si="126"/>
        <v>4.2289258528333803E-4</v>
      </c>
      <c r="Z27" s="93">
        <f t="shared" si="127"/>
        <v>5.9697639523064269E-2</v>
      </c>
      <c r="AA27" s="93">
        <f t="shared" si="128"/>
        <v>4.7025903523652011E-2</v>
      </c>
      <c r="AB27" s="93">
        <f t="shared" si="129"/>
        <v>0</v>
      </c>
      <c r="AC27" s="94">
        <f t="shared" si="130"/>
        <v>0</v>
      </c>
      <c r="AD27" s="92">
        <f t="shared" si="131"/>
        <v>2.4204394141145138</v>
      </c>
      <c r="AE27" s="93">
        <f t="shared" si="132"/>
        <v>6.0097658695379983E-3</v>
      </c>
      <c r="AF27" s="93">
        <f t="shared" si="133"/>
        <v>0.43075209001070991</v>
      </c>
      <c r="AG27" s="93">
        <f t="shared" si="134"/>
        <v>0</v>
      </c>
      <c r="AH27" s="93">
        <f t="shared" si="135"/>
        <v>2.6447661469933183E-2</v>
      </c>
      <c r="AI27" s="93">
        <f t="shared" si="136"/>
        <v>6.4500124038700075E-3</v>
      </c>
      <c r="AJ27" s="93">
        <f t="shared" si="137"/>
        <v>3.6733238231098433E-2</v>
      </c>
      <c r="AK27" s="93">
        <f t="shared" si="138"/>
        <v>4.2289258528333803E-4</v>
      </c>
      <c r="AL27" s="93">
        <f t="shared" si="139"/>
        <v>5.9697639523064269E-2</v>
      </c>
      <c r="AM27" s="93">
        <f t="shared" si="140"/>
        <v>4.7025903523652011E-2</v>
      </c>
      <c r="AN27" s="94">
        <f t="shared" si="141"/>
        <v>3.033978617731663</v>
      </c>
      <c r="AO27" s="92">
        <f t="shared" si="142"/>
        <v>18.348878993173411</v>
      </c>
      <c r="AP27" s="93">
        <f t="shared" si="143"/>
        <v>4.5558862607514627E-2</v>
      </c>
      <c r="AQ27" s="93">
        <f t="shared" si="144"/>
        <v>3.265447558642804</v>
      </c>
      <c r="AR27" s="93">
        <f t="shared" si="145"/>
        <v>0</v>
      </c>
      <c r="AS27" s="93">
        <f t="shared" si="146"/>
        <v>0.20049456191067438</v>
      </c>
      <c r="AT27" s="93">
        <f t="shared" si="147"/>
        <v>4.8896285696279372E-2</v>
      </c>
      <c r="AU27" s="93">
        <f t="shared" si="148"/>
        <v>0.2784675127166592</v>
      </c>
      <c r="AV27" s="93">
        <f t="shared" si="149"/>
        <v>3.2058661866209066E-3</v>
      </c>
      <c r="AW27" s="93">
        <f t="shared" si="150"/>
        <v>0.45255615876984262</v>
      </c>
      <c r="AX27" s="93">
        <f t="shared" si="151"/>
        <v>0.35649420029619233</v>
      </c>
      <c r="AY27" s="94">
        <f t="shared" si="152"/>
        <v>23</v>
      </c>
      <c r="AZ27" s="92">
        <f t="shared" si="153"/>
        <v>9.1744394965867055</v>
      </c>
      <c r="BA27" s="93">
        <f t="shared" si="154"/>
        <v>2.2779431303757314E-2</v>
      </c>
      <c r="BB27" s="93">
        <f t="shared" si="155"/>
        <v>2.1769650390952027</v>
      </c>
      <c r="BC27" s="93">
        <f t="shared" si="156"/>
        <v>0</v>
      </c>
      <c r="BD27" s="93">
        <f t="shared" si="157"/>
        <v>0.20049456191067438</v>
      </c>
      <c r="BE27" s="93">
        <f t="shared" si="158"/>
        <v>4.8896285696279372E-2</v>
      </c>
      <c r="BF27" s="93">
        <f t="shared" si="159"/>
        <v>0.2784675127166592</v>
      </c>
      <c r="BG27" s="93">
        <f t="shared" si="160"/>
        <v>3.2058661866209066E-3</v>
      </c>
      <c r="BH27" s="93">
        <f t="shared" si="161"/>
        <v>0.90511231753968524</v>
      </c>
      <c r="BI27" s="93">
        <f t="shared" si="162"/>
        <v>0.71298840059238466</v>
      </c>
      <c r="BJ27" s="93">
        <f t="shared" si="163"/>
        <v>0</v>
      </c>
      <c r="BK27" s="93">
        <f t="shared" si="164"/>
        <v>0</v>
      </c>
      <c r="BL27" s="93">
        <f t="shared" si="165"/>
        <v>2</v>
      </c>
      <c r="BM27" s="94">
        <f t="shared" si="166"/>
        <v>13.52334891162797</v>
      </c>
      <c r="BN27" s="95">
        <f t="shared" si="167"/>
        <v>9.1744394965867055</v>
      </c>
      <c r="BO27" s="66">
        <f t="shared" si="168"/>
        <v>0</v>
      </c>
      <c r="BP27" s="66">
        <f t="shared" si="169"/>
        <v>0</v>
      </c>
      <c r="BQ27" s="66">
        <f t="shared" si="170"/>
        <v>9.1744394965867055</v>
      </c>
      <c r="BR27" s="66">
        <f t="shared" si="171"/>
        <v>2.1769650390952027</v>
      </c>
      <c r="BS27" s="66">
        <f t="shared" si="172"/>
        <v>2.2779431303757314E-2</v>
      </c>
      <c r="BT27" s="66">
        <f t="shared" si="173"/>
        <v>0</v>
      </c>
      <c r="BU27" s="66"/>
      <c r="BV27" s="66">
        <f t="shared" si="174"/>
        <v>4.8896285696279372E-2</v>
      </c>
      <c r="BW27" s="66">
        <f t="shared" si="175"/>
        <v>0.20049456191067438</v>
      </c>
      <c r="BX27" s="66">
        <f t="shared" si="176"/>
        <v>3.2058661866209066E-3</v>
      </c>
      <c r="BY27" s="66">
        <f t="shared" si="177"/>
        <v>2.4523411841925351</v>
      </c>
      <c r="BZ27" s="66">
        <f t="shared" si="178"/>
        <v>0</v>
      </c>
      <c r="CA27" s="66">
        <f t="shared" si="179"/>
        <v>0</v>
      </c>
      <c r="CB27" s="66">
        <f t="shared" si="180"/>
        <v>0</v>
      </c>
      <c r="CC27" s="66">
        <f t="shared" si="181"/>
        <v>0.2784675127166592</v>
      </c>
      <c r="CD27" s="56">
        <f t="shared" si="182"/>
        <v>0.2784675127166592</v>
      </c>
      <c r="CE27" s="66">
        <f t="shared" si="183"/>
        <v>0.55693502543331841</v>
      </c>
      <c r="CF27" s="66">
        <f t="shared" si="184"/>
        <v>0.62664480482302598</v>
      </c>
      <c r="CG27" s="66">
        <f t="shared" si="185"/>
        <v>0.71298840059238466</v>
      </c>
      <c r="CH27" s="67">
        <f t="shared" si="186"/>
        <v>1.3396332054154105</v>
      </c>
      <c r="CJ27" s="60">
        <f t="shared" si="187"/>
        <v>0.87198787489702789</v>
      </c>
      <c r="CK27" s="60">
        <f t="shared" si="188"/>
        <v>1.1831388884925165</v>
      </c>
      <c r="CL27" s="60">
        <f t="shared" si="189"/>
        <v>1.2599485333027187</v>
      </c>
      <c r="CN27" s="60">
        <f t="shared" si="190"/>
        <v>0.87198787489702789</v>
      </c>
      <c r="CO27" s="60">
        <f t="shared" si="191"/>
        <v>8</v>
      </c>
      <c r="CP27" s="60">
        <f t="shared" si="192"/>
        <v>1.9863387893926172E-2</v>
      </c>
      <c r="CQ27" s="60">
        <f t="shared" si="193"/>
        <v>1.898287118165751</v>
      </c>
      <c r="CR27" s="60">
        <f t="shared" si="194"/>
        <v>0</v>
      </c>
      <c r="CS27" s="60">
        <f t="shared" si="195"/>
        <v>0.17482882696889954</v>
      </c>
      <c r="CT27" s="60">
        <f t="shared" si="196"/>
        <v>4.2636968254656592E-2</v>
      </c>
      <c r="CU27" s="60">
        <f t="shared" si="197"/>
        <v>0.24282029464166074</v>
      </c>
      <c r="CV27" s="60">
        <f t="shared" si="198"/>
        <v>2.7954764432758031E-3</v>
      </c>
      <c r="CW27" s="60">
        <f t="shared" si="199"/>
        <v>0.78924696631455404</v>
      </c>
      <c r="CX27" s="60">
        <f t="shared" si="200"/>
        <v>0.62171724025878428</v>
      </c>
      <c r="CY27" s="60">
        <f t="shared" si="201"/>
        <v>0</v>
      </c>
      <c r="CZ27" s="60">
        <f t="shared" si="202"/>
        <v>0</v>
      </c>
      <c r="DA27" s="60">
        <f t="shared" si="203"/>
        <v>1.7439757497940558</v>
      </c>
      <c r="DB27" s="60">
        <f t="shared" si="204"/>
        <v>20.055721122631635</v>
      </c>
      <c r="DC27" s="60">
        <f t="shared" si="205"/>
        <v>5.8885577547367305</v>
      </c>
      <c r="DD27" s="60" t="str">
        <f t="shared" si="206"/>
        <v>FAIL</v>
      </c>
      <c r="DE27" s="59">
        <f t="shared" si="207"/>
        <v>8</v>
      </c>
      <c r="DF27" s="59">
        <f t="shared" si="208"/>
        <v>0</v>
      </c>
      <c r="DG27" s="59">
        <f t="shared" si="209"/>
        <v>0</v>
      </c>
      <c r="DH27" s="59">
        <f t="shared" si="210"/>
        <v>8</v>
      </c>
      <c r="DI27" s="59">
        <f t="shared" si="211"/>
        <v>1.898287118165751</v>
      </c>
      <c r="DJ27" s="59">
        <f t="shared" si="212"/>
        <v>1.9863387893926172E-2</v>
      </c>
      <c r="DK27" s="59">
        <f t="shared" si="213"/>
        <v>0</v>
      </c>
      <c r="DL27" s="59">
        <f t="shared" si="214"/>
        <v>5.8885577547367305</v>
      </c>
      <c r="DM27" s="59">
        <f t="shared" si="215"/>
        <v>0</v>
      </c>
      <c r="DN27" s="59">
        <f t="shared" si="216"/>
        <v>0</v>
      </c>
      <c r="DO27" s="59">
        <f t="shared" si="217"/>
        <v>0</v>
      </c>
      <c r="DP27" s="59">
        <f t="shared" si="218"/>
        <v>7.806708260796408</v>
      </c>
      <c r="DQ27" s="59">
        <f t="shared" si="219"/>
        <v>4.2636968254656592E-2</v>
      </c>
      <c r="DR27" s="59">
        <f t="shared" si="220"/>
        <v>0</v>
      </c>
      <c r="DS27" s="59">
        <f t="shared" si="221"/>
        <v>2.7954764432758031E-3</v>
      </c>
      <c r="DT27" s="59">
        <f t="shared" si="222"/>
        <v>0.24282029464166074</v>
      </c>
      <c r="DU27" s="59">
        <f t="shared" si="223"/>
        <v>0.78924696631455404</v>
      </c>
      <c r="DV27" s="59">
        <f t="shared" si="224"/>
        <v>1.0774997056541471</v>
      </c>
      <c r="DW27" s="59">
        <f t="shared" si="225"/>
        <v>0</v>
      </c>
      <c r="DX27" s="59">
        <f t="shared" si="226"/>
        <v>0</v>
      </c>
      <c r="DY27" s="59">
        <f t="shared" si="227"/>
        <v>0</v>
      </c>
      <c r="EA27" s="60">
        <f t="shared" si="228"/>
        <v>0.70475860276610425</v>
      </c>
      <c r="EB27" s="60">
        <f t="shared" si="229"/>
        <v>1.1709272340210983</v>
      </c>
      <c r="EC27" s="60">
        <f t="shared" si="230"/>
        <v>1.0919553955290229</v>
      </c>
      <c r="ED27" s="60">
        <f t="shared" si="231"/>
        <v>0.99566033732296955</v>
      </c>
      <c r="EF27" s="60">
        <f t="shared" si="232"/>
        <v>1.1709272340210983</v>
      </c>
      <c r="EG27" s="60">
        <f t="shared" si="233"/>
        <v>10.74260106343219</v>
      </c>
      <c r="EH27" s="60">
        <f t="shared" si="234"/>
        <v>2.6673056489082175E-2</v>
      </c>
      <c r="EI27" s="60">
        <f t="shared" si="235"/>
        <v>2.5490676517883779</v>
      </c>
      <c r="EJ27" s="60">
        <f t="shared" si="236"/>
        <v>0</v>
      </c>
      <c r="EK27" s="60">
        <f t="shared" si="237"/>
        <v>0.23476454281433781</v>
      </c>
      <c r="EL27" s="60">
        <f t="shared" si="238"/>
        <v>5.7253992564249796E-2</v>
      </c>
      <c r="EM27" s="60">
        <f t="shared" si="239"/>
        <v>0.32606519443005277</v>
      </c>
      <c r="EN27" s="60">
        <f t="shared" si="240"/>
        <v>3.7538360265417844E-3</v>
      </c>
      <c r="EO27" s="60">
        <f t="shared" si="241"/>
        <v>1.0598206624551696</v>
      </c>
      <c r="EP27" s="60">
        <f t="shared" si="242"/>
        <v>0.83485753579476785</v>
      </c>
      <c r="EQ27" s="60">
        <f t="shared" si="243"/>
        <v>0</v>
      </c>
      <c r="ER27" s="60">
        <f t="shared" si="244"/>
        <v>0</v>
      </c>
      <c r="ES27" s="60">
        <f t="shared" si="245"/>
        <v>2.3418544680421967</v>
      </c>
      <c r="ET27" s="60">
        <f t="shared" si="246"/>
        <v>26.93132638248526</v>
      </c>
      <c r="EU27" s="60">
        <f t="shared" si="247"/>
        <v>-7.8626527649705196</v>
      </c>
      <c r="EV27" s="60" t="str">
        <f t="shared" si="248"/>
        <v/>
      </c>
      <c r="EW27" s="62">
        <f t="shared" si="249"/>
        <v>10.74260106343219</v>
      </c>
      <c r="EX27" s="62">
        <f t="shared" si="250"/>
        <v>0</v>
      </c>
      <c r="EY27" s="62">
        <f t="shared" si="251"/>
        <v>0</v>
      </c>
      <c r="EZ27" s="62">
        <f t="shared" si="252"/>
        <v>10.74260106343219</v>
      </c>
      <c r="FA27" s="62">
        <f t="shared" si="253"/>
        <v>2.5490676517883779</v>
      </c>
      <c r="FB27" s="62">
        <f t="shared" si="254"/>
        <v>2.6673056489082175E-2</v>
      </c>
      <c r="FC27" s="62">
        <f t="shared" si="255"/>
        <v>0</v>
      </c>
      <c r="FD27" s="62">
        <f t="shared" si="256"/>
        <v>-7.8626527649705196</v>
      </c>
      <c r="FE27" s="62">
        <f t="shared" si="257"/>
        <v>5.7253992564249796E-2</v>
      </c>
      <c r="FF27" s="62">
        <f t="shared" si="258"/>
        <v>8.0974173077848572</v>
      </c>
      <c r="FG27" s="62">
        <f t="shared" si="259"/>
        <v>3.7538360265417844E-3</v>
      </c>
      <c r="FH27" s="62">
        <f t="shared" si="260"/>
        <v>2.8715130796825887</v>
      </c>
      <c r="FI27" s="62">
        <f t="shared" si="261"/>
        <v>0</v>
      </c>
      <c r="FJ27" s="62">
        <f t="shared" si="262"/>
        <v>0</v>
      </c>
      <c r="FK27" s="62">
        <f t="shared" si="263"/>
        <v>0</v>
      </c>
      <c r="FL27" s="62">
        <f t="shared" si="264"/>
        <v>0.32606519443005277</v>
      </c>
      <c r="FM27" s="62">
        <f t="shared" si="265"/>
        <v>1.0598206624551696</v>
      </c>
      <c r="FN27" s="62">
        <f t="shared" si="266"/>
        <v>1.3858858568852224</v>
      </c>
      <c r="FO27" s="62">
        <f t="shared" si="267"/>
        <v>0</v>
      </c>
      <c r="FP27" s="62">
        <f t="shared" si="268"/>
        <v>0.83485753579476785</v>
      </c>
      <c r="FQ27" s="62">
        <f t="shared" si="269"/>
        <v>0.83485753579476785</v>
      </c>
      <c r="FR27" s="62" t="str">
        <f t="shared" si="270"/>
        <v>Fail</v>
      </c>
      <c r="FS27" s="62" t="str">
        <f t="shared" si="271"/>
        <v>Low-Ca</v>
      </c>
      <c r="FT27" s="60">
        <f t="shared" si="272"/>
        <v>7.0210055630076356E-3</v>
      </c>
      <c r="FV27" s="60">
        <f t="shared" si="273"/>
        <v>1.0214575544590632</v>
      </c>
      <c r="FW27" s="60">
        <f t="shared" si="274"/>
        <v>9.3713005317160949</v>
      </c>
      <c r="FX27" s="60">
        <f t="shared" si="275"/>
        <v>2.3268222191504175E-2</v>
      </c>
      <c r="FY27" s="60">
        <f t="shared" si="276"/>
        <v>2.2236773849770644</v>
      </c>
      <c r="FZ27" s="60">
        <f t="shared" si="277"/>
        <v>0</v>
      </c>
      <c r="GA27" s="60">
        <f t="shared" si="278"/>
        <v>0.2047966848916187</v>
      </c>
      <c r="GB27" s="60">
        <f t="shared" si="279"/>
        <v>4.9945480409453201E-2</v>
      </c>
      <c r="GC27" s="60">
        <f t="shared" si="280"/>
        <v>0.28444274453585677</v>
      </c>
      <c r="GD27" s="60">
        <f t="shared" si="281"/>
        <v>3.2746562349087937E-3</v>
      </c>
      <c r="GE27" s="60">
        <f t="shared" si="282"/>
        <v>0.92453381438486193</v>
      </c>
      <c r="GF27" s="60">
        <f t="shared" si="283"/>
        <v>0.72828738802677606</v>
      </c>
      <c r="GG27" s="60">
        <f t="shared" si="284"/>
        <v>0</v>
      </c>
      <c r="GH27" s="60">
        <f t="shared" si="285"/>
        <v>0</v>
      </c>
      <c r="GI27" s="60">
        <f t="shared" si="286"/>
        <v>2.0429151089181263</v>
      </c>
      <c r="GJ27" s="60">
        <f t="shared" si="287"/>
        <v>23.493523752558449</v>
      </c>
      <c r="GK27" s="60">
        <f t="shared" si="288"/>
        <v>-0.98704750511689809</v>
      </c>
      <c r="GM27" s="88">
        <f t="shared" si="289"/>
        <v>9.3713005317160949</v>
      </c>
      <c r="GN27" s="88">
        <f t="shared" si="290"/>
        <v>0</v>
      </c>
      <c r="GO27" s="88">
        <f t="shared" si="291"/>
        <v>0</v>
      </c>
      <c r="GP27" s="87">
        <f t="shared" si="292"/>
        <v>9.3713005317160949</v>
      </c>
      <c r="GQ27" s="88">
        <f t="shared" si="293"/>
        <v>2.2236773849770644</v>
      </c>
      <c r="GR27" s="88">
        <f t="shared" si="294"/>
        <v>2.3268222191504175E-2</v>
      </c>
      <c r="GS27" s="88">
        <f t="shared" si="295"/>
        <v>0</v>
      </c>
      <c r="GT27" s="88">
        <f t="shared" si="296"/>
        <v>-0.98704750511689809</v>
      </c>
      <c r="GU27" s="88">
        <f t="shared" si="297"/>
        <v>4.9945480409453201E-2</v>
      </c>
      <c r="GV27" s="88">
        <f t="shared" si="298"/>
        <v>1.1918441900085168</v>
      </c>
      <c r="GW27" s="88">
        <f t="shared" si="299"/>
        <v>3.2746562349087937E-3</v>
      </c>
      <c r="GX27" s="87">
        <f t="shared" si="300"/>
        <v>2.5049624287045495</v>
      </c>
      <c r="GY27" s="88">
        <f t="shared" si="301"/>
        <v>0</v>
      </c>
      <c r="GZ27" s="88">
        <f t="shared" si="302"/>
        <v>0</v>
      </c>
      <c r="HA27" s="88">
        <f t="shared" si="303"/>
        <v>0</v>
      </c>
      <c r="HB27" s="88">
        <f t="shared" si="304"/>
        <v>0.28444274453585677</v>
      </c>
      <c r="HC27" s="88">
        <f t="shared" si="305"/>
        <v>0.92453381438486193</v>
      </c>
      <c r="HD27" s="87">
        <f t="shared" si="306"/>
        <v>1.2089765589207186</v>
      </c>
      <c r="HE27" s="88">
        <f t="shared" si="307"/>
        <v>0</v>
      </c>
      <c r="HF27" s="88">
        <f t="shared" si="308"/>
        <v>0.72828738802677606</v>
      </c>
      <c r="HG27" s="88">
        <f t="shared" si="309"/>
        <v>0.72828738802677606</v>
      </c>
      <c r="HH27" s="96" t="str">
        <f t="shared" si="310"/>
        <v>Fail</v>
      </c>
      <c r="HI27" s="83">
        <f t="shared" si="311"/>
        <v>4.0220563594028133E-2</v>
      </c>
      <c r="HJ27" s="83">
        <f t="shared" si="312"/>
        <v>0.72828738802677606</v>
      </c>
      <c r="HK27" s="83">
        <f t="shared" si="313"/>
        <v>2.3268222191504175E-2</v>
      </c>
      <c r="HL27" s="83">
        <f t="shared" si="314"/>
        <v>9.3713005317160949</v>
      </c>
      <c r="HM27" s="96" t="str">
        <f t="shared" si="315"/>
        <v>Ferro-edenite</v>
      </c>
      <c r="HP27" s="97">
        <f>parameters!$E$5+parameters!$F$5*calcs!$Q27 +parameters!$G$5*calcs!$GM27+parameters!$H$5*LN(calcs!$GM27)+parameters!$I$5*calcs!$GQ27+parameters!$J$5*(calcs!$GU27+calcs!$GY27) + parameters!$K$5*calcs!$GT27+parameters!$L$5*(calcs!$GV27+calcs!$GZ27)+parameters!$M$5*(calcs!$GT27+calcs!$GV27+calcs!$GZ27)+parameters!$N$5*(calcs!$GO27+calcs!$GR27)+parameters!$O$5*calcs!$HB27+parameters!$P$5*calcs!$HE27</f>
        <v>30.615021638678918</v>
      </c>
      <c r="HQ27" s="97">
        <f>parameters!$E$6+parameters!$F$6*calcs!$Q27 +parameters!$G$6*calcs!$GM27+parameters!$H$6*LN(calcs!$GM27)+parameters!$I$6*calcs!$GQ27+parameters!$J$6*(calcs!$GU27+calcs!$GY27) + parameters!$K$6*calcs!$GT27+parameters!$L$6*(calcs!$GV27+calcs!$GZ27)+parameters!$M$6*(calcs!$GT27+calcs!$GV27+calcs!$GZ27)+parameters!$N$6*(calcs!$GO27+calcs!$GR27)+parameters!$O$6*calcs!$HB27+parameters!$P$6*calcs!$HE27</f>
        <v>95.059128619136075</v>
      </c>
      <c r="HR27" s="97">
        <f>parameters!$E$7+parameters!$F$7*calcs!$Q27 +parameters!$G$7*calcs!$GM27+parameters!$H$7*LN(calcs!$GM27)+parameters!$I$7*calcs!$GQ27+parameters!$J$7*(calcs!$GU27+calcs!$GY27) + parameters!$K$7*calcs!$GT27+parameters!$L$7*(calcs!$GV27+calcs!$GZ27)+parameters!$M$7*(calcs!$GT27+calcs!$GV27+calcs!$GZ27)+parameters!$N$7*(calcs!$GO27+calcs!$GR27)+parameters!$O$7*calcs!$HB27+parameters!$P$7*calcs!$HE27</f>
        <v>151.76825444141153</v>
      </c>
      <c r="HS27" s="97">
        <f>parameters!$E$8+parameters!$F$8*calcs!$Q27 +parameters!$G$8*calcs!$GM27+parameters!$H$8*LN(calcs!$GM27)+parameters!$I$8*calcs!$GQ27+parameters!$J$8*(calcs!$GU27+calcs!$GY27) + parameters!$K$8*calcs!$GT27+parameters!$L$8*(calcs!$GV27+calcs!$GZ27)+parameters!$M$8*(calcs!$GT27+calcs!$GV27+calcs!$GZ27)+parameters!$N$8*(calcs!$GO27+calcs!$GR27)+parameters!$O$8*calcs!$HB27+parameters!$P$8*calcs!$HE27</f>
        <v>151.87332079877382</v>
      </c>
      <c r="HT27" s="81"/>
      <c r="HU27" s="97">
        <f>EXP(parameters!$E$10+parameters!$F$10*calcs!$Q27 +parameters!$G$10*calcs!$GM27+parameters!$H$10*LN(calcs!$GM27)+parameters!$I$10*calcs!$GQ27+parameters!$J$10*(calcs!$GU27+calcs!$GY27) + parameters!$K$10*calcs!$GT27+parameters!$L$10*(calcs!$GV27+calcs!$GZ27)+parameters!$M$10*(calcs!$GT27+calcs!$GV27+calcs!$GZ27)+parameters!$N$10*(calcs!$GO27+calcs!$GR27)+parameters!$O$10*calcs!$HB27+parameters!$P$10*calcs!$HE27)</f>
        <v>1.0554926256561219E-2</v>
      </c>
      <c r="HV27" s="97">
        <f>EXP(parameters!$E$11+parameters!$F$11*calcs!$Q27 +parameters!$G$11*calcs!$GM27+parameters!$H$11*LN(calcs!$GM27)+parameters!$I$11*calcs!$GQ27+parameters!$J$11*(calcs!$GU27+calcs!$GY27) + parameters!$K$11*calcs!$GT27+parameters!$L$11*(calcs!$GV27+calcs!$GZ27)+parameters!$M$11*(calcs!$GT27+calcs!$GV27+calcs!$GZ27)+parameters!$N$11*(calcs!$GO27+calcs!$GR27)+parameters!$O$11*calcs!$HB27+parameters!$P$11*calcs!$HE27)</f>
        <v>1.7676248911634114E-2</v>
      </c>
      <c r="HW27" s="73"/>
      <c r="HX27" s="97">
        <f>EXP(parameters!$E$13+parameters!$F$13*calcs!$Q27 +parameters!$G$13*calcs!$GM27+parameters!$H$13*LN(calcs!$GM27)+parameters!$I$13*calcs!$GQ27+parameters!$J$13*(calcs!$GU27+calcs!$GY27) + parameters!$K$13*calcs!$GT27+parameters!$L$13*(calcs!$GV27+calcs!$GZ27)+parameters!$M$13*(calcs!$GT27+calcs!$GV27+calcs!$GZ27)+parameters!$N$13*(calcs!$GO27+calcs!$GR27)+parameters!$O$13*calcs!$HB27+parameters!$P$13*calcs!$HE27)</f>
        <v>3.0758347670683573E-2</v>
      </c>
      <c r="HY27" s="97">
        <f>EXP(parameters!$E$14+parameters!$F$14*calcs!$Q27 +parameters!$G$14*calcs!$GM27+parameters!$H$14*LN(calcs!$GM27)+parameters!$I$14*calcs!$GQ27+parameters!$J$14*(calcs!$GU27+calcs!$GY27) + parameters!$K$14*calcs!$GT27+parameters!$L$14*(calcs!$GV27+calcs!$GZ27)+parameters!$M$14*(calcs!$GT27+calcs!$GV27+calcs!$GZ27)+parameters!$N$14*(calcs!$GO27+calcs!$GR27)+parameters!$O$14*calcs!$HB27+parameters!$P$14*calcs!$HE27)</f>
        <v>1.3278084268696092E-2</v>
      </c>
      <c r="HZ27" s="81"/>
      <c r="IA27" s="97">
        <f>EXP(parameters!$E$16+parameters!$F$16*calcs!$Q27 +parameters!$G$16*calcs!$GM27+parameters!$H$16*LN(calcs!$GM27)+parameters!$I$16*calcs!$GQ27+parameters!$J$16*(calcs!$GU27+calcs!$GY27) + parameters!$K$16*calcs!$GT27+parameters!$L$16*(calcs!$GV27+calcs!$GZ27)+parameters!$M$16*(calcs!$GT27+calcs!$GV27+calcs!$GZ27)+parameters!$N$16*(calcs!$GO27+calcs!$GR27)+parameters!$O$16*calcs!$HB27+parameters!$P$16*calcs!$HE27)</f>
        <v>6.7405543218658975E-5</v>
      </c>
      <c r="IB27" s="81"/>
      <c r="IC27" s="97">
        <f>(parameters!$E$18+parameters!$F$18*calcs!$Q27 +parameters!$G$18*calcs!$GM27+parameters!$H$18*LN(calcs!$GM27)+parameters!$I$18*calcs!$GQ27+parameters!$J$18*(calcs!$GU27+calcs!$GY27) + parameters!$K$18*calcs!$GT27+parameters!$L$18*(calcs!$GV27+calcs!$GZ27)+parameters!$M$18*(calcs!$GT27+calcs!$GV27+calcs!$GZ27)+parameters!$N$18*(calcs!$GO27+calcs!$GR27)+parameters!$O$18*calcs!$HB27+parameters!$P$18*calcs!$HE27)</f>
        <v>-25.970931492696259</v>
      </c>
      <c r="ID27" s="97">
        <f>EXP(parameters!$E$19+parameters!$F$19*calcs!$Q27 +parameters!$G$19*calcs!$GM27+parameters!$H$19*LN(calcs!$GM27)+parameters!$I$19*calcs!$GQ27+parameters!$J$19*(calcs!$GU27+calcs!$GY27) + parameters!$K$19*calcs!$GT27+parameters!$L$19*(calcs!$GV27+calcs!$GZ27)+parameters!$M$19*(calcs!$GT27+calcs!$GV27+calcs!$GZ27)+parameters!$N$19*(calcs!$GO27+calcs!$GR27)+parameters!$O$19*calcs!$HB27+parameters!$P$19*calcs!$HE27)</f>
        <v>0.19958145659668056</v>
      </c>
      <c r="IE27" s="73"/>
      <c r="IF27" s="97">
        <f>(parameters!$E$21+parameters!$F$21*calcs!$Q27 +parameters!$G$21*calcs!$GM27+parameters!$H$21*LN(calcs!$GM27)+parameters!$I$21*calcs!$GQ27+parameters!$J$21*(calcs!$GU27+calcs!$GY27) + parameters!$K$21*calcs!$GT27+parameters!$L$21*(calcs!$GV27+calcs!$GZ27)+parameters!$M$21*(calcs!$GT27+calcs!$GV27+calcs!$GZ27)+parameters!$N$21*(calcs!$GO27+calcs!$GR27)+parameters!$O$21*calcs!$HB27+parameters!$P$21*calcs!$HE27)</f>
        <v>22.640500976380888</v>
      </c>
      <c r="IG27" s="97">
        <f>(parameters!$E$22+parameters!$F$22*calcs!$Q27 +parameters!$G$22*calcs!$GM27+parameters!$H$22*LN(calcs!$GM27)+parameters!$I$22*calcs!$GQ27+parameters!$J$22*(calcs!$GU27+calcs!$GY27) + parameters!$K$22*calcs!$GT27+parameters!$L$22*(calcs!$GV27+calcs!$GZ27)+parameters!$M$22*(calcs!$GT27+calcs!$GV27+calcs!$GZ27)+parameters!$N$22*(calcs!$GO27+calcs!$GR27)+parameters!$O$22*calcs!$HB27+parameters!$P$22*calcs!$HE27)</f>
        <v>0.50204829317444299</v>
      </c>
      <c r="IH27" s="81"/>
      <c r="II27" s="97">
        <f>(parameters!$E$24+parameters!$F$24*calcs!$Q27 +parameters!$G$24*calcs!$GM27+parameters!$H$24*LN(calcs!$GM27)+parameters!$I$24*calcs!$GQ27+parameters!$J$24*(calcs!$GU27+calcs!$GY27) + parameters!$K$24*calcs!$GT27+parameters!$L$24*(calcs!$GV27+calcs!$GZ27)+parameters!$M$24*(calcs!$GT27+calcs!$GV27+calcs!$GZ27)+parameters!$N$24*(calcs!$GO27+calcs!$GR27)+parameters!$O$24*calcs!$HB27+parameters!$P$24*calcs!$HE27)</f>
        <v>15.710269074354075</v>
      </c>
      <c r="IJ27" s="98"/>
    </row>
    <row r="28" spans="1:244" s="60" customFormat="1" x14ac:dyDescent="0.3">
      <c r="A28" s="139" t="s">
        <v>169</v>
      </c>
      <c r="B28" s="90" t="str">
        <f t="shared" si="118"/>
        <v>Ferroactinolite</v>
      </c>
      <c r="C28" s="116">
        <v>69.599999999999994</v>
      </c>
      <c r="D28" s="116">
        <v>0.36</v>
      </c>
      <c r="E28" s="116">
        <v>16.48</v>
      </c>
      <c r="F28" s="116"/>
      <c r="G28" s="116">
        <v>2.27</v>
      </c>
      <c r="H28" s="116">
        <v>0.96</v>
      </c>
      <c r="I28" s="116">
        <v>3.58</v>
      </c>
      <c r="J28" s="116">
        <v>0.06</v>
      </c>
      <c r="K28" s="116">
        <v>4.3</v>
      </c>
      <c r="L28" s="116">
        <v>2.92</v>
      </c>
      <c r="M28" s="91">
        <v>0</v>
      </c>
      <c r="N28" s="91">
        <v>0</v>
      </c>
      <c r="O28" s="91">
        <v>0</v>
      </c>
      <c r="P28" s="91">
        <v>95.759999999999991</v>
      </c>
      <c r="Q28" s="60">
        <v>1025</v>
      </c>
      <c r="R28" s="92">
        <f t="shared" si="119"/>
        <v>1.1584553928095871</v>
      </c>
      <c r="S28" s="93">
        <f t="shared" si="120"/>
        <v>4.5073244021534989E-3</v>
      </c>
      <c r="T28" s="93">
        <f t="shared" si="121"/>
        <v>0.16163011027724272</v>
      </c>
      <c r="U28" s="93">
        <f t="shared" si="122"/>
        <v>0</v>
      </c>
      <c r="V28" s="93">
        <f t="shared" si="123"/>
        <v>3.1597995545657016E-2</v>
      </c>
      <c r="W28" s="93">
        <f t="shared" si="124"/>
        <v>2.3815430414289258E-2</v>
      </c>
      <c r="X28" s="93">
        <f t="shared" si="125"/>
        <v>6.3837375178316697E-2</v>
      </c>
      <c r="Y28" s="93">
        <f t="shared" si="126"/>
        <v>8.4578517056667607E-4</v>
      </c>
      <c r="Z28" s="93">
        <f t="shared" si="127"/>
        <v>6.9378337824101716E-2</v>
      </c>
      <c r="AA28" s="93">
        <f t="shared" si="128"/>
        <v>3.0996758078795456E-2</v>
      </c>
      <c r="AB28" s="93">
        <f t="shared" si="129"/>
        <v>0</v>
      </c>
      <c r="AC28" s="94">
        <f t="shared" si="130"/>
        <v>0</v>
      </c>
      <c r="AD28" s="92">
        <f t="shared" si="131"/>
        <v>2.3169107856191742</v>
      </c>
      <c r="AE28" s="93">
        <f t="shared" si="132"/>
        <v>9.0146488043069978E-3</v>
      </c>
      <c r="AF28" s="93">
        <f t="shared" si="133"/>
        <v>0.48489033083172817</v>
      </c>
      <c r="AG28" s="93">
        <f t="shared" si="134"/>
        <v>0</v>
      </c>
      <c r="AH28" s="93">
        <f t="shared" si="135"/>
        <v>3.1597995545657016E-2</v>
      </c>
      <c r="AI28" s="93">
        <f t="shared" si="136"/>
        <v>2.3815430414289258E-2</v>
      </c>
      <c r="AJ28" s="93">
        <f t="shared" si="137"/>
        <v>6.3837375178316697E-2</v>
      </c>
      <c r="AK28" s="93">
        <f t="shared" si="138"/>
        <v>8.4578517056667607E-4</v>
      </c>
      <c r="AL28" s="93">
        <f t="shared" si="139"/>
        <v>6.9378337824101716E-2</v>
      </c>
      <c r="AM28" s="93">
        <f t="shared" si="140"/>
        <v>3.0996758078795456E-2</v>
      </c>
      <c r="AN28" s="94">
        <f t="shared" si="141"/>
        <v>3.0312874474669362</v>
      </c>
      <c r="AO28" s="92">
        <f t="shared" si="142"/>
        <v>17.579641981419929</v>
      </c>
      <c r="AP28" s="93">
        <f t="shared" si="143"/>
        <v>6.8398964496857562E-2</v>
      </c>
      <c r="AQ28" s="93">
        <f t="shared" si="144"/>
        <v>3.6791224198975918</v>
      </c>
      <c r="AR28" s="93">
        <f t="shared" si="145"/>
        <v>0</v>
      </c>
      <c r="AS28" s="93">
        <f t="shared" si="146"/>
        <v>0.2397509012737857</v>
      </c>
      <c r="AT28" s="93">
        <f t="shared" si="147"/>
        <v>0.18070041492976149</v>
      </c>
      <c r="AU28" s="93">
        <f t="shared" si="148"/>
        <v>0.4843683268402077</v>
      </c>
      <c r="AV28" s="93">
        <f t="shared" si="149"/>
        <v>6.4174246950051859E-3</v>
      </c>
      <c r="AW28" s="93">
        <f t="shared" si="150"/>
        <v>0.52641057557499904</v>
      </c>
      <c r="AX28" s="93">
        <f t="shared" si="151"/>
        <v>0.23518899087186346</v>
      </c>
      <c r="AY28" s="94">
        <f t="shared" si="152"/>
        <v>23</v>
      </c>
      <c r="AZ28" s="92">
        <f t="shared" si="153"/>
        <v>8.7898209907099645</v>
      </c>
      <c r="BA28" s="93">
        <f t="shared" si="154"/>
        <v>3.4199482248428781E-2</v>
      </c>
      <c r="BB28" s="93">
        <f t="shared" si="155"/>
        <v>2.4527482799317277</v>
      </c>
      <c r="BC28" s="93">
        <f t="shared" si="156"/>
        <v>0</v>
      </c>
      <c r="BD28" s="93">
        <f t="shared" si="157"/>
        <v>0.2397509012737857</v>
      </c>
      <c r="BE28" s="93">
        <f t="shared" si="158"/>
        <v>0.18070041492976149</v>
      </c>
      <c r="BF28" s="93">
        <f t="shared" si="159"/>
        <v>0.4843683268402077</v>
      </c>
      <c r="BG28" s="93">
        <f t="shared" si="160"/>
        <v>6.4174246950051859E-3</v>
      </c>
      <c r="BH28" s="93">
        <f t="shared" si="161"/>
        <v>1.0528211511499981</v>
      </c>
      <c r="BI28" s="93">
        <f t="shared" si="162"/>
        <v>0.47037798174372691</v>
      </c>
      <c r="BJ28" s="93">
        <f t="shared" si="163"/>
        <v>0</v>
      </c>
      <c r="BK28" s="93">
        <f t="shared" si="164"/>
        <v>0</v>
      </c>
      <c r="BL28" s="93">
        <f t="shared" si="165"/>
        <v>2</v>
      </c>
      <c r="BM28" s="94">
        <f t="shared" si="166"/>
        <v>13.711204953522607</v>
      </c>
      <c r="BN28" s="95">
        <f t="shared" si="167"/>
        <v>8.7898209907099645</v>
      </c>
      <c r="BO28" s="66">
        <f t="shared" si="168"/>
        <v>0</v>
      </c>
      <c r="BP28" s="66">
        <f t="shared" si="169"/>
        <v>0</v>
      </c>
      <c r="BQ28" s="66">
        <f t="shared" si="170"/>
        <v>8.7898209907099645</v>
      </c>
      <c r="BR28" s="66">
        <f t="shared" si="171"/>
        <v>2.4527482799317277</v>
      </c>
      <c r="BS28" s="66">
        <f t="shared" si="172"/>
        <v>3.4199482248428781E-2</v>
      </c>
      <c r="BT28" s="66">
        <f t="shared" si="173"/>
        <v>0</v>
      </c>
      <c r="BU28" s="66"/>
      <c r="BV28" s="66">
        <f t="shared" si="174"/>
        <v>0.18070041492976149</v>
      </c>
      <c r="BW28" s="66">
        <f t="shared" si="175"/>
        <v>0.2397509012737857</v>
      </c>
      <c r="BX28" s="66">
        <f t="shared" si="176"/>
        <v>6.4174246950051859E-3</v>
      </c>
      <c r="BY28" s="66">
        <f t="shared" si="177"/>
        <v>2.9138165030787091</v>
      </c>
      <c r="BZ28" s="66">
        <f t="shared" si="178"/>
        <v>0</v>
      </c>
      <c r="CA28" s="66">
        <f t="shared" si="179"/>
        <v>0</v>
      </c>
      <c r="CB28" s="66">
        <f t="shared" si="180"/>
        <v>0</v>
      </c>
      <c r="CC28" s="66">
        <f t="shared" si="181"/>
        <v>0.4843683268402077</v>
      </c>
      <c r="CD28" s="56">
        <f t="shared" si="182"/>
        <v>0.4843683268402077</v>
      </c>
      <c r="CE28" s="66">
        <f t="shared" si="183"/>
        <v>0.96873665368041539</v>
      </c>
      <c r="CF28" s="66">
        <f t="shared" si="184"/>
        <v>0.56845282430979038</v>
      </c>
      <c r="CG28" s="66">
        <f t="shared" si="185"/>
        <v>0.47037798174372691</v>
      </c>
      <c r="CH28" s="67">
        <f t="shared" si="186"/>
        <v>1.0388308060535172</v>
      </c>
      <c r="CJ28" s="60">
        <f t="shared" si="187"/>
        <v>0.91014367738037749</v>
      </c>
      <c r="CK28" s="60">
        <f t="shared" si="188"/>
        <v>1.1669288041595038</v>
      </c>
      <c r="CL28" s="60">
        <f t="shared" si="189"/>
        <v>1.2307181519893651</v>
      </c>
      <c r="CN28" s="60">
        <f t="shared" si="190"/>
        <v>0.91014367738037749</v>
      </c>
      <c r="CO28" s="60">
        <f t="shared" si="191"/>
        <v>8</v>
      </c>
      <c r="CP28" s="60">
        <f t="shared" si="192"/>
        <v>3.112644253808991E-2</v>
      </c>
      <c r="CQ28" s="60">
        <f t="shared" si="193"/>
        <v>2.2323533391854582</v>
      </c>
      <c r="CR28" s="60">
        <f t="shared" si="194"/>
        <v>0</v>
      </c>
      <c r="CS28" s="60">
        <f t="shared" si="195"/>
        <v>0.21820776694058316</v>
      </c>
      <c r="CT28" s="60">
        <f t="shared" si="196"/>
        <v>0.16446334014833319</v>
      </c>
      <c r="CU28" s="60">
        <f t="shared" si="197"/>
        <v>0.44084477019692725</v>
      </c>
      <c r="CV28" s="60">
        <f t="shared" si="198"/>
        <v>5.8407785112236672E-3</v>
      </c>
      <c r="CW28" s="60">
        <f t="shared" si="199"/>
        <v>0.9582185141315015</v>
      </c>
      <c r="CX28" s="60">
        <f t="shared" si="200"/>
        <v>0.42811154606299567</v>
      </c>
      <c r="CY28" s="60">
        <f t="shared" si="201"/>
        <v>0</v>
      </c>
      <c r="CZ28" s="60">
        <f t="shared" si="202"/>
        <v>0</v>
      </c>
      <c r="DA28" s="60">
        <f t="shared" si="203"/>
        <v>1.820287354760755</v>
      </c>
      <c r="DB28" s="60">
        <f t="shared" si="204"/>
        <v>20.933304579748686</v>
      </c>
      <c r="DC28" s="60">
        <f t="shared" si="205"/>
        <v>4.1333908405026278</v>
      </c>
      <c r="DD28" s="60" t="str">
        <f t="shared" si="206"/>
        <v>FAIL</v>
      </c>
      <c r="DE28" s="59">
        <f t="shared" si="207"/>
        <v>8</v>
      </c>
      <c r="DF28" s="59">
        <f t="shared" si="208"/>
        <v>0</v>
      </c>
      <c r="DG28" s="59">
        <f t="shared" si="209"/>
        <v>0</v>
      </c>
      <c r="DH28" s="59">
        <f t="shared" si="210"/>
        <v>8</v>
      </c>
      <c r="DI28" s="59">
        <f t="shared" si="211"/>
        <v>2.2323533391854582</v>
      </c>
      <c r="DJ28" s="59">
        <f t="shared" si="212"/>
        <v>3.112644253808991E-2</v>
      </c>
      <c r="DK28" s="59">
        <f t="shared" si="213"/>
        <v>0</v>
      </c>
      <c r="DL28" s="59">
        <f t="shared" si="214"/>
        <v>4.1333908405026278</v>
      </c>
      <c r="DM28" s="59">
        <f t="shared" si="215"/>
        <v>0</v>
      </c>
      <c r="DN28" s="59">
        <f t="shared" si="216"/>
        <v>0</v>
      </c>
      <c r="DO28" s="59">
        <f t="shared" si="217"/>
        <v>0</v>
      </c>
      <c r="DP28" s="59">
        <f t="shared" si="218"/>
        <v>6.3968706222261762</v>
      </c>
      <c r="DQ28" s="59">
        <f t="shared" si="219"/>
        <v>0.16446334014833319</v>
      </c>
      <c r="DR28" s="59">
        <f t="shared" si="220"/>
        <v>0</v>
      </c>
      <c r="DS28" s="59">
        <f t="shared" si="221"/>
        <v>5.8407785112236672E-3</v>
      </c>
      <c r="DT28" s="59">
        <f t="shared" si="222"/>
        <v>0.44084477019692725</v>
      </c>
      <c r="DU28" s="59">
        <f t="shared" si="223"/>
        <v>0.9582185141315015</v>
      </c>
      <c r="DV28" s="59">
        <f t="shared" si="224"/>
        <v>1.5693674029879856</v>
      </c>
      <c r="DW28" s="59">
        <f t="shared" si="225"/>
        <v>0</v>
      </c>
      <c r="DX28" s="59">
        <f t="shared" si="226"/>
        <v>0</v>
      </c>
      <c r="DY28" s="59">
        <f t="shared" si="227"/>
        <v>0</v>
      </c>
      <c r="EA28" s="60">
        <f t="shared" si="228"/>
        <v>0.71158111703975158</v>
      </c>
      <c r="EB28" s="60">
        <f t="shared" si="229"/>
        <v>1.1328597550568835</v>
      </c>
      <c r="EC28" s="60">
        <f t="shared" si="230"/>
        <v>1.066622398390783</v>
      </c>
      <c r="ED28" s="60">
        <f t="shared" si="231"/>
        <v>0.99481504773272511</v>
      </c>
      <c r="EF28" s="60">
        <f t="shared" si="232"/>
        <v>1.1328597550568835</v>
      </c>
      <c r="EG28" s="60">
        <f t="shared" si="233"/>
        <v>9.9576344545295434</v>
      </c>
      <c r="EH28" s="60">
        <f t="shared" si="234"/>
        <v>3.8743217083027262E-2</v>
      </c>
      <c r="EI28" s="60">
        <f t="shared" si="235"/>
        <v>2.7786198156196495</v>
      </c>
      <c r="EJ28" s="60">
        <f t="shared" si="236"/>
        <v>0</v>
      </c>
      <c r="EK28" s="60">
        <f t="shared" si="237"/>
        <v>0.27160414729168791</v>
      </c>
      <c r="EL28" s="60">
        <f t="shared" si="238"/>
        <v>0.20470822779600684</v>
      </c>
      <c r="EM28" s="60">
        <f t="shared" si="239"/>
        <v>0.54872138410151017</v>
      </c>
      <c r="EN28" s="60">
        <f t="shared" si="240"/>
        <v>7.2700421680795702E-3</v>
      </c>
      <c r="EO28" s="60">
        <f t="shared" si="241"/>
        <v>1.192698711410493</v>
      </c>
      <c r="EP28" s="60">
        <f t="shared" si="242"/>
        <v>0.53287228518234975</v>
      </c>
      <c r="EQ28" s="60">
        <f t="shared" si="243"/>
        <v>0</v>
      </c>
      <c r="ER28" s="60">
        <f t="shared" si="244"/>
        <v>0</v>
      </c>
      <c r="ES28" s="60">
        <f t="shared" si="245"/>
        <v>2.265719510113767</v>
      </c>
      <c r="ET28" s="60">
        <f t="shared" si="246"/>
        <v>26.055774366308324</v>
      </c>
      <c r="EU28" s="60">
        <f t="shared" si="247"/>
        <v>-6.1115487326166473</v>
      </c>
      <c r="EV28" s="60" t="str">
        <f t="shared" si="248"/>
        <v/>
      </c>
      <c r="EW28" s="62">
        <f t="shared" si="249"/>
        <v>9.9576344545295434</v>
      </c>
      <c r="EX28" s="62">
        <f t="shared" si="250"/>
        <v>0</v>
      </c>
      <c r="EY28" s="62">
        <f t="shared" si="251"/>
        <v>0</v>
      </c>
      <c r="EZ28" s="62">
        <f t="shared" si="252"/>
        <v>9.9576344545295434</v>
      </c>
      <c r="FA28" s="62">
        <f t="shared" si="253"/>
        <v>2.7786198156196495</v>
      </c>
      <c r="FB28" s="62">
        <f t="shared" si="254"/>
        <v>3.8743217083027262E-2</v>
      </c>
      <c r="FC28" s="62">
        <f t="shared" si="255"/>
        <v>0</v>
      </c>
      <c r="FD28" s="62">
        <f t="shared" si="256"/>
        <v>-6.1115487326166473</v>
      </c>
      <c r="FE28" s="62">
        <f t="shared" si="257"/>
        <v>0.20470822779600684</v>
      </c>
      <c r="FF28" s="62">
        <f t="shared" si="258"/>
        <v>6.3831528799083355</v>
      </c>
      <c r="FG28" s="62">
        <f t="shared" si="259"/>
        <v>7.2700421680795702E-3</v>
      </c>
      <c r="FH28" s="62">
        <f t="shared" si="260"/>
        <v>3.300945449958451</v>
      </c>
      <c r="FI28" s="62">
        <f t="shared" si="261"/>
        <v>0</v>
      </c>
      <c r="FJ28" s="62">
        <f t="shared" si="262"/>
        <v>0</v>
      </c>
      <c r="FK28" s="62">
        <f t="shared" si="263"/>
        <v>0</v>
      </c>
      <c r="FL28" s="62">
        <f t="shared" si="264"/>
        <v>0.54872138410151017</v>
      </c>
      <c r="FM28" s="62">
        <f t="shared" si="265"/>
        <v>1.192698711410493</v>
      </c>
      <c r="FN28" s="62">
        <f t="shared" si="266"/>
        <v>1.7414200955120032</v>
      </c>
      <c r="FO28" s="62">
        <f t="shared" si="267"/>
        <v>0</v>
      </c>
      <c r="FP28" s="62">
        <f t="shared" si="268"/>
        <v>0.53287228518234975</v>
      </c>
      <c r="FQ28" s="62">
        <f t="shared" si="269"/>
        <v>0.53287228518234975</v>
      </c>
      <c r="FR28" s="62" t="str">
        <f t="shared" si="270"/>
        <v>Fail</v>
      </c>
      <c r="FS28" s="62" t="str">
        <f t="shared" si="271"/>
        <v>Low-Ca</v>
      </c>
      <c r="FT28" s="60">
        <f t="shared" si="272"/>
        <v>3.1073549434217057E-2</v>
      </c>
      <c r="FV28" s="60">
        <f t="shared" si="273"/>
        <v>1.0215017162186304</v>
      </c>
      <c r="FW28" s="60">
        <f t="shared" si="274"/>
        <v>8.9788172272647699</v>
      </c>
      <c r="FX28" s="60">
        <f t="shared" si="275"/>
        <v>3.4934829810558586E-2</v>
      </c>
      <c r="FY28" s="60">
        <f t="shared" si="276"/>
        <v>2.5054865774025536</v>
      </c>
      <c r="FZ28" s="60">
        <f t="shared" si="277"/>
        <v>0</v>
      </c>
      <c r="GA28" s="60">
        <f t="shared" si="278"/>
        <v>0.24490595711613553</v>
      </c>
      <c r="GB28" s="60">
        <f t="shared" si="279"/>
        <v>0.18458578397216999</v>
      </c>
      <c r="GC28" s="60">
        <f t="shared" si="280"/>
        <v>0.49478307714921865</v>
      </c>
      <c r="GD28" s="60">
        <f t="shared" si="281"/>
        <v>6.5554103396516178E-3</v>
      </c>
      <c r="GE28" s="60">
        <f t="shared" si="282"/>
        <v>1.0754586127709971</v>
      </c>
      <c r="GF28" s="60">
        <f t="shared" si="283"/>
        <v>0.48049191562267263</v>
      </c>
      <c r="GG28" s="60">
        <f t="shared" si="284"/>
        <v>0</v>
      </c>
      <c r="GH28" s="60">
        <f t="shared" si="285"/>
        <v>0</v>
      </c>
      <c r="GI28" s="60">
        <f t="shared" si="286"/>
        <v>2.0430034324372608</v>
      </c>
      <c r="GJ28" s="60">
        <f t="shared" si="287"/>
        <v>23.494539473028492</v>
      </c>
      <c r="GK28" s="60">
        <f t="shared" si="288"/>
        <v>-0.98907894605698488</v>
      </c>
      <c r="GM28" s="88">
        <f t="shared" si="289"/>
        <v>8.9788172272647699</v>
      </c>
      <c r="GN28" s="88">
        <f t="shared" si="290"/>
        <v>0</v>
      </c>
      <c r="GO28" s="88">
        <f t="shared" si="291"/>
        <v>0</v>
      </c>
      <c r="GP28" s="87">
        <f t="shared" si="292"/>
        <v>8.9788172272647699</v>
      </c>
      <c r="GQ28" s="88">
        <f t="shared" si="293"/>
        <v>2.5054865774025536</v>
      </c>
      <c r="GR28" s="88">
        <f t="shared" si="294"/>
        <v>3.4934829810558586E-2</v>
      </c>
      <c r="GS28" s="88">
        <f t="shared" si="295"/>
        <v>0</v>
      </c>
      <c r="GT28" s="88">
        <f t="shared" si="296"/>
        <v>-0.98907894605698488</v>
      </c>
      <c r="GU28" s="88">
        <f t="shared" si="297"/>
        <v>0.18458578397216999</v>
      </c>
      <c r="GV28" s="88">
        <f t="shared" si="298"/>
        <v>1.2339849031731205</v>
      </c>
      <c r="GW28" s="88">
        <f t="shared" si="299"/>
        <v>6.5554103396516178E-3</v>
      </c>
      <c r="GX28" s="87">
        <f t="shared" si="300"/>
        <v>2.97646855864107</v>
      </c>
      <c r="GY28" s="88">
        <f t="shared" si="301"/>
        <v>0</v>
      </c>
      <c r="GZ28" s="88">
        <f t="shared" si="302"/>
        <v>0</v>
      </c>
      <c r="HA28" s="88">
        <f t="shared" si="303"/>
        <v>0</v>
      </c>
      <c r="HB28" s="88">
        <f t="shared" si="304"/>
        <v>0.49478307714921865</v>
      </c>
      <c r="HC28" s="88">
        <f t="shared" si="305"/>
        <v>1.0754586127709971</v>
      </c>
      <c r="HD28" s="87">
        <f t="shared" si="306"/>
        <v>1.5702416899202158</v>
      </c>
      <c r="HE28" s="88">
        <f t="shared" si="307"/>
        <v>0</v>
      </c>
      <c r="HF28" s="88">
        <f t="shared" si="308"/>
        <v>0.48049191562267263</v>
      </c>
      <c r="HG28" s="88">
        <f t="shared" si="309"/>
        <v>0.48049191562267263</v>
      </c>
      <c r="HH28" s="96" t="str">
        <f t="shared" si="310"/>
        <v>Fail</v>
      </c>
      <c r="HI28" s="83">
        <f t="shared" si="311"/>
        <v>0.13012096305445839</v>
      </c>
      <c r="HJ28" s="83">
        <f t="shared" si="312"/>
        <v>0.48049191562267263</v>
      </c>
      <c r="HK28" s="83">
        <f t="shared" si="313"/>
        <v>3.4934829810558586E-2</v>
      </c>
      <c r="HL28" s="83">
        <f t="shared" si="314"/>
        <v>8.9788172272647699</v>
      </c>
      <c r="HM28" s="96" t="str">
        <f t="shared" si="315"/>
        <v>Ferroactinolite</v>
      </c>
      <c r="HP28" s="97">
        <f>parameters!$E$5+parameters!$F$5*calcs!$Q28 +parameters!$G$5*calcs!$GM28+parameters!$H$5*LN(calcs!$GM28)+parameters!$I$5*calcs!$GQ28+parameters!$J$5*(calcs!$GU28+calcs!$GY28) + parameters!$K$5*calcs!$GT28+parameters!$L$5*(calcs!$GV28+calcs!$GZ28)+parameters!$M$5*(calcs!$GT28+calcs!$GV28+calcs!$GZ28)+parameters!$N$5*(calcs!$GO28+calcs!$GR28)+parameters!$O$5*calcs!$HB28+parameters!$P$5*calcs!$HE28</f>
        <v>49.474310524621721</v>
      </c>
      <c r="HQ28" s="97">
        <f>parameters!$E$6+parameters!$F$6*calcs!$Q28 +parameters!$G$6*calcs!$GM28+parameters!$H$6*LN(calcs!$GM28)+parameters!$I$6*calcs!$GQ28+parameters!$J$6*(calcs!$GU28+calcs!$GY28) + parameters!$K$6*calcs!$GT28+parameters!$L$6*(calcs!$GV28+calcs!$GZ28)+parameters!$M$6*(calcs!$GT28+calcs!$GV28+calcs!$GZ28)+parameters!$N$6*(calcs!$GO28+calcs!$GR28)+parameters!$O$6*calcs!$HB28+parameters!$P$6*calcs!$HE28</f>
        <v>94.929118796434338</v>
      </c>
      <c r="HR28" s="97">
        <f>parameters!$E$7+parameters!$F$7*calcs!$Q28 +parameters!$G$7*calcs!$GM28+parameters!$H$7*LN(calcs!$GM28)+parameters!$I$7*calcs!$GQ28+parameters!$J$7*(calcs!$GU28+calcs!$GY28) + parameters!$K$7*calcs!$GT28+parameters!$L$7*(calcs!$GV28+calcs!$GZ28)+parameters!$M$7*(calcs!$GT28+calcs!$GV28+calcs!$GZ28)+parameters!$N$7*(calcs!$GO28+calcs!$GR28)+parameters!$O$7*calcs!$HB28+parameters!$P$7*calcs!$HE28</f>
        <v>143.73697191482461</v>
      </c>
      <c r="HS28" s="97">
        <f>parameters!$E$8+parameters!$F$8*calcs!$Q28 +parameters!$G$8*calcs!$GM28+parameters!$H$8*LN(calcs!$GM28)+parameters!$I$8*calcs!$GQ28+parameters!$J$8*(calcs!$GU28+calcs!$GY28) + parameters!$K$8*calcs!$GT28+parameters!$L$8*(calcs!$GV28+calcs!$GZ28)+parameters!$M$8*(calcs!$GT28+calcs!$GV28+calcs!$GZ28)+parameters!$N$8*(calcs!$GO28+calcs!$GR28)+parameters!$O$8*calcs!$HB28+parameters!$P$8*calcs!$HE28</f>
        <v>143.74283398234834</v>
      </c>
      <c r="HT28" s="81"/>
      <c r="HU28" s="97">
        <f>EXP(parameters!$E$10+parameters!$F$10*calcs!$Q28 +parameters!$G$10*calcs!$GM28+parameters!$H$10*LN(calcs!$GM28)+parameters!$I$10*calcs!$GQ28+parameters!$J$10*(calcs!$GU28+calcs!$GY28) + parameters!$K$10*calcs!$GT28+parameters!$L$10*(calcs!$GV28+calcs!$GZ28)+parameters!$M$10*(calcs!$GT28+calcs!$GV28+calcs!$GZ28)+parameters!$N$10*(calcs!$GO28+calcs!$GR28)+parameters!$O$10*calcs!$HB28+parameters!$P$10*calcs!$HE28)</f>
        <v>1.2166813878764955E-2</v>
      </c>
      <c r="HV28" s="97">
        <f>EXP(parameters!$E$11+parameters!$F$11*calcs!$Q28 +parameters!$G$11*calcs!$GM28+parameters!$H$11*LN(calcs!$GM28)+parameters!$I$11*calcs!$GQ28+parameters!$J$11*(calcs!$GU28+calcs!$GY28) + parameters!$K$11*calcs!$GT28+parameters!$L$11*(calcs!$GV28+calcs!$GZ28)+parameters!$M$11*(calcs!$GT28+calcs!$GV28+calcs!$GZ28)+parameters!$N$11*(calcs!$GO28+calcs!$GR28)+parameters!$O$11*calcs!$HB28+parameters!$P$11*calcs!$HE28)</f>
        <v>2.2426817020638923E-2</v>
      </c>
      <c r="HW28" s="73"/>
      <c r="HX28" s="97">
        <f>EXP(parameters!$E$13+parameters!$F$13*calcs!$Q28 +parameters!$G$13*calcs!$GM28+parameters!$H$13*LN(calcs!$GM28)+parameters!$I$13*calcs!$GQ28+parameters!$J$13*(calcs!$GU28+calcs!$GY28) + parameters!$K$13*calcs!$GT28+parameters!$L$13*(calcs!$GV28+calcs!$GZ28)+parameters!$M$13*(calcs!$GT28+calcs!$GV28+calcs!$GZ28)+parameters!$N$13*(calcs!$GO28+calcs!$GR28)+parameters!$O$13*calcs!$HB28+parameters!$P$13*calcs!$HE28)</f>
        <v>3.7729217813298271E-2</v>
      </c>
      <c r="HY28" s="97">
        <f>EXP(parameters!$E$14+parameters!$F$14*calcs!$Q28 +parameters!$G$14*calcs!$GM28+parameters!$H$14*LN(calcs!$GM28)+parameters!$I$14*calcs!$GQ28+parameters!$J$14*(calcs!$GU28+calcs!$GY28) + parameters!$K$14*calcs!$GT28+parameters!$L$14*(calcs!$GV28+calcs!$GZ28)+parameters!$M$14*(calcs!$GT28+calcs!$GV28+calcs!$GZ28)+parameters!$N$14*(calcs!$GO28+calcs!$GR28)+parameters!$O$14*calcs!$HB28+parameters!$P$14*calcs!$HE28)</f>
        <v>2.3999697488888198E-2</v>
      </c>
      <c r="HZ28" s="81"/>
      <c r="IA28" s="97">
        <f>EXP(parameters!$E$16+parameters!$F$16*calcs!$Q28 +parameters!$G$16*calcs!$GM28+parameters!$H$16*LN(calcs!$GM28)+parameters!$I$16*calcs!$GQ28+parameters!$J$16*(calcs!$GU28+calcs!$GY28) + parameters!$K$16*calcs!$GT28+parameters!$L$16*(calcs!$GV28+calcs!$GZ28)+parameters!$M$16*(calcs!$GT28+calcs!$GV28+calcs!$GZ28)+parameters!$N$16*(calcs!$GO28+calcs!$GR28)+parameters!$O$16*calcs!$HB28+parameters!$P$16*calcs!$HE28)</f>
        <v>3.0165368183711323E-4</v>
      </c>
      <c r="IB28" s="81"/>
      <c r="IC28" s="97">
        <f>(parameters!$E$18+parameters!$F$18*calcs!$Q28 +parameters!$G$18*calcs!$GM28+parameters!$H$18*LN(calcs!$GM28)+parameters!$I$18*calcs!$GQ28+parameters!$J$18*(calcs!$GU28+calcs!$GY28) + parameters!$K$18*calcs!$GT28+parameters!$L$18*(calcs!$GV28+calcs!$GZ28)+parameters!$M$18*(calcs!$GT28+calcs!$GV28+calcs!$GZ28)+parameters!$N$18*(calcs!$GO28+calcs!$GR28)+parameters!$O$18*calcs!$HB28+parameters!$P$18*calcs!$HE28)</f>
        <v>-22.656565602184187</v>
      </c>
      <c r="ID28" s="97">
        <f>EXP(parameters!$E$19+parameters!$F$19*calcs!$Q28 +parameters!$G$19*calcs!$GM28+parameters!$H$19*LN(calcs!$GM28)+parameters!$I$19*calcs!$GQ28+parameters!$J$19*(calcs!$GU28+calcs!$GY28) + parameters!$K$19*calcs!$GT28+parameters!$L$19*(calcs!$GV28+calcs!$GZ28)+parameters!$M$19*(calcs!$GT28+calcs!$GV28+calcs!$GZ28)+parameters!$N$19*(calcs!$GO28+calcs!$GR28)+parameters!$O$19*calcs!$HB28+parameters!$P$19*calcs!$HE28)</f>
        <v>0.50270543258210953</v>
      </c>
      <c r="IE28" s="73"/>
      <c r="IF28" s="97">
        <f>(parameters!$E$21+parameters!$F$21*calcs!$Q28 +parameters!$G$21*calcs!$GM28+parameters!$H$21*LN(calcs!$GM28)+parameters!$I$21*calcs!$GQ28+parameters!$J$21*(calcs!$GU28+calcs!$GY28) + parameters!$K$21*calcs!$GT28+parameters!$L$21*(calcs!$GV28+calcs!$GZ28)+parameters!$M$21*(calcs!$GT28+calcs!$GV28+calcs!$GZ28)+parameters!$N$21*(calcs!$GO28+calcs!$GR28)+parameters!$O$21*calcs!$HB28+parameters!$P$21*calcs!$HE28)</f>
        <v>16.046095491700836</v>
      </c>
      <c r="IG28" s="97">
        <f>(parameters!$E$22+parameters!$F$22*calcs!$Q28 +parameters!$G$22*calcs!$GM28+parameters!$H$22*LN(calcs!$GM28)+parameters!$I$22*calcs!$GQ28+parameters!$J$22*(calcs!$GU28+calcs!$GY28) + parameters!$K$22*calcs!$GT28+parameters!$L$22*(calcs!$GV28+calcs!$GZ28)+parameters!$M$22*(calcs!$GT28+calcs!$GV28+calcs!$GZ28)+parameters!$N$22*(calcs!$GO28+calcs!$GR28)+parameters!$O$22*calcs!$HB28+parameters!$P$22*calcs!$HE28)</f>
        <v>0.57274422583221396</v>
      </c>
      <c r="IH28" s="81"/>
      <c r="II28" s="97">
        <f>(parameters!$E$24+parameters!$F$24*calcs!$Q28 +parameters!$G$24*calcs!$GM28+parameters!$H$24*LN(calcs!$GM28)+parameters!$I$24*calcs!$GQ28+parameters!$J$24*(calcs!$GU28+calcs!$GY28) + parameters!$K$24*calcs!$GT28+parameters!$L$24*(calcs!$GV28+calcs!$GZ28)+parameters!$M$24*(calcs!$GT28+calcs!$GV28+calcs!$GZ28)+parameters!$N$24*(calcs!$GO28+calcs!$GR28)+parameters!$O$24*calcs!$HB28+parameters!$P$24*calcs!$HE28)</f>
        <v>17.862077653319897</v>
      </c>
      <c r="IJ28" s="98"/>
    </row>
    <row r="29" spans="1:244" s="60" customFormat="1" x14ac:dyDescent="0.3">
      <c r="A29" s="139" t="s">
        <v>169</v>
      </c>
      <c r="B29" s="90" t="str">
        <f t="shared" si="118"/>
        <v>Ferro-edenite</v>
      </c>
      <c r="C29" s="116">
        <v>71</v>
      </c>
      <c r="D29" s="116">
        <v>0.42</v>
      </c>
      <c r="E29" s="116">
        <v>15.77</v>
      </c>
      <c r="F29" s="116"/>
      <c r="G29" s="116">
        <v>2.09</v>
      </c>
      <c r="H29" s="116">
        <v>0.78</v>
      </c>
      <c r="I29" s="116">
        <v>2.89</v>
      </c>
      <c r="J29" s="116">
        <v>0.08</v>
      </c>
      <c r="K29" s="116">
        <v>3.79</v>
      </c>
      <c r="L29" s="116">
        <v>3.16</v>
      </c>
      <c r="M29" s="91">
        <v>0</v>
      </c>
      <c r="N29" s="91">
        <v>0</v>
      </c>
      <c r="O29" s="91">
        <v>0</v>
      </c>
      <c r="P29" s="91">
        <v>95.759999999999991</v>
      </c>
      <c r="Q29" s="60">
        <v>1025</v>
      </c>
      <c r="R29" s="92">
        <f t="shared" si="119"/>
        <v>1.1817576564580559</v>
      </c>
      <c r="S29" s="93">
        <f t="shared" si="120"/>
        <v>5.2585451358457486E-3</v>
      </c>
      <c r="T29" s="93">
        <f t="shared" si="121"/>
        <v>0.15466667712816246</v>
      </c>
      <c r="U29" s="93">
        <f t="shared" si="122"/>
        <v>0</v>
      </c>
      <c r="V29" s="93">
        <f t="shared" si="123"/>
        <v>2.90924276169265E-2</v>
      </c>
      <c r="W29" s="93">
        <f t="shared" si="124"/>
        <v>1.9350037211610022E-2</v>
      </c>
      <c r="X29" s="93">
        <f t="shared" si="125"/>
        <v>5.153352353780314E-2</v>
      </c>
      <c r="Y29" s="93">
        <f t="shared" si="126"/>
        <v>1.1277135607555681E-3</v>
      </c>
      <c r="Z29" s="93">
        <f t="shared" si="127"/>
        <v>6.1149744268219883E-2</v>
      </c>
      <c r="AA29" s="93">
        <f t="shared" si="128"/>
        <v>3.3544436824997824E-2</v>
      </c>
      <c r="AB29" s="93">
        <f t="shared" si="129"/>
        <v>0</v>
      </c>
      <c r="AC29" s="94">
        <f t="shared" si="130"/>
        <v>0</v>
      </c>
      <c r="AD29" s="92">
        <f t="shared" si="131"/>
        <v>2.3635153129161117</v>
      </c>
      <c r="AE29" s="93">
        <f t="shared" si="132"/>
        <v>1.0517090271691497E-2</v>
      </c>
      <c r="AF29" s="93">
        <f t="shared" si="133"/>
        <v>0.46400003138448737</v>
      </c>
      <c r="AG29" s="93">
        <f t="shared" si="134"/>
        <v>0</v>
      </c>
      <c r="AH29" s="93">
        <f t="shared" si="135"/>
        <v>2.90924276169265E-2</v>
      </c>
      <c r="AI29" s="93">
        <f t="shared" si="136"/>
        <v>1.9350037211610022E-2</v>
      </c>
      <c r="AJ29" s="93">
        <f t="shared" si="137"/>
        <v>5.153352353780314E-2</v>
      </c>
      <c r="AK29" s="93">
        <f t="shared" si="138"/>
        <v>1.1277135607555681E-3</v>
      </c>
      <c r="AL29" s="93">
        <f t="shared" si="139"/>
        <v>6.1149744268219883E-2</v>
      </c>
      <c r="AM29" s="93">
        <f t="shared" si="140"/>
        <v>3.3544436824997824E-2</v>
      </c>
      <c r="AN29" s="94">
        <f t="shared" si="141"/>
        <v>3.0338303175926038</v>
      </c>
      <c r="AO29" s="92">
        <f t="shared" si="142"/>
        <v>17.918224325810957</v>
      </c>
      <c r="AP29" s="93">
        <f t="shared" si="143"/>
        <v>7.9731906839420982E-2</v>
      </c>
      <c r="AQ29" s="93">
        <f t="shared" si="144"/>
        <v>3.5176656584774406</v>
      </c>
      <c r="AR29" s="93">
        <f t="shared" si="145"/>
        <v>0</v>
      </c>
      <c r="AS29" s="93">
        <f t="shared" si="146"/>
        <v>0.22055479876681838</v>
      </c>
      <c r="AT29" s="93">
        <f t="shared" si="147"/>
        <v>0.14669602755508951</v>
      </c>
      <c r="AU29" s="93">
        <f t="shared" si="148"/>
        <v>0.39068468480135865</v>
      </c>
      <c r="AV29" s="93">
        <f t="shared" si="149"/>
        <v>8.5493943899802027E-3</v>
      </c>
      <c r="AW29" s="93">
        <f t="shared" si="150"/>
        <v>0.46358694156800923</v>
      </c>
      <c r="AX29" s="93">
        <f t="shared" si="151"/>
        <v>0.25430626179092503</v>
      </c>
      <c r="AY29" s="94">
        <f t="shared" si="152"/>
        <v>23.000000000000004</v>
      </c>
      <c r="AZ29" s="92">
        <f t="shared" si="153"/>
        <v>8.9591121629054786</v>
      </c>
      <c r="BA29" s="93">
        <f t="shared" si="154"/>
        <v>3.9865953419710491E-2</v>
      </c>
      <c r="BB29" s="93">
        <f t="shared" si="155"/>
        <v>2.3451104389849604</v>
      </c>
      <c r="BC29" s="93">
        <f t="shared" si="156"/>
        <v>0</v>
      </c>
      <c r="BD29" s="93">
        <f t="shared" si="157"/>
        <v>0.22055479876681838</v>
      </c>
      <c r="BE29" s="93">
        <f t="shared" si="158"/>
        <v>0.14669602755508951</v>
      </c>
      <c r="BF29" s="93">
        <f t="shared" si="159"/>
        <v>0.39068468480135865</v>
      </c>
      <c r="BG29" s="93">
        <f t="shared" si="160"/>
        <v>8.5493943899802027E-3</v>
      </c>
      <c r="BH29" s="93">
        <f t="shared" si="161"/>
        <v>0.92717388313601845</v>
      </c>
      <c r="BI29" s="93">
        <f t="shared" si="162"/>
        <v>0.50861252358185005</v>
      </c>
      <c r="BJ29" s="93">
        <f t="shared" si="163"/>
        <v>0</v>
      </c>
      <c r="BK29" s="93">
        <f t="shared" si="164"/>
        <v>0</v>
      </c>
      <c r="BL29" s="93">
        <f t="shared" si="165"/>
        <v>2</v>
      </c>
      <c r="BM29" s="94">
        <f t="shared" si="166"/>
        <v>13.546359867541264</v>
      </c>
      <c r="BN29" s="95">
        <f t="shared" si="167"/>
        <v>8.9591121629054786</v>
      </c>
      <c r="BO29" s="66">
        <f t="shared" si="168"/>
        <v>0</v>
      </c>
      <c r="BP29" s="66">
        <f t="shared" si="169"/>
        <v>0</v>
      </c>
      <c r="BQ29" s="66">
        <f t="shared" si="170"/>
        <v>8.9591121629054786</v>
      </c>
      <c r="BR29" s="66">
        <f t="shared" si="171"/>
        <v>2.3451104389849604</v>
      </c>
      <c r="BS29" s="66">
        <f t="shared" si="172"/>
        <v>3.9865953419710491E-2</v>
      </c>
      <c r="BT29" s="66">
        <f t="shared" si="173"/>
        <v>0</v>
      </c>
      <c r="BU29" s="66"/>
      <c r="BV29" s="66">
        <f t="shared" si="174"/>
        <v>0.14669602755508951</v>
      </c>
      <c r="BW29" s="66">
        <f t="shared" si="175"/>
        <v>0.22055479876681838</v>
      </c>
      <c r="BX29" s="66">
        <f t="shared" si="176"/>
        <v>8.5493943899802027E-3</v>
      </c>
      <c r="BY29" s="66">
        <f t="shared" si="177"/>
        <v>2.7607766131165592</v>
      </c>
      <c r="BZ29" s="66">
        <f t="shared" si="178"/>
        <v>0</v>
      </c>
      <c r="CA29" s="66">
        <f t="shared" si="179"/>
        <v>0</v>
      </c>
      <c r="CB29" s="66">
        <f t="shared" si="180"/>
        <v>0</v>
      </c>
      <c r="CC29" s="66">
        <f t="shared" si="181"/>
        <v>0.39068468480135865</v>
      </c>
      <c r="CD29" s="56">
        <f t="shared" si="182"/>
        <v>0.39068468480135865</v>
      </c>
      <c r="CE29" s="66">
        <f t="shared" si="183"/>
        <v>0.7813693696027173</v>
      </c>
      <c r="CF29" s="66">
        <f t="shared" si="184"/>
        <v>0.5364891983346598</v>
      </c>
      <c r="CG29" s="66">
        <f t="shared" si="185"/>
        <v>0.50861252358185005</v>
      </c>
      <c r="CH29" s="67">
        <f t="shared" si="186"/>
        <v>1.04510172191651</v>
      </c>
      <c r="CJ29" s="60">
        <f t="shared" si="187"/>
        <v>0.89294562391164056</v>
      </c>
      <c r="CK29" s="60">
        <f t="shared" si="188"/>
        <v>1.1811291119127847</v>
      </c>
      <c r="CL29" s="60">
        <f t="shared" si="189"/>
        <v>1.2385870948657911</v>
      </c>
      <c r="CN29" s="60">
        <f t="shared" si="190"/>
        <v>0.89294562391164056</v>
      </c>
      <c r="CO29" s="60">
        <f t="shared" si="191"/>
        <v>8</v>
      </c>
      <c r="CP29" s="60">
        <f t="shared" si="192"/>
        <v>3.5598128649195787E-2</v>
      </c>
      <c r="CQ29" s="60">
        <f t="shared" si="193"/>
        <v>2.094056104081127</v>
      </c>
      <c r="CR29" s="60">
        <f t="shared" si="194"/>
        <v>0</v>
      </c>
      <c r="CS29" s="60">
        <f t="shared" si="195"/>
        <v>0.19694344239154296</v>
      </c>
      <c r="CT29" s="60">
        <f t="shared" si="196"/>
        <v>0.13099157585053861</v>
      </c>
      <c r="CU29" s="60">
        <f t="shared" si="197"/>
        <v>0.34886017962267185</v>
      </c>
      <c r="CV29" s="60">
        <f t="shared" si="198"/>
        <v>7.6341443076275517E-3</v>
      </c>
      <c r="CW29" s="60">
        <f t="shared" si="199"/>
        <v>0.82791586155147046</v>
      </c>
      <c r="CX29" s="60">
        <f t="shared" si="200"/>
        <v>0.4541633271990691</v>
      </c>
      <c r="CY29" s="60">
        <f t="shared" si="201"/>
        <v>0</v>
      </c>
      <c r="CZ29" s="60">
        <f t="shared" si="202"/>
        <v>0</v>
      </c>
      <c r="DA29" s="60">
        <f t="shared" si="203"/>
        <v>1.7858912478232811</v>
      </c>
      <c r="DB29" s="60">
        <f t="shared" si="204"/>
        <v>20.537749349967729</v>
      </c>
      <c r="DC29" s="60">
        <f t="shared" si="205"/>
        <v>4.9245013000645415</v>
      </c>
      <c r="DD29" s="60" t="str">
        <f t="shared" si="206"/>
        <v>FAIL</v>
      </c>
      <c r="DE29" s="59">
        <f t="shared" si="207"/>
        <v>8</v>
      </c>
      <c r="DF29" s="59">
        <f t="shared" si="208"/>
        <v>0</v>
      </c>
      <c r="DG29" s="59">
        <f t="shared" si="209"/>
        <v>0</v>
      </c>
      <c r="DH29" s="59">
        <f t="shared" si="210"/>
        <v>8</v>
      </c>
      <c r="DI29" s="59">
        <f t="shared" si="211"/>
        <v>2.094056104081127</v>
      </c>
      <c r="DJ29" s="59">
        <f t="shared" si="212"/>
        <v>3.5598128649195787E-2</v>
      </c>
      <c r="DK29" s="59">
        <f t="shared" si="213"/>
        <v>0</v>
      </c>
      <c r="DL29" s="59">
        <f t="shared" si="214"/>
        <v>4.9245013000645415</v>
      </c>
      <c r="DM29" s="59">
        <f t="shared" si="215"/>
        <v>0</v>
      </c>
      <c r="DN29" s="59">
        <f t="shared" si="216"/>
        <v>0</v>
      </c>
      <c r="DO29" s="59">
        <f t="shared" si="217"/>
        <v>0</v>
      </c>
      <c r="DP29" s="59">
        <f t="shared" si="218"/>
        <v>7.054155532794864</v>
      </c>
      <c r="DQ29" s="59">
        <f t="shared" si="219"/>
        <v>0.13099157585053861</v>
      </c>
      <c r="DR29" s="59">
        <f t="shared" si="220"/>
        <v>0</v>
      </c>
      <c r="DS29" s="59">
        <f t="shared" si="221"/>
        <v>7.6341443076275517E-3</v>
      </c>
      <c r="DT29" s="59">
        <f t="shared" si="222"/>
        <v>0.34886017962267185</v>
      </c>
      <c r="DU29" s="59">
        <f t="shared" si="223"/>
        <v>0.82791586155147046</v>
      </c>
      <c r="DV29" s="59">
        <f t="shared" si="224"/>
        <v>1.3154017613323084</v>
      </c>
      <c r="DW29" s="59">
        <f t="shared" si="225"/>
        <v>0</v>
      </c>
      <c r="DX29" s="59">
        <f t="shared" si="226"/>
        <v>0</v>
      </c>
      <c r="DY29" s="59">
        <f t="shared" si="227"/>
        <v>0</v>
      </c>
      <c r="EA29" s="60">
        <f t="shared" si="228"/>
        <v>0.70770014725843566</v>
      </c>
      <c r="EB29" s="60">
        <f t="shared" si="229"/>
        <v>1.150505497941692</v>
      </c>
      <c r="EC29" s="60">
        <f t="shared" si="230"/>
        <v>1.0734421488836856</v>
      </c>
      <c r="ED29" s="60">
        <f t="shared" si="231"/>
        <v>0.99522820961957159</v>
      </c>
      <c r="EF29" s="60">
        <f t="shared" si="232"/>
        <v>1.150505497941692</v>
      </c>
      <c r="EG29" s="60">
        <f t="shared" si="233"/>
        <v>10.307507800099037</v>
      </c>
      <c r="EH29" s="60">
        <f t="shared" si="234"/>
        <v>4.5865998590064315E-2</v>
      </c>
      <c r="EI29" s="60">
        <f t="shared" si="235"/>
        <v>2.6980624533326516</v>
      </c>
      <c r="EJ29" s="60">
        <f t="shared" si="236"/>
        <v>0</v>
      </c>
      <c r="EK29" s="60">
        <f t="shared" si="237"/>
        <v>0.25374950857864803</v>
      </c>
      <c r="EL29" s="60">
        <f t="shared" si="238"/>
        <v>0.16877458622833644</v>
      </c>
      <c r="EM29" s="60">
        <f t="shared" si="239"/>
        <v>0.44948487782558011</v>
      </c>
      <c r="EN29" s="60">
        <f t="shared" si="240"/>
        <v>9.8361252497440807E-3</v>
      </c>
      <c r="EO29" s="60">
        <f t="shared" si="241"/>
        <v>1.0667186500959371</v>
      </c>
      <c r="EP29" s="60">
        <f t="shared" si="242"/>
        <v>0.58516150470291695</v>
      </c>
      <c r="EQ29" s="60">
        <f t="shared" si="243"/>
        <v>0</v>
      </c>
      <c r="ER29" s="60">
        <f t="shared" si="244"/>
        <v>0</v>
      </c>
      <c r="ES29" s="60">
        <f t="shared" si="245"/>
        <v>2.301010995883384</v>
      </c>
      <c r="ET29" s="60">
        <f t="shared" si="246"/>
        <v>26.461626452658916</v>
      </c>
      <c r="EU29" s="60">
        <f t="shared" si="247"/>
        <v>-6.9232529053178311</v>
      </c>
      <c r="EV29" s="60" t="str">
        <f t="shared" si="248"/>
        <v/>
      </c>
      <c r="EW29" s="62">
        <f t="shared" si="249"/>
        <v>10.307507800099037</v>
      </c>
      <c r="EX29" s="62">
        <f t="shared" si="250"/>
        <v>0</v>
      </c>
      <c r="EY29" s="62">
        <f t="shared" si="251"/>
        <v>0</v>
      </c>
      <c r="EZ29" s="62">
        <f t="shared" si="252"/>
        <v>10.307507800099037</v>
      </c>
      <c r="FA29" s="62">
        <f t="shared" si="253"/>
        <v>2.6980624533326516</v>
      </c>
      <c r="FB29" s="62">
        <f t="shared" si="254"/>
        <v>4.5865998590064315E-2</v>
      </c>
      <c r="FC29" s="62">
        <f t="shared" si="255"/>
        <v>0</v>
      </c>
      <c r="FD29" s="62">
        <f t="shared" si="256"/>
        <v>-6.9232529053178311</v>
      </c>
      <c r="FE29" s="62">
        <f t="shared" si="257"/>
        <v>0.16877458622833644</v>
      </c>
      <c r="FF29" s="62">
        <f t="shared" si="258"/>
        <v>7.1770024138964787</v>
      </c>
      <c r="FG29" s="62">
        <f t="shared" si="259"/>
        <v>9.8361252497440807E-3</v>
      </c>
      <c r="FH29" s="62">
        <f t="shared" si="260"/>
        <v>3.1762886719794441</v>
      </c>
      <c r="FI29" s="62">
        <f t="shared" si="261"/>
        <v>0</v>
      </c>
      <c r="FJ29" s="62">
        <f t="shared" si="262"/>
        <v>0</v>
      </c>
      <c r="FK29" s="62">
        <f t="shared" si="263"/>
        <v>0</v>
      </c>
      <c r="FL29" s="62">
        <f t="shared" si="264"/>
        <v>0.44948487782558011</v>
      </c>
      <c r="FM29" s="62">
        <f t="shared" si="265"/>
        <v>1.0667186500959371</v>
      </c>
      <c r="FN29" s="62">
        <f t="shared" si="266"/>
        <v>1.5162035279215171</v>
      </c>
      <c r="FO29" s="62">
        <f t="shared" si="267"/>
        <v>0</v>
      </c>
      <c r="FP29" s="62">
        <f t="shared" si="268"/>
        <v>0.58516150470291695</v>
      </c>
      <c r="FQ29" s="62">
        <f t="shared" si="269"/>
        <v>0.58516150470291695</v>
      </c>
      <c r="FR29" s="62" t="str">
        <f t="shared" si="270"/>
        <v>Fail</v>
      </c>
      <c r="FS29" s="62" t="str">
        <f t="shared" si="271"/>
        <v>Low-Ca</v>
      </c>
      <c r="FT29" s="60">
        <f t="shared" si="272"/>
        <v>2.2975729623356211E-2</v>
      </c>
      <c r="FV29" s="60">
        <f t="shared" si="273"/>
        <v>1.0217255609266662</v>
      </c>
      <c r="FW29" s="60">
        <f t="shared" si="274"/>
        <v>9.1537539000495176</v>
      </c>
      <c r="FX29" s="60">
        <f t="shared" si="275"/>
        <v>4.0732063619630048E-2</v>
      </c>
      <c r="FY29" s="60">
        <f t="shared" si="276"/>
        <v>2.3960592787068893</v>
      </c>
      <c r="FZ29" s="60">
        <f t="shared" si="277"/>
        <v>0</v>
      </c>
      <c r="GA29" s="60">
        <f t="shared" si="278"/>
        <v>0.22534647548509551</v>
      </c>
      <c r="GB29" s="60">
        <f t="shared" si="279"/>
        <v>0.14988308103943751</v>
      </c>
      <c r="GC29" s="60">
        <f t="shared" si="280"/>
        <v>0.39917252872412595</v>
      </c>
      <c r="GD29" s="60">
        <f t="shared" si="281"/>
        <v>8.7351347786858158E-3</v>
      </c>
      <c r="GE29" s="60">
        <f t="shared" si="282"/>
        <v>0.94731725582370374</v>
      </c>
      <c r="GF29" s="60">
        <f t="shared" si="283"/>
        <v>0.51966241595099294</v>
      </c>
      <c r="GG29" s="60">
        <f t="shared" si="284"/>
        <v>0</v>
      </c>
      <c r="GH29" s="60">
        <f t="shared" si="285"/>
        <v>0</v>
      </c>
      <c r="GI29" s="60">
        <f t="shared" si="286"/>
        <v>2.0434511218533324</v>
      </c>
      <c r="GJ29" s="60">
        <f t="shared" si="287"/>
        <v>23.499687901313322</v>
      </c>
      <c r="GK29" s="60">
        <f t="shared" si="288"/>
        <v>-0.99937580262664483</v>
      </c>
      <c r="GM29" s="88">
        <f t="shared" si="289"/>
        <v>9.1537539000495176</v>
      </c>
      <c r="GN29" s="88">
        <f t="shared" si="290"/>
        <v>0</v>
      </c>
      <c r="GO29" s="88">
        <f t="shared" si="291"/>
        <v>0</v>
      </c>
      <c r="GP29" s="87">
        <f t="shared" si="292"/>
        <v>9.1537539000495176</v>
      </c>
      <c r="GQ29" s="88">
        <f t="shared" si="293"/>
        <v>2.3960592787068893</v>
      </c>
      <c r="GR29" s="88">
        <f t="shared" si="294"/>
        <v>4.0732063619630048E-2</v>
      </c>
      <c r="GS29" s="88">
        <f t="shared" si="295"/>
        <v>0</v>
      </c>
      <c r="GT29" s="88">
        <f t="shared" si="296"/>
        <v>-0.99937580262664483</v>
      </c>
      <c r="GU29" s="88">
        <f t="shared" si="297"/>
        <v>0.14988308103943751</v>
      </c>
      <c r="GV29" s="88">
        <f t="shared" si="298"/>
        <v>1.2247222781117404</v>
      </c>
      <c r="GW29" s="88">
        <f t="shared" si="299"/>
        <v>8.7351347786858158E-3</v>
      </c>
      <c r="GX29" s="87">
        <f t="shared" si="300"/>
        <v>2.8207560336297384</v>
      </c>
      <c r="GY29" s="88">
        <f t="shared" si="301"/>
        <v>0</v>
      </c>
      <c r="GZ29" s="88">
        <f t="shared" si="302"/>
        <v>0</v>
      </c>
      <c r="HA29" s="88">
        <f t="shared" si="303"/>
        <v>0</v>
      </c>
      <c r="HB29" s="88">
        <f t="shared" si="304"/>
        <v>0.39917252872412595</v>
      </c>
      <c r="HC29" s="88">
        <f t="shared" si="305"/>
        <v>0.94731725582370374</v>
      </c>
      <c r="HD29" s="87">
        <f t="shared" si="306"/>
        <v>1.3464897845478296</v>
      </c>
      <c r="HE29" s="88">
        <f t="shared" si="307"/>
        <v>0</v>
      </c>
      <c r="HF29" s="88">
        <f t="shared" si="308"/>
        <v>0.51966241595099294</v>
      </c>
      <c r="HG29" s="88">
        <f t="shared" si="309"/>
        <v>0.51966241595099294</v>
      </c>
      <c r="HH29" s="96" t="str">
        <f t="shared" si="310"/>
        <v>Fail</v>
      </c>
      <c r="HI29" s="83">
        <f t="shared" si="311"/>
        <v>0.10903717204477557</v>
      </c>
      <c r="HJ29" s="83">
        <f t="shared" si="312"/>
        <v>0.51966241595099294</v>
      </c>
      <c r="HK29" s="83">
        <f t="shared" si="313"/>
        <v>4.0732063619630048E-2</v>
      </c>
      <c r="HL29" s="83">
        <f t="shared" si="314"/>
        <v>9.1537539000495176</v>
      </c>
      <c r="HM29" s="96" t="str">
        <f t="shared" si="315"/>
        <v>Ferro-edenite</v>
      </c>
      <c r="HP29" s="97">
        <f>parameters!$E$5+parameters!$F$5*calcs!$Q29 +parameters!$G$5*calcs!$GM29+parameters!$H$5*LN(calcs!$GM29)+parameters!$I$5*calcs!$GQ29+parameters!$J$5*(calcs!$GU29+calcs!$GY29) + parameters!$K$5*calcs!$GT29+parameters!$L$5*(calcs!$GV29+calcs!$GZ29)+parameters!$M$5*(calcs!$GT29+calcs!$GV29+calcs!$GZ29)+parameters!$N$5*(calcs!$GO29+calcs!$GR29)+parameters!$O$5*calcs!$HB29+parameters!$P$5*calcs!$HE29</f>
        <v>43.207058703170347</v>
      </c>
      <c r="HQ29" s="97">
        <f>parameters!$E$6+parameters!$F$6*calcs!$Q29 +parameters!$G$6*calcs!$GM29+parameters!$H$6*LN(calcs!$GM29)+parameters!$I$6*calcs!$GQ29+parameters!$J$6*(calcs!$GU29+calcs!$GY29) + parameters!$K$6*calcs!$GT29+parameters!$L$6*(calcs!$GV29+calcs!$GZ29)+parameters!$M$6*(calcs!$GT29+calcs!$GV29+calcs!$GZ29)+parameters!$N$6*(calcs!$GO29+calcs!$GR29)+parameters!$O$6*calcs!$HB29+parameters!$P$6*calcs!$HE29</f>
        <v>95.253574807488945</v>
      </c>
      <c r="HR29" s="97">
        <f>parameters!$E$7+parameters!$F$7*calcs!$Q29 +parameters!$G$7*calcs!$GM29+parameters!$H$7*LN(calcs!$GM29)+parameters!$I$7*calcs!$GQ29+parameters!$J$7*(calcs!$GU29+calcs!$GY29) + parameters!$K$7*calcs!$GT29+parameters!$L$7*(calcs!$GV29+calcs!$GZ29)+parameters!$M$7*(calcs!$GT29+calcs!$GV29+calcs!$GZ29)+parameters!$N$7*(calcs!$GO29+calcs!$GR29)+parameters!$O$7*calcs!$HB29+parameters!$P$7*calcs!$HE29</f>
        <v>147.17131351778022</v>
      </c>
      <c r="HS29" s="97">
        <f>parameters!$E$8+parameters!$F$8*calcs!$Q29 +parameters!$G$8*calcs!$GM29+parameters!$H$8*LN(calcs!$GM29)+parameters!$I$8*calcs!$GQ29+parameters!$J$8*(calcs!$GU29+calcs!$GY29) + parameters!$K$8*calcs!$GT29+parameters!$L$8*(calcs!$GV29+calcs!$GZ29)+parameters!$M$8*(calcs!$GT29+calcs!$GV29+calcs!$GZ29)+parameters!$N$8*(calcs!$GO29+calcs!$GR29)+parameters!$O$8*calcs!$HB29+parameters!$P$8*calcs!$HE29</f>
        <v>147.22355708449581</v>
      </c>
      <c r="HT29" s="81"/>
      <c r="HU29" s="97">
        <f>EXP(parameters!$E$10+parameters!$F$10*calcs!$Q29 +parameters!$G$10*calcs!$GM29+parameters!$H$10*LN(calcs!$GM29)+parameters!$I$10*calcs!$GQ29+parameters!$J$10*(calcs!$GU29+calcs!$GY29) + parameters!$K$10*calcs!$GT29+parameters!$L$10*(calcs!$GV29+calcs!$GZ29)+parameters!$M$10*(calcs!$GT29+calcs!$GV29+calcs!$GZ29)+parameters!$N$10*(calcs!$GO29+calcs!$GR29)+parameters!$O$10*calcs!$HB29+parameters!$P$10*calcs!$HE29)</f>
        <v>1.1363625934116528E-2</v>
      </c>
      <c r="HV29" s="97">
        <f>EXP(parameters!$E$11+parameters!$F$11*calcs!$Q29 +parameters!$G$11*calcs!$GM29+parameters!$H$11*LN(calcs!$GM29)+parameters!$I$11*calcs!$GQ29+parameters!$J$11*(calcs!$GU29+calcs!$GY29) + parameters!$K$11*calcs!$GT29+parameters!$L$11*(calcs!$GV29+calcs!$GZ29)+parameters!$M$11*(calcs!$GT29+calcs!$GV29+calcs!$GZ29)+parameters!$N$11*(calcs!$GO29+calcs!$GR29)+parameters!$O$11*calcs!$HB29+parameters!$P$11*calcs!$HE29)</f>
        <v>2.0173010506705044E-2</v>
      </c>
      <c r="HW29" s="73"/>
      <c r="HX29" s="97">
        <f>EXP(parameters!$E$13+parameters!$F$13*calcs!$Q29 +parameters!$G$13*calcs!$GM29+parameters!$H$13*LN(calcs!$GM29)+parameters!$I$13*calcs!$GQ29+parameters!$J$13*(calcs!$GU29+calcs!$GY29) + parameters!$K$13*calcs!$GT29+parameters!$L$13*(calcs!$GV29+calcs!$GZ29)+parameters!$M$13*(calcs!$GT29+calcs!$GV29+calcs!$GZ29)+parameters!$N$13*(calcs!$GO29+calcs!$GR29)+parameters!$O$13*calcs!$HB29+parameters!$P$13*calcs!$HE29)</f>
        <v>3.3605282318812019E-2</v>
      </c>
      <c r="HY29" s="97">
        <f>EXP(parameters!$E$14+parameters!$F$14*calcs!$Q29 +parameters!$G$14*calcs!$GM29+parameters!$H$14*LN(calcs!$GM29)+parameters!$I$14*calcs!$GQ29+parameters!$J$14*(calcs!$GU29+calcs!$GY29) + parameters!$K$14*calcs!$GT29+parameters!$L$14*(calcs!$GV29+calcs!$GZ29)+parameters!$M$14*(calcs!$GT29+calcs!$GV29+calcs!$GZ29)+parameters!$N$14*(calcs!$GO29+calcs!$GR29)+parameters!$O$14*calcs!$HB29+parameters!$P$14*calcs!$HE29)</f>
        <v>1.8651190174750403E-2</v>
      </c>
      <c r="HZ29" s="81"/>
      <c r="IA29" s="97">
        <f>EXP(parameters!$E$16+parameters!$F$16*calcs!$Q29 +parameters!$G$16*calcs!$GM29+parameters!$H$16*LN(calcs!$GM29)+parameters!$I$16*calcs!$GQ29+parameters!$J$16*(calcs!$GU29+calcs!$GY29) + parameters!$K$16*calcs!$GT29+parameters!$L$16*(calcs!$GV29+calcs!$GZ29)+parameters!$M$16*(calcs!$GT29+calcs!$GV29+calcs!$GZ29)+parameters!$N$16*(calcs!$GO29+calcs!$GR29)+parameters!$O$16*calcs!$HB29+parameters!$P$16*calcs!$HE29)</f>
        <v>1.6242799353052113E-4</v>
      </c>
      <c r="IB29" s="81"/>
      <c r="IC29" s="97">
        <f>(parameters!$E$18+parameters!$F$18*calcs!$Q29 +parameters!$G$18*calcs!$GM29+parameters!$H$18*LN(calcs!$GM29)+parameters!$I$18*calcs!$GQ29+parameters!$J$18*(calcs!$GU29+calcs!$GY29) + parameters!$K$18*calcs!$GT29+parameters!$L$18*(calcs!$GV29+calcs!$GZ29)+parameters!$M$18*(calcs!$GT29+calcs!$GV29+calcs!$GZ29)+parameters!$N$18*(calcs!$GO29+calcs!$GR29)+parameters!$O$18*calcs!$HB29+parameters!$P$18*calcs!$HE29)</f>
        <v>-24.041681913125512</v>
      </c>
      <c r="ID29" s="97">
        <f>EXP(parameters!$E$19+parameters!$F$19*calcs!$Q29 +parameters!$G$19*calcs!$GM29+parameters!$H$19*LN(calcs!$GM29)+parameters!$I$19*calcs!$GQ29+parameters!$J$19*(calcs!$GU29+calcs!$GY29) + parameters!$K$19*calcs!$GT29+parameters!$L$19*(calcs!$GV29+calcs!$GZ29)+parameters!$M$19*(calcs!$GT29+calcs!$GV29+calcs!$GZ29)+parameters!$N$19*(calcs!$GO29+calcs!$GR29)+parameters!$O$19*calcs!$HB29+parameters!$P$19*calcs!$HE29)</f>
        <v>0.34610934542193483</v>
      </c>
      <c r="IE29" s="73"/>
      <c r="IF29" s="97">
        <f>(parameters!$E$21+parameters!$F$21*calcs!$Q29 +parameters!$G$21*calcs!$GM29+parameters!$H$21*LN(calcs!$GM29)+parameters!$I$21*calcs!$GQ29+parameters!$J$21*(calcs!$GU29+calcs!$GY29) + parameters!$K$21*calcs!$GT29+parameters!$L$21*(calcs!$GV29+calcs!$GZ29)+parameters!$M$21*(calcs!$GT29+calcs!$GV29+calcs!$GZ29)+parameters!$N$21*(calcs!$GO29+calcs!$GR29)+parameters!$O$21*calcs!$HB29+parameters!$P$21*calcs!$HE29)</f>
        <v>18.328157882074301</v>
      </c>
      <c r="IG29" s="97">
        <f>(parameters!$E$22+parameters!$F$22*calcs!$Q29 +parameters!$G$22*calcs!$GM29+parameters!$H$22*LN(calcs!$GM29)+parameters!$I$22*calcs!$GQ29+parameters!$J$22*(calcs!$GU29+calcs!$GY29) + parameters!$K$22*calcs!$GT29+parameters!$L$22*(calcs!$GV29+calcs!$GZ29)+parameters!$M$22*(calcs!$GT29+calcs!$GV29+calcs!$GZ29)+parameters!$N$22*(calcs!$GO29+calcs!$GR29)+parameters!$O$22*calcs!$HB29+parameters!$P$22*calcs!$HE29)</f>
        <v>0.58906692385551573</v>
      </c>
      <c r="IH29" s="81"/>
      <c r="II29" s="97">
        <f>(parameters!$E$24+parameters!$F$24*calcs!$Q29 +parameters!$G$24*calcs!$GM29+parameters!$H$24*LN(calcs!$GM29)+parameters!$I$24*calcs!$GQ29+parameters!$J$24*(calcs!$GU29+calcs!$GY29) + parameters!$K$24*calcs!$GT29+parameters!$L$24*(calcs!$GV29+calcs!$GZ29)+parameters!$M$24*(calcs!$GT29+calcs!$GV29+calcs!$GZ29)+parameters!$N$24*(calcs!$GO29+calcs!$GR29)+parameters!$O$24*calcs!$HB29+parameters!$P$24*calcs!$HE29)</f>
        <v>17.055457367564362</v>
      </c>
      <c r="IJ29" s="98"/>
    </row>
    <row r="30" spans="1:244" s="60" customFormat="1" x14ac:dyDescent="0.3">
      <c r="A30" s="139" t="s">
        <v>169</v>
      </c>
      <c r="B30" s="90" t="str">
        <f t="shared" si="118"/>
        <v>Ferro-edenite</v>
      </c>
      <c r="C30" s="116">
        <v>72.2</v>
      </c>
      <c r="D30" s="116">
        <v>0.4</v>
      </c>
      <c r="E30" s="116">
        <v>15.06</v>
      </c>
      <c r="F30" s="116"/>
      <c r="G30" s="116">
        <v>1.94</v>
      </c>
      <c r="H30" s="116">
        <v>0.67</v>
      </c>
      <c r="I30" s="116">
        <v>2.37</v>
      </c>
      <c r="J30" s="116">
        <v>0.08</v>
      </c>
      <c r="K30" s="116">
        <v>3.82</v>
      </c>
      <c r="L30" s="116">
        <v>3.5</v>
      </c>
      <c r="M30" s="91">
        <v>0</v>
      </c>
      <c r="N30" s="91">
        <v>0</v>
      </c>
      <c r="O30" s="91">
        <v>0</v>
      </c>
      <c r="P30" s="91">
        <v>95.759999999999991</v>
      </c>
      <c r="Q30" s="60">
        <v>1025</v>
      </c>
      <c r="R30" s="92">
        <f t="shared" si="119"/>
        <v>1.2017310252996005</v>
      </c>
      <c r="S30" s="93">
        <f t="shared" si="120"/>
        <v>5.008138224614999E-3</v>
      </c>
      <c r="T30" s="93">
        <f t="shared" si="121"/>
        <v>0.14770324397908224</v>
      </c>
      <c r="U30" s="93">
        <f t="shared" si="122"/>
        <v>0</v>
      </c>
      <c r="V30" s="93">
        <f t="shared" si="123"/>
        <v>2.7004454342984409E-2</v>
      </c>
      <c r="W30" s="93">
        <f t="shared" si="124"/>
        <v>1.6621185809972711E-2</v>
      </c>
      <c r="X30" s="93">
        <f t="shared" si="125"/>
        <v>4.2261055634807421E-2</v>
      </c>
      <c r="Y30" s="93">
        <f t="shared" si="126"/>
        <v>1.1277135607555681E-3</v>
      </c>
      <c r="Z30" s="93">
        <f t="shared" si="127"/>
        <v>6.1633779183271752E-2</v>
      </c>
      <c r="AA30" s="93">
        <f t="shared" si="128"/>
        <v>3.7153648382117842E-2</v>
      </c>
      <c r="AB30" s="93">
        <f t="shared" si="129"/>
        <v>0</v>
      </c>
      <c r="AC30" s="94">
        <f t="shared" si="130"/>
        <v>0</v>
      </c>
      <c r="AD30" s="92">
        <f t="shared" si="131"/>
        <v>2.403462050599201</v>
      </c>
      <c r="AE30" s="93">
        <f t="shared" si="132"/>
        <v>1.0016276449229998E-2</v>
      </c>
      <c r="AF30" s="93">
        <f t="shared" si="133"/>
        <v>0.44310973193724673</v>
      </c>
      <c r="AG30" s="93">
        <f t="shared" si="134"/>
        <v>0</v>
      </c>
      <c r="AH30" s="93">
        <f t="shared" si="135"/>
        <v>2.7004454342984409E-2</v>
      </c>
      <c r="AI30" s="93">
        <f t="shared" si="136"/>
        <v>1.6621185809972711E-2</v>
      </c>
      <c r="AJ30" s="93">
        <f t="shared" si="137"/>
        <v>4.2261055634807421E-2</v>
      </c>
      <c r="AK30" s="93">
        <f t="shared" si="138"/>
        <v>1.1277135607555681E-3</v>
      </c>
      <c r="AL30" s="93">
        <f t="shared" si="139"/>
        <v>6.1633779183271752E-2</v>
      </c>
      <c r="AM30" s="93">
        <f t="shared" si="140"/>
        <v>3.7153648382117842E-2</v>
      </c>
      <c r="AN30" s="94">
        <f t="shared" si="141"/>
        <v>3.042389895899587</v>
      </c>
      <c r="AO30" s="92">
        <f t="shared" si="142"/>
        <v>18.169803692250401</v>
      </c>
      <c r="AP30" s="93">
        <f t="shared" si="143"/>
        <v>7.5721510462146688E-2</v>
      </c>
      <c r="AQ30" s="93">
        <f t="shared" si="144"/>
        <v>3.3498414678185751</v>
      </c>
      <c r="AR30" s="93">
        <f t="shared" si="145"/>
        <v>0</v>
      </c>
      <c r="AS30" s="93">
        <f t="shared" si="146"/>
        <v>0.20414952426897642</v>
      </c>
      <c r="AT30" s="93">
        <f t="shared" si="147"/>
        <v>0.12565361005984277</v>
      </c>
      <c r="AU30" s="93">
        <f t="shared" si="148"/>
        <v>0.31948708510720458</v>
      </c>
      <c r="AV30" s="93">
        <f t="shared" si="149"/>
        <v>8.5253411906000224E-3</v>
      </c>
      <c r="AW30" s="93">
        <f t="shared" si="150"/>
        <v>0.46594189756079735</v>
      </c>
      <c r="AX30" s="93">
        <f t="shared" si="151"/>
        <v>0.28087587128146113</v>
      </c>
      <c r="AY30" s="94">
        <f t="shared" si="152"/>
        <v>23.000000000000004</v>
      </c>
      <c r="AZ30" s="92">
        <f t="shared" si="153"/>
        <v>9.0849018461252005</v>
      </c>
      <c r="BA30" s="93">
        <f t="shared" si="154"/>
        <v>3.7860755231073344E-2</v>
      </c>
      <c r="BB30" s="93">
        <f t="shared" si="155"/>
        <v>2.2332276452123834</v>
      </c>
      <c r="BC30" s="93">
        <f t="shared" si="156"/>
        <v>0</v>
      </c>
      <c r="BD30" s="93">
        <f t="shared" si="157"/>
        <v>0.20414952426897642</v>
      </c>
      <c r="BE30" s="93">
        <f t="shared" si="158"/>
        <v>0.12565361005984277</v>
      </c>
      <c r="BF30" s="93">
        <f t="shared" si="159"/>
        <v>0.31948708510720458</v>
      </c>
      <c r="BG30" s="93">
        <f t="shared" si="160"/>
        <v>8.5253411906000224E-3</v>
      </c>
      <c r="BH30" s="93">
        <f t="shared" si="161"/>
        <v>0.93188379512159469</v>
      </c>
      <c r="BI30" s="93">
        <f t="shared" si="162"/>
        <v>0.56175174256292226</v>
      </c>
      <c r="BJ30" s="93">
        <f t="shared" si="163"/>
        <v>0</v>
      </c>
      <c r="BK30" s="93">
        <f t="shared" si="164"/>
        <v>0</v>
      </c>
      <c r="BL30" s="93">
        <f t="shared" si="165"/>
        <v>2</v>
      </c>
      <c r="BM30" s="94">
        <f t="shared" si="166"/>
        <v>13.507441344879796</v>
      </c>
      <c r="BN30" s="95">
        <f t="shared" si="167"/>
        <v>9.0849018461252005</v>
      </c>
      <c r="BO30" s="66">
        <f t="shared" si="168"/>
        <v>0</v>
      </c>
      <c r="BP30" s="66">
        <f t="shared" si="169"/>
        <v>0</v>
      </c>
      <c r="BQ30" s="66">
        <f t="shared" si="170"/>
        <v>9.0849018461252005</v>
      </c>
      <c r="BR30" s="66">
        <f t="shared" si="171"/>
        <v>2.2332276452123834</v>
      </c>
      <c r="BS30" s="66">
        <f t="shared" si="172"/>
        <v>3.7860755231073344E-2</v>
      </c>
      <c r="BT30" s="66">
        <f t="shared" si="173"/>
        <v>0</v>
      </c>
      <c r="BU30" s="66"/>
      <c r="BV30" s="66">
        <f t="shared" si="174"/>
        <v>0.12565361005984277</v>
      </c>
      <c r="BW30" s="66">
        <f t="shared" si="175"/>
        <v>0.20414952426897642</v>
      </c>
      <c r="BX30" s="66">
        <f t="shared" si="176"/>
        <v>8.5253411906000224E-3</v>
      </c>
      <c r="BY30" s="66">
        <f t="shared" si="177"/>
        <v>2.609416875962876</v>
      </c>
      <c r="BZ30" s="66">
        <f t="shared" si="178"/>
        <v>0</v>
      </c>
      <c r="CA30" s="66">
        <f t="shared" si="179"/>
        <v>0</v>
      </c>
      <c r="CB30" s="66">
        <f t="shared" si="180"/>
        <v>0</v>
      </c>
      <c r="CC30" s="66">
        <f t="shared" si="181"/>
        <v>0.31948708510720458</v>
      </c>
      <c r="CD30" s="56">
        <f t="shared" si="182"/>
        <v>0.31948708510720458</v>
      </c>
      <c r="CE30" s="66">
        <f t="shared" si="183"/>
        <v>0.63897417021440917</v>
      </c>
      <c r="CF30" s="66">
        <f t="shared" si="184"/>
        <v>0.61239671001439011</v>
      </c>
      <c r="CG30" s="66">
        <f t="shared" si="185"/>
        <v>0.56175174256292226</v>
      </c>
      <c r="CH30" s="67">
        <f t="shared" si="186"/>
        <v>1.1741484525773123</v>
      </c>
      <c r="CJ30" s="60">
        <f t="shared" si="187"/>
        <v>0.88058188580343089</v>
      </c>
      <c r="CK30" s="60">
        <f t="shared" si="188"/>
        <v>1.1845322582922078</v>
      </c>
      <c r="CL30" s="60">
        <f t="shared" si="189"/>
        <v>1.2485635476991177</v>
      </c>
      <c r="CN30" s="60">
        <f t="shared" si="190"/>
        <v>0.88058188580343089</v>
      </c>
      <c r="CO30" s="60">
        <f t="shared" si="191"/>
        <v>8</v>
      </c>
      <c r="CP30" s="60">
        <f t="shared" si="192"/>
        <v>3.3339495239320678E-2</v>
      </c>
      <c r="CQ30" s="60">
        <f t="shared" si="193"/>
        <v>1.9665398112494759</v>
      </c>
      <c r="CR30" s="60">
        <f t="shared" si="194"/>
        <v>0</v>
      </c>
      <c r="CS30" s="60">
        <f t="shared" si="195"/>
        <v>0.17977037306664853</v>
      </c>
      <c r="CT30" s="60">
        <f t="shared" si="196"/>
        <v>0.1106482929045053</v>
      </c>
      <c r="CU30" s="60">
        <f t="shared" si="197"/>
        <v>0.28133453989354346</v>
      </c>
      <c r="CV30" s="60">
        <f t="shared" si="198"/>
        <v>7.5072610227362342E-3</v>
      </c>
      <c r="CW30" s="60">
        <f t="shared" si="199"/>
        <v>0.82059998965783187</v>
      </c>
      <c r="CX30" s="60">
        <f t="shared" si="200"/>
        <v>0.49466840881942153</v>
      </c>
      <c r="CY30" s="60">
        <f t="shared" si="201"/>
        <v>0</v>
      </c>
      <c r="CZ30" s="60">
        <f t="shared" si="202"/>
        <v>0</v>
      </c>
      <c r="DA30" s="60">
        <f t="shared" si="203"/>
        <v>1.7611637716068618</v>
      </c>
      <c r="DB30" s="60">
        <f t="shared" si="204"/>
        <v>20.253383373478911</v>
      </c>
      <c r="DC30" s="60">
        <f t="shared" si="205"/>
        <v>5.4932332530421775</v>
      </c>
      <c r="DD30" s="60" t="str">
        <f t="shared" si="206"/>
        <v>FAIL</v>
      </c>
      <c r="DE30" s="59">
        <f t="shared" si="207"/>
        <v>8</v>
      </c>
      <c r="DF30" s="59">
        <f t="shared" si="208"/>
        <v>0</v>
      </c>
      <c r="DG30" s="59">
        <f t="shared" si="209"/>
        <v>0</v>
      </c>
      <c r="DH30" s="59">
        <f t="shared" si="210"/>
        <v>8</v>
      </c>
      <c r="DI30" s="59">
        <f t="shared" si="211"/>
        <v>1.9665398112494759</v>
      </c>
      <c r="DJ30" s="59">
        <f t="shared" si="212"/>
        <v>3.3339495239320678E-2</v>
      </c>
      <c r="DK30" s="59">
        <f t="shared" si="213"/>
        <v>0</v>
      </c>
      <c r="DL30" s="59">
        <f t="shared" si="214"/>
        <v>5.4932332530421775</v>
      </c>
      <c r="DM30" s="59">
        <f t="shared" si="215"/>
        <v>0</v>
      </c>
      <c r="DN30" s="59">
        <f t="shared" si="216"/>
        <v>0</v>
      </c>
      <c r="DO30" s="59">
        <f t="shared" si="217"/>
        <v>0</v>
      </c>
      <c r="DP30" s="59">
        <f t="shared" si="218"/>
        <v>7.4931125595309744</v>
      </c>
      <c r="DQ30" s="59">
        <f t="shared" si="219"/>
        <v>0.1106482929045053</v>
      </c>
      <c r="DR30" s="59">
        <f t="shared" si="220"/>
        <v>0</v>
      </c>
      <c r="DS30" s="59">
        <f t="shared" si="221"/>
        <v>7.5072610227362342E-3</v>
      </c>
      <c r="DT30" s="59">
        <f t="shared" si="222"/>
        <v>0.28133453989354346</v>
      </c>
      <c r="DU30" s="59">
        <f t="shared" si="223"/>
        <v>0.82059998965783187</v>
      </c>
      <c r="DV30" s="59">
        <f t="shared" si="224"/>
        <v>1.2200900834786168</v>
      </c>
      <c r="DW30" s="59">
        <f t="shared" si="225"/>
        <v>0</v>
      </c>
      <c r="DX30" s="59">
        <f t="shared" si="226"/>
        <v>0</v>
      </c>
      <c r="DY30" s="59">
        <f t="shared" si="227"/>
        <v>0</v>
      </c>
      <c r="EA30" s="60">
        <f t="shared" si="228"/>
        <v>0.70683057709516939</v>
      </c>
      <c r="EB30" s="60">
        <f t="shared" si="229"/>
        <v>1.1586868263329495</v>
      </c>
      <c r="EC30" s="60">
        <f t="shared" si="230"/>
        <v>1.0820884080059019</v>
      </c>
      <c r="ED30" s="60">
        <f t="shared" si="231"/>
        <v>0.99558157597594676</v>
      </c>
      <c r="EF30" s="60">
        <f t="shared" si="232"/>
        <v>1.1586868263329495</v>
      </c>
      <c r="EG30" s="60">
        <f t="shared" si="233"/>
        <v>10.526556087633162</v>
      </c>
      <c r="EH30" s="60">
        <f t="shared" si="234"/>
        <v>4.3868758321260991E-2</v>
      </c>
      <c r="EI30" s="60">
        <f t="shared" si="235"/>
        <v>2.5876114527101426</v>
      </c>
      <c r="EJ30" s="60">
        <f t="shared" si="236"/>
        <v>0</v>
      </c>
      <c r="EK30" s="60">
        <f t="shared" si="237"/>
        <v>0.23654536437260174</v>
      </c>
      <c r="EL30" s="60">
        <f t="shared" si="238"/>
        <v>0.1455931826575172</v>
      </c>
      <c r="EM30" s="60">
        <f t="shared" si="239"/>
        <v>0.37018547669723184</v>
      </c>
      <c r="EN30" s="60">
        <f t="shared" si="240"/>
        <v>9.8782005275419096E-3</v>
      </c>
      <c r="EO30" s="60">
        <f t="shared" si="241"/>
        <v>1.079761477080545</v>
      </c>
      <c r="EP30" s="60">
        <f t="shared" si="242"/>
        <v>0.65089434377723643</v>
      </c>
      <c r="EQ30" s="60">
        <f t="shared" si="243"/>
        <v>0</v>
      </c>
      <c r="ER30" s="60">
        <f t="shared" si="244"/>
        <v>0</v>
      </c>
      <c r="ES30" s="60">
        <f t="shared" si="245"/>
        <v>2.317373652665899</v>
      </c>
      <c r="ET30" s="60">
        <f t="shared" si="246"/>
        <v>26.649797005657845</v>
      </c>
      <c r="EU30" s="60">
        <f t="shared" si="247"/>
        <v>-7.2995940113156905</v>
      </c>
      <c r="EV30" s="60" t="str">
        <f t="shared" si="248"/>
        <v/>
      </c>
      <c r="EW30" s="62">
        <f t="shared" si="249"/>
        <v>10.526556087633162</v>
      </c>
      <c r="EX30" s="62">
        <f t="shared" si="250"/>
        <v>0</v>
      </c>
      <c r="EY30" s="62">
        <f t="shared" si="251"/>
        <v>0</v>
      </c>
      <c r="EZ30" s="62">
        <f t="shared" si="252"/>
        <v>10.526556087633162</v>
      </c>
      <c r="FA30" s="62">
        <f t="shared" si="253"/>
        <v>2.5876114527101426</v>
      </c>
      <c r="FB30" s="62">
        <f t="shared" si="254"/>
        <v>4.3868758321260991E-2</v>
      </c>
      <c r="FC30" s="62">
        <f t="shared" si="255"/>
        <v>0</v>
      </c>
      <c r="FD30" s="62">
        <f t="shared" si="256"/>
        <v>-7.2995940113156905</v>
      </c>
      <c r="FE30" s="62">
        <f t="shared" si="257"/>
        <v>0.1455931826575172</v>
      </c>
      <c r="FF30" s="62">
        <f t="shared" si="258"/>
        <v>7.5361393756882924</v>
      </c>
      <c r="FG30" s="62">
        <f t="shared" si="259"/>
        <v>9.8782005275419096E-3</v>
      </c>
      <c r="FH30" s="62">
        <f t="shared" si="260"/>
        <v>3.0234969585890648</v>
      </c>
      <c r="FI30" s="62">
        <f t="shared" si="261"/>
        <v>0</v>
      </c>
      <c r="FJ30" s="62">
        <f t="shared" si="262"/>
        <v>0</v>
      </c>
      <c r="FK30" s="62">
        <f t="shared" si="263"/>
        <v>0</v>
      </c>
      <c r="FL30" s="62">
        <f t="shared" si="264"/>
        <v>0.37018547669723184</v>
      </c>
      <c r="FM30" s="62">
        <f t="shared" si="265"/>
        <v>1.079761477080545</v>
      </c>
      <c r="FN30" s="62">
        <f t="shared" si="266"/>
        <v>1.4499469537777769</v>
      </c>
      <c r="FO30" s="62">
        <f t="shared" si="267"/>
        <v>0</v>
      </c>
      <c r="FP30" s="62">
        <f t="shared" si="268"/>
        <v>0.65089434377723643</v>
      </c>
      <c r="FQ30" s="62">
        <f t="shared" si="269"/>
        <v>0.65089434377723643</v>
      </c>
      <c r="FR30" s="62" t="str">
        <f t="shared" si="270"/>
        <v>Fail</v>
      </c>
      <c r="FS30" s="62" t="str">
        <f t="shared" si="271"/>
        <v>Low-Ca</v>
      </c>
      <c r="FT30" s="60">
        <f t="shared" si="272"/>
        <v>1.8953169945930704E-2</v>
      </c>
      <c r="FV30" s="60">
        <f t="shared" si="273"/>
        <v>1.0196343560681902</v>
      </c>
      <c r="FW30" s="60">
        <f t="shared" si="274"/>
        <v>9.2632780438165803</v>
      </c>
      <c r="FX30" s="60">
        <f t="shared" si="275"/>
        <v>3.8604126780290834E-2</v>
      </c>
      <c r="FY30" s="60">
        <f t="shared" si="276"/>
        <v>2.2770756319798093</v>
      </c>
      <c r="FZ30" s="60">
        <f t="shared" si="277"/>
        <v>0</v>
      </c>
      <c r="GA30" s="60">
        <f t="shared" si="278"/>
        <v>0.20815786871962513</v>
      </c>
      <c r="GB30" s="60">
        <f t="shared" si="279"/>
        <v>0.12812073778101124</v>
      </c>
      <c r="GC30" s="60">
        <f t="shared" si="280"/>
        <v>0.32576000829538765</v>
      </c>
      <c r="GD30" s="60">
        <f t="shared" si="281"/>
        <v>8.6927307751390719E-3</v>
      </c>
      <c r="GE30" s="60">
        <f t="shared" si="282"/>
        <v>0.95018073336918851</v>
      </c>
      <c r="GF30" s="60">
        <f t="shared" si="283"/>
        <v>0.57278137629832904</v>
      </c>
      <c r="GG30" s="60">
        <f t="shared" si="284"/>
        <v>0</v>
      </c>
      <c r="GH30" s="60">
        <f t="shared" si="285"/>
        <v>0</v>
      </c>
      <c r="GI30" s="60">
        <f t="shared" si="286"/>
        <v>2.0392687121363804</v>
      </c>
      <c r="GJ30" s="60">
        <f t="shared" si="287"/>
        <v>23.451590189568375</v>
      </c>
      <c r="GK30" s="60">
        <f t="shared" si="288"/>
        <v>-0.90318037913674942</v>
      </c>
      <c r="GM30" s="88">
        <f t="shared" si="289"/>
        <v>9.2632780438165803</v>
      </c>
      <c r="GN30" s="88">
        <f t="shared" si="290"/>
        <v>0</v>
      </c>
      <c r="GO30" s="88">
        <f t="shared" si="291"/>
        <v>0</v>
      </c>
      <c r="GP30" s="87">
        <f t="shared" si="292"/>
        <v>9.2632780438165803</v>
      </c>
      <c r="GQ30" s="88">
        <f t="shared" si="293"/>
        <v>2.2770756319798093</v>
      </c>
      <c r="GR30" s="88">
        <f t="shared" si="294"/>
        <v>3.8604126780290834E-2</v>
      </c>
      <c r="GS30" s="88">
        <f t="shared" si="295"/>
        <v>0</v>
      </c>
      <c r="GT30" s="88">
        <f t="shared" si="296"/>
        <v>-0.90318037913674942</v>
      </c>
      <c r="GU30" s="88">
        <f t="shared" si="297"/>
        <v>0.12812073778101124</v>
      </c>
      <c r="GV30" s="88">
        <f t="shared" si="298"/>
        <v>1.1113382478563745</v>
      </c>
      <c r="GW30" s="88">
        <f t="shared" si="299"/>
        <v>8.6927307751390719E-3</v>
      </c>
      <c r="GX30" s="87">
        <f t="shared" si="300"/>
        <v>2.6606510960358758</v>
      </c>
      <c r="GY30" s="88">
        <f t="shared" si="301"/>
        <v>0</v>
      </c>
      <c r="GZ30" s="88">
        <f t="shared" si="302"/>
        <v>1.1102230246251565E-16</v>
      </c>
      <c r="HA30" s="88">
        <f t="shared" si="303"/>
        <v>0</v>
      </c>
      <c r="HB30" s="88">
        <f t="shared" si="304"/>
        <v>0.32576000829538765</v>
      </c>
      <c r="HC30" s="88">
        <f t="shared" si="305"/>
        <v>0.95018073336918851</v>
      </c>
      <c r="HD30" s="87">
        <f t="shared" si="306"/>
        <v>1.2759407416645763</v>
      </c>
      <c r="HE30" s="88">
        <f t="shared" si="307"/>
        <v>0</v>
      </c>
      <c r="HF30" s="88">
        <f t="shared" si="308"/>
        <v>0.57278137629832904</v>
      </c>
      <c r="HG30" s="88">
        <f t="shared" si="309"/>
        <v>0.57278137629832904</v>
      </c>
      <c r="HH30" s="96" t="str">
        <f t="shared" si="310"/>
        <v>Fail</v>
      </c>
      <c r="HI30" s="83">
        <f t="shared" si="311"/>
        <v>0.10336827540535821</v>
      </c>
      <c r="HJ30" s="83">
        <f t="shared" si="312"/>
        <v>0.57278137629832904</v>
      </c>
      <c r="HK30" s="83">
        <f t="shared" si="313"/>
        <v>3.8604126780290834E-2</v>
      </c>
      <c r="HL30" s="83">
        <f t="shared" si="314"/>
        <v>9.2632780438165803</v>
      </c>
      <c r="HM30" s="96" t="str">
        <f t="shared" si="315"/>
        <v>Ferro-edenite</v>
      </c>
      <c r="HP30" s="97">
        <f>parameters!$E$5+parameters!$F$5*calcs!$Q30 +parameters!$G$5*calcs!$GM30+parameters!$H$5*LN(calcs!$GM30)+parameters!$I$5*calcs!$GQ30+parameters!$J$5*(calcs!$GU30+calcs!$GY30) + parameters!$K$5*calcs!$GT30+parameters!$L$5*(calcs!$GV30+calcs!$GZ30)+parameters!$M$5*(calcs!$GT30+calcs!$GV30+calcs!$GZ30)+parameters!$N$5*(calcs!$GO30+calcs!$GR30)+parameters!$O$5*calcs!$HB30+parameters!$P$5*calcs!$HE30</f>
        <v>37.978450522656864</v>
      </c>
      <c r="HQ30" s="97">
        <f>parameters!$E$6+parameters!$F$6*calcs!$Q30 +parameters!$G$6*calcs!$GM30+parameters!$H$6*LN(calcs!$GM30)+parameters!$I$6*calcs!$GQ30+parameters!$J$6*(calcs!$GU30+calcs!$GY30) + parameters!$K$6*calcs!$GT30+parameters!$L$6*(calcs!$GV30+calcs!$GZ30)+parameters!$M$6*(calcs!$GT30+calcs!$GV30+calcs!$GZ30)+parameters!$N$6*(calcs!$GO30+calcs!$GR30)+parameters!$O$6*calcs!$HB30+parameters!$P$6*calcs!$HE30</f>
        <v>96.032368236501028</v>
      </c>
      <c r="HR30" s="97">
        <f>parameters!$E$7+parameters!$F$7*calcs!$Q30 +parameters!$G$7*calcs!$GM30+parameters!$H$7*LN(calcs!$GM30)+parameters!$I$7*calcs!$GQ30+parameters!$J$7*(calcs!$GU30+calcs!$GY30) + parameters!$K$7*calcs!$GT30+parameters!$L$7*(calcs!$GV30+calcs!$GZ30)+parameters!$M$7*(calcs!$GT30+calcs!$GV30+calcs!$GZ30)+parameters!$N$7*(calcs!$GO30+calcs!$GR30)+parameters!$O$7*calcs!$HB30+parameters!$P$7*calcs!$HE30</f>
        <v>149.29091415439459</v>
      </c>
      <c r="HS30" s="97">
        <f>parameters!$E$8+parameters!$F$8*calcs!$Q30 +parameters!$G$8*calcs!$GM30+parameters!$H$8*LN(calcs!$GM30)+parameters!$I$8*calcs!$GQ30+parameters!$J$8*(calcs!$GU30+calcs!$GY30) + parameters!$K$8*calcs!$GT30+parameters!$L$8*(calcs!$GV30+calcs!$GZ30)+parameters!$M$8*(calcs!$GT30+calcs!$GV30+calcs!$GZ30)+parameters!$N$8*(calcs!$GO30+calcs!$GR30)+parameters!$O$8*calcs!$HB30+parameters!$P$8*calcs!$HE30</f>
        <v>149.37172371271129</v>
      </c>
      <c r="HT30" s="81"/>
      <c r="HU30" s="97">
        <f>EXP(parameters!$E$10+parameters!$F$10*calcs!$Q30 +parameters!$G$10*calcs!$GM30+parameters!$H$10*LN(calcs!$GM30)+parameters!$I$10*calcs!$GQ30+parameters!$J$10*(calcs!$GU30+calcs!$GY30) + parameters!$K$10*calcs!$GT30+parameters!$L$10*(calcs!$GV30+calcs!$GZ30)+parameters!$M$10*(calcs!$GT30+calcs!$GV30+calcs!$GZ30)+parameters!$N$10*(calcs!$GO30+calcs!$GR30)+parameters!$O$10*calcs!$HB30+parameters!$P$10*calcs!$HE30)</f>
        <v>1.0820093339153593E-2</v>
      </c>
      <c r="HV30" s="97">
        <f>EXP(parameters!$E$11+parameters!$F$11*calcs!$Q30 +parameters!$G$11*calcs!$GM30+parameters!$H$11*LN(calcs!$GM30)+parameters!$I$11*calcs!$GQ30+parameters!$J$11*(calcs!$GU30+calcs!$GY30) + parameters!$K$11*calcs!$GT30+parameters!$L$11*(calcs!$GV30+calcs!$GZ30)+parameters!$M$11*(calcs!$GT30+calcs!$GV30+calcs!$GZ30)+parameters!$N$11*(calcs!$GO30+calcs!$GR30)+parameters!$O$11*calcs!$HB30+parameters!$P$11*calcs!$HE30)</f>
        <v>1.8265917125797809E-2</v>
      </c>
      <c r="HW30" s="73"/>
      <c r="HX30" s="97">
        <f>EXP(parameters!$E$13+parameters!$F$13*calcs!$Q30 +parameters!$G$13*calcs!$GM30+parameters!$H$13*LN(calcs!$GM30)+parameters!$I$13*calcs!$GQ30+parameters!$J$13*(calcs!$GU30+calcs!$GY30) + parameters!$K$13*calcs!$GT30+parameters!$L$13*(calcs!$GV30+calcs!$GZ30)+parameters!$M$13*(calcs!$GT30+calcs!$GV30+calcs!$GZ30)+parameters!$N$13*(calcs!$GO30+calcs!$GR30)+parameters!$O$13*calcs!$HB30+parameters!$P$13*calcs!$HE30)</f>
        <v>3.1882742876005565E-2</v>
      </c>
      <c r="HY30" s="97">
        <f>EXP(parameters!$E$14+parameters!$F$14*calcs!$Q30 +parameters!$G$14*calcs!$GM30+parameters!$H$14*LN(calcs!$GM30)+parameters!$I$14*calcs!$GQ30+parameters!$J$14*(calcs!$GU30+calcs!$GY30) + parameters!$K$14*calcs!$GT30+parameters!$L$14*(calcs!$GV30+calcs!$GZ30)+parameters!$M$14*(calcs!$GT30+calcs!$GV30+calcs!$GZ30)+parameters!$N$14*(calcs!$GO30+calcs!$GR30)+parameters!$O$14*calcs!$HB30+parameters!$P$14*calcs!$HE30)</f>
        <v>1.6217418025311958E-2</v>
      </c>
      <c r="HZ30" s="81"/>
      <c r="IA30" s="97">
        <f>EXP(parameters!$E$16+parameters!$F$16*calcs!$Q30 +parameters!$G$16*calcs!$GM30+parameters!$H$16*LN(calcs!$GM30)+parameters!$I$16*calcs!$GQ30+parameters!$J$16*(calcs!$GU30+calcs!$GY30) + parameters!$K$16*calcs!$GT30+parameters!$L$16*(calcs!$GV30+calcs!$GZ30)+parameters!$M$16*(calcs!$GT30+calcs!$GV30+calcs!$GZ30)+parameters!$N$16*(calcs!$GO30+calcs!$GR30)+parameters!$O$16*calcs!$HB30+parameters!$P$16*calcs!$HE30)</f>
        <v>1.0454569398873738E-4</v>
      </c>
      <c r="IB30" s="81"/>
      <c r="IC30" s="97">
        <f>(parameters!$E$18+parameters!$F$18*calcs!$Q30 +parameters!$G$18*calcs!$GM30+parameters!$H$18*LN(calcs!$GM30)+parameters!$I$18*calcs!$GQ30+parameters!$J$18*(calcs!$GU30+calcs!$GY30) + parameters!$K$18*calcs!$GT30+parameters!$L$18*(calcs!$GV30+calcs!$GZ30)+parameters!$M$18*(calcs!$GT30+calcs!$GV30+calcs!$GZ30)+parameters!$N$18*(calcs!$GO30+calcs!$GR30)+parameters!$O$18*calcs!$HB30+parameters!$P$18*calcs!$HE30)</f>
        <v>-24.90900393387399</v>
      </c>
      <c r="ID30" s="97">
        <f>EXP(parameters!$E$19+parameters!$F$19*calcs!$Q30 +parameters!$G$19*calcs!$GM30+parameters!$H$19*LN(calcs!$GM30)+parameters!$I$19*calcs!$GQ30+parameters!$J$19*(calcs!$GU30+calcs!$GY30) + parameters!$K$19*calcs!$GT30+parameters!$L$19*(calcs!$GV30+calcs!$GZ30)+parameters!$M$19*(calcs!$GT30+calcs!$GV30+calcs!$GZ30)+parameters!$N$19*(calcs!$GO30+calcs!$GR30)+parameters!$O$19*calcs!$HB30+parameters!$P$19*calcs!$HE30)</f>
        <v>0.25632186214506841</v>
      </c>
      <c r="IE30" s="73"/>
      <c r="IF30" s="97">
        <f>(parameters!$E$21+parameters!$F$21*calcs!$Q30 +parameters!$G$21*calcs!$GM30+parameters!$H$21*LN(calcs!$GM30)+parameters!$I$21*calcs!$GQ30+parameters!$J$21*(calcs!$GU30+calcs!$GY30) + parameters!$K$21*calcs!$GT30+parameters!$L$21*(calcs!$GV30+calcs!$GZ30)+parameters!$M$21*(calcs!$GT30+calcs!$GV30+calcs!$GZ30)+parameters!$N$21*(calcs!$GO30+calcs!$GR30)+parameters!$O$21*calcs!$HB30+parameters!$P$21*calcs!$HE30)</f>
        <v>20.194092532258249</v>
      </c>
      <c r="IG30" s="97">
        <f>(parameters!$E$22+parameters!$F$22*calcs!$Q30 +parameters!$G$22*calcs!$GM30+parameters!$H$22*LN(calcs!$GM30)+parameters!$I$22*calcs!$GQ30+parameters!$J$22*(calcs!$GU30+calcs!$GY30) + parameters!$K$22*calcs!$GT30+parameters!$L$22*(calcs!$GV30+calcs!$GZ30)+parameters!$M$22*(calcs!$GT30+calcs!$GV30+calcs!$GZ30)+parameters!$N$22*(calcs!$GO30+calcs!$GR30)+parameters!$O$22*calcs!$HB30+parameters!$P$22*calcs!$HE30)</f>
        <v>0.52390410663301634</v>
      </c>
      <c r="IH30" s="81"/>
      <c r="II30" s="97">
        <f>(parameters!$E$24+parameters!$F$24*calcs!$Q30 +parameters!$G$24*calcs!$GM30+parameters!$H$24*LN(calcs!$GM30)+parameters!$I$24*calcs!$GQ30+parameters!$J$24*(calcs!$GU30+calcs!$GY30) + parameters!$K$24*calcs!$GT30+parameters!$L$24*(calcs!$GV30+calcs!$GZ30)+parameters!$M$24*(calcs!$GT30+calcs!$GV30+calcs!$GZ30)+parameters!$N$24*(calcs!$GO30+calcs!$GR30)+parameters!$O$24*calcs!$HB30+parameters!$P$24*calcs!$HE30)</f>
        <v>16.632214577690778</v>
      </c>
      <c r="IJ30" s="98"/>
    </row>
    <row r="31" spans="1:244" s="60" customFormat="1" x14ac:dyDescent="0.3">
      <c r="A31" s="139" t="s">
        <v>169</v>
      </c>
      <c r="B31" s="90" t="str">
        <f t="shared" si="118"/>
        <v>Ferro-edenite</v>
      </c>
      <c r="C31" s="116">
        <v>70.099999999999994</v>
      </c>
      <c r="D31" s="116">
        <v>0.38</v>
      </c>
      <c r="E31" s="116">
        <v>16.21</v>
      </c>
      <c r="F31" s="116"/>
      <c r="G31" s="116">
        <v>2.78</v>
      </c>
      <c r="H31" s="116">
        <v>0.71</v>
      </c>
      <c r="I31" s="116">
        <v>2.92</v>
      </c>
      <c r="J31" s="116">
        <v>0.05</v>
      </c>
      <c r="K31" s="116">
        <v>4.33</v>
      </c>
      <c r="L31" s="116">
        <v>3.1</v>
      </c>
      <c r="M31" s="91">
        <v>0</v>
      </c>
      <c r="N31" s="91">
        <v>0</v>
      </c>
      <c r="O31" s="91">
        <v>0</v>
      </c>
      <c r="P31" s="91">
        <v>95.759999999999991</v>
      </c>
      <c r="Q31" s="60">
        <v>1025</v>
      </c>
      <c r="R31" s="92">
        <f t="shared" si="119"/>
        <v>1.1667776298268975</v>
      </c>
      <c r="S31" s="93">
        <f t="shared" si="120"/>
        <v>4.7577313133842494E-3</v>
      </c>
      <c r="T31" s="93">
        <f t="shared" si="121"/>
        <v>0.1589820441501277</v>
      </c>
      <c r="U31" s="93">
        <f t="shared" si="122"/>
        <v>0</v>
      </c>
      <c r="V31" s="93">
        <f t="shared" si="123"/>
        <v>3.8697104677060126E-2</v>
      </c>
      <c r="W31" s="93">
        <f t="shared" si="124"/>
        <v>1.7613495410568097E-2</v>
      </c>
      <c r="X31" s="93">
        <f t="shared" si="125"/>
        <v>5.2068473609129813E-2</v>
      </c>
      <c r="Y31" s="93">
        <f t="shared" si="126"/>
        <v>7.0482097547223011E-4</v>
      </c>
      <c r="Z31" s="93">
        <f t="shared" si="127"/>
        <v>6.9862372739153591E-2</v>
      </c>
      <c r="AA31" s="93">
        <f t="shared" si="128"/>
        <v>3.290751713844723E-2</v>
      </c>
      <c r="AB31" s="93">
        <f t="shared" si="129"/>
        <v>0</v>
      </c>
      <c r="AC31" s="94">
        <f t="shared" si="130"/>
        <v>0</v>
      </c>
      <c r="AD31" s="92">
        <f t="shared" si="131"/>
        <v>2.333555259653795</v>
      </c>
      <c r="AE31" s="93">
        <f t="shared" si="132"/>
        <v>9.5154626267684988E-3</v>
      </c>
      <c r="AF31" s="93">
        <f t="shared" si="133"/>
        <v>0.47694613245038309</v>
      </c>
      <c r="AG31" s="93">
        <f t="shared" si="134"/>
        <v>0</v>
      </c>
      <c r="AH31" s="93">
        <f t="shared" si="135"/>
        <v>3.8697104677060126E-2</v>
      </c>
      <c r="AI31" s="93">
        <f t="shared" si="136"/>
        <v>1.7613495410568097E-2</v>
      </c>
      <c r="AJ31" s="93">
        <f t="shared" si="137"/>
        <v>5.2068473609129813E-2</v>
      </c>
      <c r="AK31" s="93">
        <f t="shared" si="138"/>
        <v>7.0482097547223011E-4</v>
      </c>
      <c r="AL31" s="93">
        <f t="shared" si="139"/>
        <v>6.9862372739153591E-2</v>
      </c>
      <c r="AM31" s="93">
        <f t="shared" si="140"/>
        <v>3.290751713844723E-2</v>
      </c>
      <c r="AN31" s="94">
        <f t="shared" si="141"/>
        <v>3.0318706392807777</v>
      </c>
      <c r="AO31" s="92">
        <f t="shared" si="142"/>
        <v>17.702526709638686</v>
      </c>
      <c r="AP31" s="93">
        <f t="shared" si="143"/>
        <v>7.2185019235382869E-2</v>
      </c>
      <c r="AQ31" s="93">
        <f t="shared" si="144"/>
        <v>3.6181494369301532</v>
      </c>
      <c r="AR31" s="93">
        <f t="shared" si="145"/>
        <v>0</v>
      </c>
      <c r="AS31" s="93">
        <f t="shared" si="146"/>
        <v>0.2935591631256132</v>
      </c>
      <c r="AT31" s="93">
        <f t="shared" si="147"/>
        <v>0.13361730846774081</v>
      </c>
      <c r="AU31" s="93">
        <f t="shared" si="148"/>
        <v>0.39499537925340877</v>
      </c>
      <c r="AV31" s="93">
        <f t="shared" si="149"/>
        <v>5.3468252325260309E-3</v>
      </c>
      <c r="AW31" s="93">
        <f t="shared" si="150"/>
        <v>0.52998124398266111</v>
      </c>
      <c r="AX31" s="93">
        <f t="shared" si="151"/>
        <v>0.24963891413382733</v>
      </c>
      <c r="AY31" s="94">
        <f t="shared" si="152"/>
        <v>23</v>
      </c>
      <c r="AZ31" s="92">
        <f t="shared" si="153"/>
        <v>8.8512633548193431</v>
      </c>
      <c r="BA31" s="93">
        <f t="shared" si="154"/>
        <v>3.6092509617691435E-2</v>
      </c>
      <c r="BB31" s="93">
        <f t="shared" si="155"/>
        <v>2.4120996246201023</v>
      </c>
      <c r="BC31" s="93">
        <f t="shared" si="156"/>
        <v>0</v>
      </c>
      <c r="BD31" s="93">
        <f t="shared" si="157"/>
        <v>0.2935591631256132</v>
      </c>
      <c r="BE31" s="93">
        <f t="shared" si="158"/>
        <v>0.13361730846774081</v>
      </c>
      <c r="BF31" s="93">
        <f t="shared" si="159"/>
        <v>0.39499537925340877</v>
      </c>
      <c r="BG31" s="93">
        <f t="shared" si="160"/>
        <v>5.3468252325260309E-3</v>
      </c>
      <c r="BH31" s="93">
        <f t="shared" si="161"/>
        <v>1.0599624879653222</v>
      </c>
      <c r="BI31" s="93">
        <f t="shared" si="162"/>
        <v>0.49927782826765466</v>
      </c>
      <c r="BJ31" s="93">
        <f t="shared" si="163"/>
        <v>0</v>
      </c>
      <c r="BK31" s="93">
        <f t="shared" si="164"/>
        <v>0</v>
      </c>
      <c r="BL31" s="93">
        <f t="shared" si="165"/>
        <v>2</v>
      </c>
      <c r="BM31" s="94">
        <f t="shared" si="166"/>
        <v>13.686214481369403</v>
      </c>
      <c r="BN31" s="95">
        <f t="shared" si="167"/>
        <v>8.8512633548193431</v>
      </c>
      <c r="BO31" s="66">
        <f t="shared" si="168"/>
        <v>0</v>
      </c>
      <c r="BP31" s="66">
        <f t="shared" si="169"/>
        <v>0</v>
      </c>
      <c r="BQ31" s="66">
        <f t="shared" si="170"/>
        <v>8.8512633548193431</v>
      </c>
      <c r="BR31" s="66">
        <f t="shared" si="171"/>
        <v>2.4120996246201023</v>
      </c>
      <c r="BS31" s="66">
        <f t="shared" si="172"/>
        <v>3.6092509617691435E-2</v>
      </c>
      <c r="BT31" s="66">
        <f t="shared" si="173"/>
        <v>0</v>
      </c>
      <c r="BU31" s="66"/>
      <c r="BV31" s="66">
        <f t="shared" si="174"/>
        <v>0.13361730846774081</v>
      </c>
      <c r="BW31" s="66">
        <f t="shared" si="175"/>
        <v>0.2935591631256132</v>
      </c>
      <c r="BX31" s="66">
        <f t="shared" si="176"/>
        <v>5.3468252325260309E-3</v>
      </c>
      <c r="BY31" s="66">
        <f t="shared" si="177"/>
        <v>2.880715431063674</v>
      </c>
      <c r="BZ31" s="66">
        <f t="shared" si="178"/>
        <v>0</v>
      </c>
      <c r="CA31" s="66">
        <f t="shared" si="179"/>
        <v>0</v>
      </c>
      <c r="CB31" s="66">
        <f t="shared" si="180"/>
        <v>0</v>
      </c>
      <c r="CC31" s="66">
        <f t="shared" si="181"/>
        <v>0.39499537925340877</v>
      </c>
      <c r="CD31" s="56">
        <f t="shared" si="182"/>
        <v>0.39499537925340877</v>
      </c>
      <c r="CE31" s="66">
        <f t="shared" si="183"/>
        <v>0.78999075850681755</v>
      </c>
      <c r="CF31" s="66">
        <f t="shared" si="184"/>
        <v>0.66496710871191345</v>
      </c>
      <c r="CG31" s="66">
        <f t="shared" si="185"/>
        <v>0.49927782826765466</v>
      </c>
      <c r="CH31" s="67">
        <f t="shared" si="186"/>
        <v>1.1642449369795682</v>
      </c>
      <c r="CJ31" s="60">
        <f t="shared" si="187"/>
        <v>0.90382577936110708</v>
      </c>
      <c r="CK31" s="60">
        <f t="shared" si="188"/>
        <v>1.1690595687931296</v>
      </c>
      <c r="CL31" s="60">
        <f t="shared" si="189"/>
        <v>1.2369120108397009</v>
      </c>
      <c r="CN31" s="60">
        <f t="shared" si="190"/>
        <v>0.90382577936110708</v>
      </c>
      <c r="CO31" s="60">
        <f t="shared" si="191"/>
        <v>8</v>
      </c>
      <c r="CP31" s="60">
        <f t="shared" si="192"/>
        <v>3.2621340634308216E-2</v>
      </c>
      <c r="CQ31" s="60">
        <f t="shared" si="193"/>
        <v>2.180117823118898</v>
      </c>
      <c r="CR31" s="60">
        <f t="shared" si="194"/>
        <v>0</v>
      </c>
      <c r="CS31" s="60">
        <f t="shared" si="195"/>
        <v>0.26532633940060174</v>
      </c>
      <c r="CT31" s="60">
        <f t="shared" si="196"/>
        <v>0.12076676796198929</v>
      </c>
      <c r="CU31" s="60">
        <f t="shared" si="197"/>
        <v>0.35700700649774825</v>
      </c>
      <c r="CV31" s="60">
        <f t="shared" si="198"/>
        <v>4.8325984828954723E-3</v>
      </c>
      <c r="CW31" s="60">
        <f t="shared" si="199"/>
        <v>0.95802142177879546</v>
      </c>
      <c r="CX31" s="60">
        <f t="shared" si="200"/>
        <v>0.45126017225173393</v>
      </c>
      <c r="CY31" s="60">
        <f t="shared" si="201"/>
        <v>0</v>
      </c>
      <c r="CZ31" s="60">
        <f t="shared" si="202"/>
        <v>0</v>
      </c>
      <c r="DA31" s="60">
        <f t="shared" si="203"/>
        <v>1.8076515587222142</v>
      </c>
      <c r="DB31" s="60">
        <f t="shared" si="204"/>
        <v>20.787992925305467</v>
      </c>
      <c r="DC31" s="60">
        <f t="shared" si="205"/>
        <v>4.4240141493890661</v>
      </c>
      <c r="DD31" s="60" t="str">
        <f t="shared" si="206"/>
        <v>FAIL</v>
      </c>
      <c r="DE31" s="59">
        <f t="shared" si="207"/>
        <v>8</v>
      </c>
      <c r="DF31" s="59">
        <f t="shared" si="208"/>
        <v>0</v>
      </c>
      <c r="DG31" s="59">
        <f t="shared" si="209"/>
        <v>0</v>
      </c>
      <c r="DH31" s="59">
        <f t="shared" si="210"/>
        <v>8</v>
      </c>
      <c r="DI31" s="59">
        <f t="shared" si="211"/>
        <v>2.180117823118898</v>
      </c>
      <c r="DJ31" s="59">
        <f t="shared" si="212"/>
        <v>3.2621340634308216E-2</v>
      </c>
      <c r="DK31" s="59">
        <f t="shared" si="213"/>
        <v>0</v>
      </c>
      <c r="DL31" s="59">
        <f t="shared" si="214"/>
        <v>4.4240141493890661</v>
      </c>
      <c r="DM31" s="59">
        <f t="shared" si="215"/>
        <v>0</v>
      </c>
      <c r="DN31" s="59">
        <f t="shared" si="216"/>
        <v>0</v>
      </c>
      <c r="DO31" s="59">
        <f t="shared" si="217"/>
        <v>0</v>
      </c>
      <c r="DP31" s="59">
        <f t="shared" si="218"/>
        <v>6.6367533131422718</v>
      </c>
      <c r="DQ31" s="59">
        <f t="shared" si="219"/>
        <v>0.12076676796198929</v>
      </c>
      <c r="DR31" s="59">
        <f t="shared" si="220"/>
        <v>0</v>
      </c>
      <c r="DS31" s="59">
        <f t="shared" si="221"/>
        <v>4.8325984828954723E-3</v>
      </c>
      <c r="DT31" s="59">
        <f t="shared" si="222"/>
        <v>0.35700700649774825</v>
      </c>
      <c r="DU31" s="59">
        <f t="shared" si="223"/>
        <v>0.95802142177879546</v>
      </c>
      <c r="DV31" s="59">
        <f t="shared" si="224"/>
        <v>1.4406277947214283</v>
      </c>
      <c r="DW31" s="59">
        <f t="shared" si="225"/>
        <v>0</v>
      </c>
      <c r="DX31" s="59">
        <f t="shared" si="226"/>
        <v>0</v>
      </c>
      <c r="DY31" s="59">
        <f t="shared" si="227"/>
        <v>0</v>
      </c>
      <c r="EA31" s="60">
        <f t="shared" si="228"/>
        <v>0.71026744095910721</v>
      </c>
      <c r="EB31" s="60">
        <f t="shared" si="229"/>
        <v>1.1374893498462204</v>
      </c>
      <c r="EC31" s="60">
        <f t="shared" si="230"/>
        <v>1.0719904093944075</v>
      </c>
      <c r="ED31" s="60">
        <f t="shared" si="231"/>
        <v>0.99365874716845182</v>
      </c>
      <c r="EF31" s="60">
        <f t="shared" si="232"/>
        <v>1.1374893498462204</v>
      </c>
      <c r="EG31" s="60">
        <f t="shared" si="233"/>
        <v>10.06821779879113</v>
      </c>
      <c r="EH31" s="60">
        <f t="shared" si="234"/>
        <v>4.105484529934629E-2</v>
      </c>
      <c r="EI31" s="60">
        <f t="shared" si="235"/>
        <v>2.7437376337734323</v>
      </c>
      <c r="EJ31" s="60">
        <f t="shared" si="236"/>
        <v>0</v>
      </c>
      <c r="EK31" s="60">
        <f t="shared" si="237"/>
        <v>0.33392042160515434</v>
      </c>
      <c r="EL31" s="60">
        <f t="shared" si="238"/>
        <v>0.15198826533717238</v>
      </c>
      <c r="EM31" s="60">
        <f t="shared" si="239"/>
        <v>0.44930303713922121</v>
      </c>
      <c r="EN31" s="60">
        <f t="shared" si="240"/>
        <v>6.0819567574874013E-3</v>
      </c>
      <c r="EO31" s="60">
        <f t="shared" si="241"/>
        <v>1.2056960412970565</v>
      </c>
      <c r="EP31" s="60">
        <f t="shared" si="242"/>
        <v>0.56792321226880738</v>
      </c>
      <c r="EQ31" s="60">
        <f t="shared" si="243"/>
        <v>0</v>
      </c>
      <c r="ER31" s="60">
        <f t="shared" si="244"/>
        <v>0</v>
      </c>
      <c r="ES31" s="60">
        <f t="shared" si="245"/>
        <v>2.2749786996924408</v>
      </c>
      <c r="ET31" s="60">
        <f t="shared" si="246"/>
        <v>26.16225504646307</v>
      </c>
      <c r="EU31" s="60">
        <f t="shared" si="247"/>
        <v>-6.3245100929261397</v>
      </c>
      <c r="EV31" s="60" t="str">
        <f t="shared" si="248"/>
        <v/>
      </c>
      <c r="EW31" s="62">
        <f t="shared" si="249"/>
        <v>10.06821779879113</v>
      </c>
      <c r="EX31" s="62">
        <f t="shared" si="250"/>
        <v>0</v>
      </c>
      <c r="EY31" s="62">
        <f t="shared" si="251"/>
        <v>0</v>
      </c>
      <c r="EZ31" s="62">
        <f t="shared" si="252"/>
        <v>10.06821779879113</v>
      </c>
      <c r="FA31" s="62">
        <f t="shared" si="253"/>
        <v>2.7437376337734323</v>
      </c>
      <c r="FB31" s="62">
        <f t="shared" si="254"/>
        <v>4.105484529934629E-2</v>
      </c>
      <c r="FC31" s="62">
        <f t="shared" si="255"/>
        <v>0</v>
      </c>
      <c r="FD31" s="62">
        <f t="shared" si="256"/>
        <v>-6.3245100929261397</v>
      </c>
      <c r="FE31" s="62">
        <f t="shared" si="257"/>
        <v>0.15198826533717238</v>
      </c>
      <c r="FF31" s="62">
        <f t="shared" si="258"/>
        <v>6.6584305145312941</v>
      </c>
      <c r="FG31" s="62">
        <f t="shared" si="259"/>
        <v>6.0819567574874013E-3</v>
      </c>
      <c r="FH31" s="62">
        <f t="shared" si="260"/>
        <v>3.276783122772593</v>
      </c>
      <c r="FI31" s="62">
        <f t="shared" si="261"/>
        <v>0</v>
      </c>
      <c r="FJ31" s="62">
        <f t="shared" si="262"/>
        <v>0</v>
      </c>
      <c r="FK31" s="62">
        <f t="shared" si="263"/>
        <v>0</v>
      </c>
      <c r="FL31" s="62">
        <f t="shared" si="264"/>
        <v>0.44930303713922121</v>
      </c>
      <c r="FM31" s="62">
        <f t="shared" si="265"/>
        <v>1.2056960412970565</v>
      </c>
      <c r="FN31" s="62">
        <f t="shared" si="266"/>
        <v>1.6549990784362778</v>
      </c>
      <c r="FO31" s="62">
        <f t="shared" si="267"/>
        <v>0</v>
      </c>
      <c r="FP31" s="62">
        <f t="shared" si="268"/>
        <v>0.56792321226880738</v>
      </c>
      <c r="FQ31" s="62">
        <f t="shared" si="269"/>
        <v>0.56792321226880738</v>
      </c>
      <c r="FR31" s="62" t="str">
        <f t="shared" si="270"/>
        <v>Fail</v>
      </c>
      <c r="FS31" s="62" t="str">
        <f t="shared" si="271"/>
        <v>Low-Ca</v>
      </c>
      <c r="FT31" s="60">
        <f t="shared" si="272"/>
        <v>2.2317021940919151E-2</v>
      </c>
      <c r="FV31" s="60">
        <f t="shared" si="273"/>
        <v>1.0206575646036637</v>
      </c>
      <c r="FW31" s="60">
        <f t="shared" si="274"/>
        <v>9.0341088993955658</v>
      </c>
      <c r="FX31" s="60">
        <f t="shared" si="275"/>
        <v>3.6838092966827253E-2</v>
      </c>
      <c r="FY31" s="60">
        <f t="shared" si="276"/>
        <v>2.4619277284461649</v>
      </c>
      <c r="FZ31" s="60">
        <f t="shared" si="277"/>
        <v>0</v>
      </c>
      <c r="GA31" s="60">
        <f t="shared" si="278"/>
        <v>0.29962338050287801</v>
      </c>
      <c r="GB31" s="60">
        <f t="shared" si="279"/>
        <v>0.13637751664958084</v>
      </c>
      <c r="GC31" s="60">
        <f t="shared" si="280"/>
        <v>0.40315502181848473</v>
      </c>
      <c r="GD31" s="60">
        <f t="shared" si="281"/>
        <v>5.4572776201914372E-3</v>
      </c>
      <c r="GE31" s="60">
        <f t="shared" si="282"/>
        <v>1.081858731537926</v>
      </c>
      <c r="GF31" s="60">
        <f t="shared" si="283"/>
        <v>0.50959169226027068</v>
      </c>
      <c r="GG31" s="60">
        <f t="shared" si="284"/>
        <v>0</v>
      </c>
      <c r="GH31" s="60">
        <f t="shared" si="285"/>
        <v>0</v>
      </c>
      <c r="GI31" s="60">
        <f t="shared" si="286"/>
        <v>2.0413151292073275</v>
      </c>
      <c r="GJ31" s="60">
        <f t="shared" si="287"/>
        <v>23.47512398588427</v>
      </c>
      <c r="GK31" s="60">
        <f t="shared" si="288"/>
        <v>-0.95024797176854037</v>
      </c>
      <c r="GM31" s="88">
        <f t="shared" si="289"/>
        <v>9.0341088993955658</v>
      </c>
      <c r="GN31" s="88">
        <f t="shared" si="290"/>
        <v>0</v>
      </c>
      <c r="GO31" s="88">
        <f t="shared" si="291"/>
        <v>0</v>
      </c>
      <c r="GP31" s="87">
        <f t="shared" si="292"/>
        <v>9.0341088993955658</v>
      </c>
      <c r="GQ31" s="88">
        <f t="shared" si="293"/>
        <v>2.4619277284461649</v>
      </c>
      <c r="GR31" s="88">
        <f t="shared" si="294"/>
        <v>3.6838092966827253E-2</v>
      </c>
      <c r="GS31" s="88">
        <f t="shared" si="295"/>
        <v>0</v>
      </c>
      <c r="GT31" s="88">
        <f t="shared" si="296"/>
        <v>-0.95024797176854037</v>
      </c>
      <c r="GU31" s="88">
        <f t="shared" si="297"/>
        <v>0.13637751664958084</v>
      </c>
      <c r="GV31" s="88">
        <f t="shared" si="298"/>
        <v>1.2498713522714184</v>
      </c>
      <c r="GW31" s="88">
        <f t="shared" si="299"/>
        <v>5.4572776201914372E-3</v>
      </c>
      <c r="GX31" s="87">
        <f t="shared" si="300"/>
        <v>2.9402239961856425</v>
      </c>
      <c r="GY31" s="88">
        <f t="shared" si="301"/>
        <v>0</v>
      </c>
      <c r="GZ31" s="88">
        <f t="shared" si="302"/>
        <v>0</v>
      </c>
      <c r="HA31" s="88">
        <f t="shared" si="303"/>
        <v>0</v>
      </c>
      <c r="HB31" s="88">
        <f t="shared" si="304"/>
        <v>0.40315502181848473</v>
      </c>
      <c r="HC31" s="88">
        <f t="shared" si="305"/>
        <v>1.081858731537926</v>
      </c>
      <c r="HD31" s="87">
        <f t="shared" si="306"/>
        <v>1.4850137533564107</v>
      </c>
      <c r="HE31" s="88">
        <f t="shared" si="307"/>
        <v>0</v>
      </c>
      <c r="HF31" s="88">
        <f t="shared" si="308"/>
        <v>0.50959169226027068</v>
      </c>
      <c r="HG31" s="88">
        <f t="shared" si="309"/>
        <v>0.50959169226027068</v>
      </c>
      <c r="HH31" s="96" t="str">
        <f t="shared" si="310"/>
        <v>Fail</v>
      </c>
      <c r="HI31" s="83">
        <f t="shared" si="311"/>
        <v>9.8378811847638623E-2</v>
      </c>
      <c r="HJ31" s="83">
        <f t="shared" si="312"/>
        <v>0.50959169226027068</v>
      </c>
      <c r="HK31" s="83">
        <f t="shared" si="313"/>
        <v>3.6838092966827253E-2</v>
      </c>
      <c r="HL31" s="83">
        <f t="shared" si="314"/>
        <v>9.0341088993955658</v>
      </c>
      <c r="HM31" s="96" t="str">
        <f t="shared" si="315"/>
        <v>Ferro-edenite</v>
      </c>
      <c r="HP31" s="97">
        <f>parameters!$E$5+parameters!$F$5*calcs!$Q31 +parameters!$G$5*calcs!$GM31+parameters!$H$5*LN(calcs!$GM31)+parameters!$I$5*calcs!$GQ31+parameters!$J$5*(calcs!$GU31+calcs!$GY31) + parameters!$K$5*calcs!$GT31+parameters!$L$5*(calcs!$GV31+calcs!$GZ31)+parameters!$M$5*(calcs!$GT31+calcs!$GV31+calcs!$GZ31)+parameters!$N$5*(calcs!$GO31+calcs!$GR31)+parameters!$O$5*calcs!$HB31+parameters!$P$5*calcs!$HE31</f>
        <v>46.568482654696652</v>
      </c>
      <c r="HQ31" s="97">
        <f>parameters!$E$6+parameters!$F$6*calcs!$Q31 +parameters!$G$6*calcs!$GM31+parameters!$H$6*LN(calcs!$GM31)+parameters!$I$6*calcs!$GQ31+parameters!$J$6*(calcs!$GU31+calcs!$GY31) + parameters!$K$6*calcs!$GT31+parameters!$L$6*(calcs!$GV31+calcs!$GZ31)+parameters!$M$6*(calcs!$GT31+calcs!$GV31+calcs!$GZ31)+parameters!$N$6*(calcs!$GO31+calcs!$GR31)+parameters!$O$6*calcs!$HB31+parameters!$P$6*calcs!$HE31</f>
        <v>94.556368921627438</v>
      </c>
      <c r="HR31" s="97">
        <f>parameters!$E$7+parameters!$F$7*calcs!$Q31 +parameters!$G$7*calcs!$GM31+parameters!$H$7*LN(calcs!$GM31)+parameters!$I$7*calcs!$GQ31+parameters!$J$7*(calcs!$GU31+calcs!$GY31) + parameters!$K$7*calcs!$GT31+parameters!$L$7*(calcs!$GV31+calcs!$GZ31)+parameters!$M$7*(calcs!$GT31+calcs!$GV31+calcs!$GZ31)+parameters!$N$7*(calcs!$GO31+calcs!$GR31)+parameters!$O$7*calcs!$HB31+parameters!$P$7*calcs!$HE31</f>
        <v>145.09794381367996</v>
      </c>
      <c r="HS31" s="97">
        <f>parameters!$E$8+parameters!$F$8*calcs!$Q31 +parameters!$G$8*calcs!$GM31+parameters!$H$8*LN(calcs!$GM31)+parameters!$I$8*calcs!$GQ31+parameters!$J$8*(calcs!$GU31+calcs!$GY31) + parameters!$K$8*calcs!$GT31+parameters!$L$8*(calcs!$GV31+calcs!$GZ31)+parameters!$M$8*(calcs!$GT31+calcs!$GV31+calcs!$GZ31)+parameters!$N$8*(calcs!$GO31+calcs!$GR31)+parameters!$O$8*calcs!$HB31+parameters!$P$8*calcs!$HE31</f>
        <v>145.11622095006976</v>
      </c>
      <c r="HT31" s="81"/>
      <c r="HU31" s="97">
        <f>EXP(parameters!$E$10+parameters!$F$10*calcs!$Q31 +parameters!$G$10*calcs!$GM31+parameters!$H$10*LN(calcs!$GM31)+parameters!$I$10*calcs!$GQ31+parameters!$J$10*(calcs!$GU31+calcs!$GY31) + parameters!$K$10*calcs!$GT31+parameters!$L$10*(calcs!$GV31+calcs!$GZ31)+parameters!$M$10*(calcs!$GT31+calcs!$GV31+calcs!$GZ31)+parameters!$N$10*(calcs!$GO31+calcs!$GR31)+parameters!$O$10*calcs!$HB31+parameters!$P$10*calcs!$HE31)</f>
        <v>1.2272359181115295E-2</v>
      </c>
      <c r="HV31" s="97">
        <f>EXP(parameters!$E$11+parameters!$F$11*calcs!$Q31 +parameters!$G$11*calcs!$GM31+parameters!$H$11*LN(calcs!$GM31)+parameters!$I$11*calcs!$GQ31+parameters!$J$11*(calcs!$GU31+calcs!$GY31) + parameters!$K$11*calcs!$GT31+parameters!$L$11*(calcs!$GV31+calcs!$GZ31)+parameters!$M$11*(calcs!$GT31+calcs!$GV31+calcs!$GZ31)+parameters!$N$11*(calcs!$GO31+calcs!$GR31)+parameters!$O$11*calcs!$HB31+parameters!$P$11*calcs!$HE31)</f>
        <v>2.2098376480245124E-2</v>
      </c>
      <c r="HW31" s="73"/>
      <c r="HX31" s="97">
        <f>EXP(parameters!$E$13+parameters!$F$13*calcs!$Q31 +parameters!$G$13*calcs!$GM31+parameters!$H$13*LN(calcs!$GM31)+parameters!$I$13*calcs!$GQ31+parameters!$J$13*(calcs!$GU31+calcs!$GY31) + parameters!$K$13*calcs!$GT31+parameters!$L$13*(calcs!$GV31+calcs!$GZ31)+parameters!$M$13*(calcs!$GT31+calcs!$GV31+calcs!$GZ31)+parameters!$N$13*(calcs!$GO31+calcs!$GR31)+parameters!$O$13*calcs!$HB31+parameters!$P$13*calcs!$HE31)</f>
        <v>4.0827892184380342E-2</v>
      </c>
      <c r="HY31" s="97">
        <f>EXP(parameters!$E$14+parameters!$F$14*calcs!$Q31 +parameters!$G$14*calcs!$GM31+parameters!$H$14*LN(calcs!$GM31)+parameters!$I$14*calcs!$GQ31+parameters!$J$14*(calcs!$GU31+calcs!$GY31) + parameters!$K$14*calcs!$GT31+parameters!$L$14*(calcs!$GV31+calcs!$GZ31)+parameters!$M$14*(calcs!$GT31+calcs!$GV31+calcs!$GZ31)+parameters!$N$14*(calcs!$GO31+calcs!$GR31)+parameters!$O$14*calcs!$HB31+parameters!$P$14*calcs!$HE31)</f>
        <v>2.3724978135718108E-2</v>
      </c>
      <c r="HZ31" s="81"/>
      <c r="IA31" s="97">
        <f>EXP(parameters!$E$16+parameters!$F$16*calcs!$Q31 +parameters!$G$16*calcs!$GM31+parameters!$H$16*LN(calcs!$GM31)+parameters!$I$16*calcs!$GQ31+parameters!$J$16*(calcs!$GU31+calcs!$GY31) + parameters!$K$16*calcs!$GT31+parameters!$L$16*(calcs!$GV31+calcs!$GZ31)+parameters!$M$16*(calcs!$GT31+calcs!$GV31+calcs!$GZ31)+parameters!$N$16*(calcs!$GO31+calcs!$GR31)+parameters!$O$16*calcs!$HB31+parameters!$P$16*calcs!$HE31)</f>
        <v>2.3445510234159741E-4</v>
      </c>
      <c r="IB31" s="81"/>
      <c r="IC31" s="97">
        <f>(parameters!$E$18+parameters!$F$18*calcs!$Q31 +parameters!$G$18*calcs!$GM31+parameters!$H$18*LN(calcs!$GM31)+parameters!$I$18*calcs!$GQ31+parameters!$J$18*(calcs!$GU31+calcs!$GY31) + parameters!$K$18*calcs!$GT31+parameters!$L$18*(calcs!$GV31+calcs!$GZ31)+parameters!$M$18*(calcs!$GT31+calcs!$GV31+calcs!$GZ31)+parameters!$N$18*(calcs!$GO31+calcs!$GR31)+parameters!$O$18*calcs!$HB31+parameters!$P$18*calcs!$HE31)</f>
        <v>-23.229952771976336</v>
      </c>
      <c r="ID31" s="97">
        <f>EXP(parameters!$E$19+parameters!$F$19*calcs!$Q31 +parameters!$G$19*calcs!$GM31+parameters!$H$19*LN(calcs!$GM31)+parameters!$I$19*calcs!$GQ31+parameters!$J$19*(calcs!$GU31+calcs!$GY31) + parameters!$K$19*calcs!$GT31+parameters!$L$19*(calcs!$GV31+calcs!$GZ31)+parameters!$M$19*(calcs!$GT31+calcs!$GV31+calcs!$GZ31)+parameters!$N$19*(calcs!$GO31+calcs!$GR31)+parameters!$O$19*calcs!$HB31+parameters!$P$19*calcs!$HE31)</f>
        <v>0.43050860145963704</v>
      </c>
      <c r="IE31" s="73"/>
      <c r="IF31" s="97">
        <f>(parameters!$E$21+parameters!$F$21*calcs!$Q31 +parameters!$G$21*calcs!$GM31+parameters!$H$21*LN(calcs!$GM31)+parameters!$I$21*calcs!$GQ31+parameters!$J$21*(calcs!$GU31+calcs!$GY31) + parameters!$K$21*calcs!$GT31+parameters!$L$21*(calcs!$GV31+calcs!$GZ31)+parameters!$M$21*(calcs!$GT31+calcs!$GV31+calcs!$GZ31)+parameters!$N$21*(calcs!$GO31+calcs!$GR31)+parameters!$O$21*calcs!$HB31+parameters!$P$21*calcs!$HE31)</f>
        <v>16.867415263900607</v>
      </c>
      <c r="IG31" s="97">
        <f>(parameters!$E$22+parameters!$F$22*calcs!$Q31 +parameters!$G$22*calcs!$GM31+parameters!$H$22*LN(calcs!$GM31)+parameters!$I$22*calcs!$GQ31+parameters!$J$22*(calcs!$GU31+calcs!$GY31) + parameters!$K$22*calcs!$GT31+parameters!$L$22*(calcs!$GV31+calcs!$GZ31)+parameters!$M$22*(calcs!$GT31+calcs!$GV31+calcs!$GZ31)+parameters!$N$22*(calcs!$GO31+calcs!$GR31)+parameters!$O$22*calcs!$HB31+parameters!$P$22*calcs!$HE31)</f>
        <v>0.47109380977053217</v>
      </c>
      <c r="IH31" s="81"/>
      <c r="II31" s="97">
        <f>(parameters!$E$24+parameters!$F$24*calcs!$Q31 +parameters!$G$24*calcs!$GM31+parameters!$H$24*LN(calcs!$GM31)+parameters!$I$24*calcs!$GQ31+parameters!$J$24*(calcs!$GU31+calcs!$GY31) + parameters!$K$24*calcs!$GT31+parameters!$L$24*(calcs!$GV31+calcs!$GZ31)+parameters!$M$24*(calcs!$GT31+calcs!$GV31+calcs!$GZ31)+parameters!$N$24*(calcs!$GO31+calcs!$GR31)+parameters!$O$24*calcs!$HB31+parameters!$P$24*calcs!$HE31)</f>
        <v>17.69908919452002</v>
      </c>
      <c r="IJ31" s="98"/>
    </row>
    <row r="32" spans="1:244" s="60" customFormat="1" x14ac:dyDescent="0.3">
      <c r="A32" s="137" t="s">
        <v>170</v>
      </c>
      <c r="B32" s="90" t="str">
        <f t="shared" si="118"/>
        <v>Pargasite</v>
      </c>
      <c r="C32" s="114">
        <v>37.11</v>
      </c>
      <c r="D32" s="114">
        <v>4.07</v>
      </c>
      <c r="E32" s="114">
        <v>14.34</v>
      </c>
      <c r="F32" s="114"/>
      <c r="G32" s="114">
        <v>8.51</v>
      </c>
      <c r="H32" s="114">
        <v>7.67</v>
      </c>
      <c r="I32" s="114">
        <v>12.89</v>
      </c>
      <c r="J32" s="114">
        <v>0.15</v>
      </c>
      <c r="K32" s="114">
        <v>1.55</v>
      </c>
      <c r="L32" s="114">
        <v>1.21</v>
      </c>
      <c r="M32" s="91">
        <v>0</v>
      </c>
      <c r="N32" s="91">
        <v>0</v>
      </c>
      <c r="O32" s="91">
        <v>0</v>
      </c>
      <c r="P32" s="91">
        <v>95.759999999999991</v>
      </c>
      <c r="Q32" s="60">
        <v>1025</v>
      </c>
      <c r="R32" s="92">
        <f t="shared" si="119"/>
        <v>0.61767643142476703</v>
      </c>
      <c r="S32" s="93">
        <f t="shared" si="120"/>
        <v>5.0957806435457623E-2</v>
      </c>
      <c r="T32" s="93">
        <f t="shared" si="121"/>
        <v>0.14064173430677551</v>
      </c>
      <c r="U32" s="93">
        <f t="shared" si="122"/>
        <v>0</v>
      </c>
      <c r="V32" s="93">
        <f t="shared" si="123"/>
        <v>0.1184576837416481</v>
      </c>
      <c r="W32" s="93">
        <f t="shared" si="124"/>
        <v>0.19027536591416522</v>
      </c>
      <c r="X32" s="93">
        <f t="shared" si="125"/>
        <v>0.22985021398002856</v>
      </c>
      <c r="Y32" s="93">
        <f t="shared" si="126"/>
        <v>2.11446292641669E-3</v>
      </c>
      <c r="Z32" s="93">
        <f t="shared" si="127"/>
        <v>2.5008470611013408E-2</v>
      </c>
      <c r="AA32" s="93">
        <f t="shared" si="128"/>
        <v>1.2844547012103597E-2</v>
      </c>
      <c r="AB32" s="93">
        <f t="shared" si="129"/>
        <v>0</v>
      </c>
      <c r="AC32" s="94">
        <f t="shared" si="130"/>
        <v>0</v>
      </c>
      <c r="AD32" s="92">
        <f t="shared" si="131"/>
        <v>1.2353528628495341</v>
      </c>
      <c r="AE32" s="93">
        <f t="shared" si="132"/>
        <v>0.10191561287091525</v>
      </c>
      <c r="AF32" s="93">
        <f t="shared" si="133"/>
        <v>0.42192520292032654</v>
      </c>
      <c r="AG32" s="93">
        <f t="shared" si="134"/>
        <v>0</v>
      </c>
      <c r="AH32" s="93">
        <f t="shared" si="135"/>
        <v>0.1184576837416481</v>
      </c>
      <c r="AI32" s="93">
        <f t="shared" si="136"/>
        <v>0.19027536591416522</v>
      </c>
      <c r="AJ32" s="93">
        <f t="shared" si="137"/>
        <v>0.22985021398002856</v>
      </c>
      <c r="AK32" s="93">
        <f t="shared" si="138"/>
        <v>2.11446292641669E-3</v>
      </c>
      <c r="AL32" s="93">
        <f t="shared" si="139"/>
        <v>2.5008470611013408E-2</v>
      </c>
      <c r="AM32" s="93">
        <f t="shared" si="140"/>
        <v>1.2844547012103597E-2</v>
      </c>
      <c r="AN32" s="94">
        <f t="shared" si="141"/>
        <v>2.3377444228261512</v>
      </c>
      <c r="AO32" s="92">
        <f t="shared" si="142"/>
        <v>12.15407277549615</v>
      </c>
      <c r="AP32" s="93">
        <f t="shared" si="143"/>
        <v>1.0027011820211149</v>
      </c>
      <c r="AQ32" s="93">
        <f t="shared" si="144"/>
        <v>4.1511294273288399</v>
      </c>
      <c r="AR32" s="93">
        <f t="shared" si="145"/>
        <v>0</v>
      </c>
      <c r="AS32" s="93">
        <f t="shared" si="146"/>
        <v>1.1654510644769993</v>
      </c>
      <c r="AT32" s="93">
        <f t="shared" si="147"/>
        <v>1.8720324485835595</v>
      </c>
      <c r="AU32" s="93">
        <f t="shared" si="148"/>
        <v>2.261391309469845</v>
      </c>
      <c r="AV32" s="93">
        <f t="shared" si="149"/>
        <v>2.0803235303537063E-2</v>
      </c>
      <c r="AW32" s="93">
        <f t="shared" si="150"/>
        <v>0.24604692387970389</v>
      </c>
      <c r="AX32" s="93">
        <f t="shared" si="151"/>
        <v>0.12637163344025323</v>
      </c>
      <c r="AY32" s="94">
        <f t="shared" si="152"/>
        <v>23.000000000000007</v>
      </c>
      <c r="AZ32" s="92">
        <f t="shared" si="153"/>
        <v>6.0770363877480751</v>
      </c>
      <c r="BA32" s="93">
        <f t="shared" si="154"/>
        <v>0.50135059101055746</v>
      </c>
      <c r="BB32" s="93">
        <f t="shared" si="155"/>
        <v>2.7674196182192268</v>
      </c>
      <c r="BC32" s="93">
        <f t="shared" si="156"/>
        <v>0</v>
      </c>
      <c r="BD32" s="93">
        <f t="shared" si="157"/>
        <v>1.1654510644769993</v>
      </c>
      <c r="BE32" s="93">
        <f t="shared" si="158"/>
        <v>1.8720324485835595</v>
      </c>
      <c r="BF32" s="93">
        <f t="shared" si="159"/>
        <v>2.261391309469845</v>
      </c>
      <c r="BG32" s="93">
        <f t="shared" si="160"/>
        <v>2.0803235303537063E-2</v>
      </c>
      <c r="BH32" s="93">
        <f t="shared" si="161"/>
        <v>0.49209384775940779</v>
      </c>
      <c r="BI32" s="93">
        <f t="shared" si="162"/>
        <v>0.25274326688050647</v>
      </c>
      <c r="BJ32" s="93">
        <f t="shared" si="163"/>
        <v>0</v>
      </c>
      <c r="BK32" s="93">
        <f t="shared" si="164"/>
        <v>0</v>
      </c>
      <c r="BL32" s="93">
        <f t="shared" si="165"/>
        <v>2</v>
      </c>
      <c r="BM32" s="94">
        <f t="shared" si="166"/>
        <v>15.410321769451713</v>
      </c>
      <c r="BN32" s="95">
        <f t="shared" si="167"/>
        <v>6.0770363877480751</v>
      </c>
      <c r="BO32" s="66">
        <f t="shared" si="168"/>
        <v>1.9229636122519249</v>
      </c>
      <c r="BP32" s="66">
        <f t="shared" si="169"/>
        <v>0</v>
      </c>
      <c r="BQ32" s="66">
        <f t="shared" si="170"/>
        <v>8</v>
      </c>
      <c r="BR32" s="66">
        <f t="shared" si="171"/>
        <v>0.84445600596730186</v>
      </c>
      <c r="BS32" s="66">
        <f t="shared" si="172"/>
        <v>0.50135059101055746</v>
      </c>
      <c r="BT32" s="66">
        <f t="shared" si="173"/>
        <v>0</v>
      </c>
      <c r="BU32" s="66"/>
      <c r="BV32" s="66">
        <f t="shared" si="174"/>
        <v>1.8720324485835595</v>
      </c>
      <c r="BW32" s="66">
        <f t="shared" si="175"/>
        <v>1.1654510644769993</v>
      </c>
      <c r="BX32" s="66">
        <f t="shared" si="176"/>
        <v>2.0803235303537063E-2</v>
      </c>
      <c r="BY32" s="66">
        <f t="shared" si="177"/>
        <v>4.4040933453419555</v>
      </c>
      <c r="BZ32" s="66">
        <f t="shared" si="178"/>
        <v>0</v>
      </c>
      <c r="CA32" s="66">
        <f t="shared" si="179"/>
        <v>0</v>
      </c>
      <c r="CB32" s="66">
        <f t="shared" si="180"/>
        <v>0</v>
      </c>
      <c r="CC32" s="66">
        <f t="shared" si="181"/>
        <v>2.261391309469845</v>
      </c>
      <c r="CD32" s="56">
        <f t="shared" si="182"/>
        <v>0</v>
      </c>
      <c r="CE32" s="66">
        <f t="shared" si="183"/>
        <v>2.261391309469845</v>
      </c>
      <c r="CF32" s="66">
        <f t="shared" si="184"/>
        <v>0.49209384775940779</v>
      </c>
      <c r="CG32" s="66">
        <f t="shared" si="185"/>
        <v>0.25274326688050647</v>
      </c>
      <c r="CH32" s="67">
        <f t="shared" si="186"/>
        <v>0.7448371146399142</v>
      </c>
      <c r="CJ32" s="60">
        <f t="shared" si="187"/>
        <v>1.3164311499152475</v>
      </c>
      <c r="CK32" s="60">
        <f t="shared" si="188"/>
        <v>1.0382651471766944</v>
      </c>
      <c r="CL32" s="60">
        <f t="shared" si="189"/>
        <v>1.0228097027177649</v>
      </c>
      <c r="CN32" s="60">
        <f t="shared" si="190"/>
        <v>1</v>
      </c>
      <c r="CO32" s="60">
        <f t="shared" si="191"/>
        <v>6.0770363877480751</v>
      </c>
      <c r="CP32" s="60">
        <f t="shared" si="192"/>
        <v>0.50135059101055746</v>
      </c>
      <c r="CQ32" s="60">
        <f t="shared" si="193"/>
        <v>2.7674196182192268</v>
      </c>
      <c r="CR32" s="60">
        <f t="shared" si="194"/>
        <v>0</v>
      </c>
      <c r="CS32" s="60">
        <f t="shared" si="195"/>
        <v>1.1654510644769993</v>
      </c>
      <c r="CT32" s="60">
        <f t="shared" si="196"/>
        <v>1.8720324485835595</v>
      </c>
      <c r="CU32" s="60">
        <f t="shared" si="197"/>
        <v>2.261391309469845</v>
      </c>
      <c r="CV32" s="60">
        <f t="shared" si="198"/>
        <v>2.0803235303537063E-2</v>
      </c>
      <c r="CW32" s="60">
        <f t="shared" si="199"/>
        <v>0.49209384775940779</v>
      </c>
      <c r="CX32" s="60">
        <f t="shared" si="200"/>
        <v>0.25274326688050647</v>
      </c>
      <c r="CY32" s="60">
        <f t="shared" si="201"/>
        <v>0</v>
      </c>
      <c r="CZ32" s="60">
        <f t="shared" si="202"/>
        <v>0</v>
      </c>
      <c r="DA32" s="60">
        <f t="shared" si="203"/>
        <v>2</v>
      </c>
      <c r="DB32" s="60">
        <f t="shared" si="204"/>
        <v>23.000000000000007</v>
      </c>
      <c r="DC32" s="60">
        <f t="shared" si="205"/>
        <v>-1.4210854715202004E-14</v>
      </c>
      <c r="DD32" s="60" t="str">
        <f t="shared" si="206"/>
        <v/>
      </c>
      <c r="DE32" s="59">
        <f t="shared" si="207"/>
        <v>6.0770363877480751</v>
      </c>
      <c r="DF32" s="59">
        <f t="shared" si="208"/>
        <v>1.9229636122519249</v>
      </c>
      <c r="DG32" s="59">
        <f t="shared" si="209"/>
        <v>0</v>
      </c>
      <c r="DH32" s="59">
        <f t="shared" si="210"/>
        <v>8</v>
      </c>
      <c r="DI32" s="59">
        <f t="shared" si="211"/>
        <v>0.84445600596730186</v>
      </c>
      <c r="DJ32" s="59">
        <f t="shared" si="212"/>
        <v>0.50135059101055746</v>
      </c>
      <c r="DK32" s="59">
        <f t="shared" si="213"/>
        <v>0</v>
      </c>
      <c r="DL32" s="59">
        <f t="shared" si="214"/>
        <v>-1.4210854715202004E-14</v>
      </c>
      <c r="DM32" s="59">
        <f t="shared" si="215"/>
        <v>1.8720324485835595</v>
      </c>
      <c r="DN32" s="59">
        <f t="shared" si="216"/>
        <v>1.1654510644770135</v>
      </c>
      <c r="DO32" s="59">
        <f t="shared" si="217"/>
        <v>2.0803235303537063E-2</v>
      </c>
      <c r="DP32" s="59">
        <f t="shared" si="218"/>
        <v>4.4040933453419555</v>
      </c>
      <c r="DQ32" s="59">
        <f t="shared" si="219"/>
        <v>0</v>
      </c>
      <c r="DR32" s="59">
        <f t="shared" si="220"/>
        <v>0</v>
      </c>
      <c r="DS32" s="59">
        <f t="shared" si="221"/>
        <v>0</v>
      </c>
      <c r="DT32" s="59">
        <f t="shared" si="222"/>
        <v>2.261391309469845</v>
      </c>
      <c r="DU32" s="59">
        <f t="shared" si="223"/>
        <v>0</v>
      </c>
      <c r="DV32" s="59">
        <f t="shared" si="224"/>
        <v>2.261391309469845</v>
      </c>
      <c r="DW32" s="59">
        <f t="shared" si="225"/>
        <v>0.49209384775940779</v>
      </c>
      <c r="DX32" s="59">
        <f t="shared" si="226"/>
        <v>0</v>
      </c>
      <c r="DY32" s="59">
        <f t="shared" si="227"/>
        <v>0.49209384775940779</v>
      </c>
      <c r="EA32" s="60">
        <f t="shared" si="228"/>
        <v>0.90452143066825674</v>
      </c>
      <c r="EB32" s="60">
        <f t="shared" si="229"/>
        <v>0.98960397912209552</v>
      </c>
      <c r="EC32" s="60">
        <f t="shared" si="230"/>
        <v>0.8864350756887297</v>
      </c>
      <c r="ED32" s="60">
        <f t="shared" si="231"/>
        <v>0.97529015331828839</v>
      </c>
      <c r="EF32" s="60">
        <f t="shared" si="232"/>
        <v>0.98960397912209552</v>
      </c>
      <c r="EG32" s="60">
        <f t="shared" si="233"/>
        <v>6.0138593905852611</v>
      </c>
      <c r="EH32" s="60">
        <f t="shared" si="234"/>
        <v>0.49613853979926198</v>
      </c>
      <c r="EI32" s="60">
        <f t="shared" si="235"/>
        <v>2.7386494660902971</v>
      </c>
      <c r="EJ32" s="60">
        <f t="shared" si="236"/>
        <v>0</v>
      </c>
      <c r="EK32" s="60">
        <f t="shared" si="237"/>
        <v>1.1533350108785205</v>
      </c>
      <c r="EL32" s="60">
        <f t="shared" si="238"/>
        <v>1.8525707601639703</v>
      </c>
      <c r="EM32" s="60">
        <f t="shared" si="239"/>
        <v>2.2378818382034846</v>
      </c>
      <c r="EN32" s="60">
        <f t="shared" si="240"/>
        <v>2.0586964434993534E-2</v>
      </c>
      <c r="EO32" s="60">
        <f t="shared" si="241"/>
        <v>0.48697802984421262</v>
      </c>
      <c r="EP32" s="60">
        <f t="shared" si="242"/>
        <v>0.25011574260126695</v>
      </c>
      <c r="EQ32" s="60">
        <f t="shared" si="243"/>
        <v>0</v>
      </c>
      <c r="ER32" s="60">
        <f t="shared" si="244"/>
        <v>0</v>
      </c>
      <c r="ES32" s="60">
        <f t="shared" si="245"/>
        <v>1.979207958244191</v>
      </c>
      <c r="ET32" s="60">
        <f t="shared" si="246"/>
        <v>22.760891519808201</v>
      </c>
      <c r="EU32" s="60">
        <f t="shared" si="247"/>
        <v>0.47821696038359818</v>
      </c>
      <c r="EV32" s="60" t="str">
        <f t="shared" si="248"/>
        <v/>
      </c>
      <c r="EW32" s="62">
        <f t="shared" si="249"/>
        <v>6.0138593905852611</v>
      </c>
      <c r="EX32" s="62">
        <f t="shared" si="250"/>
        <v>1.9861406094147389</v>
      </c>
      <c r="EY32" s="62">
        <f t="shared" si="251"/>
        <v>0</v>
      </c>
      <c r="EZ32" s="62">
        <f t="shared" si="252"/>
        <v>8</v>
      </c>
      <c r="FA32" s="62">
        <f t="shared" si="253"/>
        <v>0.75250885667555822</v>
      </c>
      <c r="FB32" s="62">
        <f t="shared" si="254"/>
        <v>0.49613853979926198</v>
      </c>
      <c r="FC32" s="62">
        <f t="shared" si="255"/>
        <v>0</v>
      </c>
      <c r="FD32" s="62">
        <f t="shared" si="256"/>
        <v>0.47821696038359818</v>
      </c>
      <c r="FE32" s="62">
        <f t="shared" si="257"/>
        <v>1.8525707601639703</v>
      </c>
      <c r="FF32" s="62">
        <f t="shared" si="258"/>
        <v>0.67511805049492235</v>
      </c>
      <c r="FG32" s="62">
        <f t="shared" si="259"/>
        <v>2.0586964434993534E-2</v>
      </c>
      <c r="FH32" s="62">
        <f t="shared" si="260"/>
        <v>4.2751401319523046</v>
      </c>
      <c r="FI32" s="62">
        <f t="shared" si="261"/>
        <v>0</v>
      </c>
      <c r="FJ32" s="62">
        <f t="shared" si="262"/>
        <v>0</v>
      </c>
      <c r="FK32" s="62">
        <f t="shared" si="263"/>
        <v>0</v>
      </c>
      <c r="FL32" s="62">
        <f t="shared" si="264"/>
        <v>2.2378818382034846</v>
      </c>
      <c r="FM32" s="62">
        <f t="shared" si="265"/>
        <v>0</v>
      </c>
      <c r="FN32" s="62">
        <f t="shared" si="266"/>
        <v>2.2378818382034846</v>
      </c>
      <c r="FO32" s="62">
        <f t="shared" si="267"/>
        <v>0.48697802984421262</v>
      </c>
      <c r="FP32" s="62">
        <f t="shared" si="268"/>
        <v>0.25011574260126695</v>
      </c>
      <c r="FQ32" s="62">
        <f t="shared" si="269"/>
        <v>0.73709377244547958</v>
      </c>
      <c r="FR32" s="62" t="str">
        <f t="shared" si="270"/>
        <v>Pass</v>
      </c>
      <c r="FS32" s="62" t="str">
        <f t="shared" si="271"/>
        <v>Prg</v>
      </c>
      <c r="FT32" s="60">
        <f t="shared" si="272"/>
        <v>0.73291093126335471</v>
      </c>
      <c r="FV32" s="60">
        <f t="shared" si="273"/>
        <v>0.99480198956104782</v>
      </c>
      <c r="FW32" s="60">
        <f t="shared" si="274"/>
        <v>6.0454478891666685</v>
      </c>
      <c r="FX32" s="60">
        <f t="shared" si="275"/>
        <v>0.49874456540490975</v>
      </c>
      <c r="FY32" s="60">
        <f t="shared" si="276"/>
        <v>2.753034542154762</v>
      </c>
      <c r="FZ32" s="60">
        <f t="shared" si="277"/>
        <v>0</v>
      </c>
      <c r="GA32" s="60">
        <f t="shared" si="278"/>
        <v>1.1593930376777599</v>
      </c>
      <c r="GB32" s="60">
        <f t="shared" si="279"/>
        <v>1.862301604373765</v>
      </c>
      <c r="GC32" s="60">
        <f t="shared" si="280"/>
        <v>2.249636573836665</v>
      </c>
      <c r="GD32" s="60">
        <f t="shared" si="281"/>
        <v>2.06950998692653E-2</v>
      </c>
      <c r="GE32" s="60">
        <f t="shared" si="282"/>
        <v>0.48953593880181023</v>
      </c>
      <c r="GF32" s="60">
        <f t="shared" si="283"/>
        <v>0.25142950474088671</v>
      </c>
      <c r="GG32" s="60">
        <f t="shared" si="284"/>
        <v>0</v>
      </c>
      <c r="GH32" s="60">
        <f t="shared" si="285"/>
        <v>0</v>
      </c>
      <c r="GI32" s="60">
        <f t="shared" si="286"/>
        <v>1.9896039791220956</v>
      </c>
      <c r="GJ32" s="60">
        <f t="shared" si="287"/>
        <v>22.880445759904099</v>
      </c>
      <c r="GK32" s="60">
        <f t="shared" si="288"/>
        <v>0.23910848019180264</v>
      </c>
      <c r="GM32" s="88">
        <f t="shared" si="289"/>
        <v>6.0454478891666685</v>
      </c>
      <c r="GN32" s="88">
        <f t="shared" si="290"/>
        <v>1.9545521108333315</v>
      </c>
      <c r="GO32" s="88">
        <f t="shared" si="291"/>
        <v>0</v>
      </c>
      <c r="GP32" s="87">
        <f t="shared" si="292"/>
        <v>8</v>
      </c>
      <c r="GQ32" s="88">
        <f t="shared" si="293"/>
        <v>0.79848243132143049</v>
      </c>
      <c r="GR32" s="88">
        <f t="shared" si="294"/>
        <v>0.49874456540490975</v>
      </c>
      <c r="GS32" s="88">
        <f t="shared" si="295"/>
        <v>0</v>
      </c>
      <c r="GT32" s="88">
        <f t="shared" si="296"/>
        <v>0.23910848019180264</v>
      </c>
      <c r="GU32" s="88">
        <f t="shared" si="297"/>
        <v>1.862301604373765</v>
      </c>
      <c r="GV32" s="88">
        <f t="shared" si="298"/>
        <v>0.92028455748595728</v>
      </c>
      <c r="GW32" s="88">
        <f t="shared" si="299"/>
        <v>2.06950998692653E-2</v>
      </c>
      <c r="GX32" s="87">
        <f t="shared" si="300"/>
        <v>4.3396167386471314</v>
      </c>
      <c r="GY32" s="88">
        <f t="shared" si="301"/>
        <v>0</v>
      </c>
      <c r="GZ32" s="88">
        <f t="shared" si="302"/>
        <v>0</v>
      </c>
      <c r="HA32" s="88">
        <f t="shared" si="303"/>
        <v>0</v>
      </c>
      <c r="HB32" s="88">
        <f t="shared" si="304"/>
        <v>2.249636573836665</v>
      </c>
      <c r="HC32" s="88">
        <f t="shared" si="305"/>
        <v>0</v>
      </c>
      <c r="HD32" s="87">
        <f t="shared" si="306"/>
        <v>2.249636573836665</v>
      </c>
      <c r="HE32" s="88">
        <f t="shared" si="307"/>
        <v>0.48953593880181023</v>
      </c>
      <c r="HF32" s="88">
        <f t="shared" si="308"/>
        <v>0.25142950474088671</v>
      </c>
      <c r="HG32" s="88">
        <f t="shared" si="309"/>
        <v>0.74096544354269689</v>
      </c>
      <c r="HH32" s="96" t="str">
        <f t="shared" si="310"/>
        <v>Pass</v>
      </c>
      <c r="HI32" s="83">
        <f t="shared" si="311"/>
        <v>0.66927005887541269</v>
      </c>
      <c r="HJ32" s="83">
        <f t="shared" si="312"/>
        <v>0.74096544354269689</v>
      </c>
      <c r="HK32" s="83">
        <f t="shared" si="313"/>
        <v>0.49874456540490975</v>
      </c>
      <c r="HL32" s="83">
        <f t="shared" si="314"/>
        <v>6.0454478891666685</v>
      </c>
      <c r="HM32" s="96" t="str">
        <f t="shared" si="315"/>
        <v>Pargasite</v>
      </c>
      <c r="HP32" s="97">
        <f>parameters!$E$5+parameters!$F$5*calcs!$Q32 +parameters!$G$5*calcs!$GM32+parameters!$H$5*LN(calcs!$GM32)+parameters!$I$5*calcs!$GQ32+parameters!$J$5*(calcs!$GU32+calcs!$GY32) + parameters!$K$5*calcs!$GT32+parameters!$L$5*(calcs!$GV32+calcs!$GZ32)+parameters!$M$5*(calcs!$GT32+calcs!$GV32+calcs!$GZ32)+parameters!$N$5*(calcs!$GO32+calcs!$GR32)+parameters!$O$5*calcs!$HB32+parameters!$P$5*calcs!$HE32</f>
        <v>73.821015954459583</v>
      </c>
      <c r="HQ32" s="97">
        <f>parameters!$E$6+parameters!$F$6*calcs!$Q32 +parameters!$G$6*calcs!$GM32+parameters!$H$6*LN(calcs!$GM32)+parameters!$I$6*calcs!$GQ32+parameters!$J$6*(calcs!$GU32+calcs!$GY32) + parameters!$K$6*calcs!$GT32+parameters!$L$6*(calcs!$GV32+calcs!$GZ32)+parameters!$M$6*(calcs!$GT32+calcs!$GV32+calcs!$GZ32)+parameters!$N$6*(calcs!$GO32+calcs!$GR32)+parameters!$O$6*calcs!$HB32+parameters!$P$6*calcs!$HE32</f>
        <v>71.818174281826245</v>
      </c>
      <c r="HR32" s="97">
        <f>parameters!$E$7+parameters!$F$7*calcs!$Q32 +parameters!$G$7*calcs!$GM32+parameters!$H$7*LN(calcs!$GM32)+parameters!$I$7*calcs!$GQ32+parameters!$J$7*(calcs!$GU32+calcs!$GY32) + parameters!$K$7*calcs!$GT32+parameters!$L$7*(calcs!$GV32+calcs!$GZ32)+parameters!$M$7*(calcs!$GT32+calcs!$GV32+calcs!$GZ32)+parameters!$N$7*(calcs!$GO32+calcs!$GR32)+parameters!$O$7*calcs!$HB32+parameters!$P$7*calcs!$HE32</f>
        <v>66.357714398776551</v>
      </c>
      <c r="HS32" s="97">
        <f>parameters!$E$8+parameters!$F$8*calcs!$Q32 +parameters!$G$8*calcs!$GM32+parameters!$H$8*LN(calcs!$GM32)+parameters!$I$8*calcs!$GQ32+parameters!$J$8*(calcs!$GU32+calcs!$GY32) + parameters!$K$8*calcs!$GT32+parameters!$L$8*(calcs!$GV32+calcs!$GZ32)+parameters!$M$8*(calcs!$GT32+calcs!$GV32+calcs!$GZ32)+parameters!$N$8*(calcs!$GO32+calcs!$GR32)+parameters!$O$8*calcs!$HB32+parameters!$P$8*calcs!$HE32</f>
        <v>65.473641529163928</v>
      </c>
      <c r="HT32" s="81"/>
      <c r="HU32" s="97">
        <f>EXP(parameters!$E$10+parameters!$F$10*calcs!$Q32 +parameters!$G$10*calcs!$GM32+parameters!$H$10*LN(calcs!$GM32)+parameters!$I$10*calcs!$GQ32+parameters!$J$10*(calcs!$GU32+calcs!$GY32) + parameters!$K$10*calcs!$GT32+parameters!$L$10*(calcs!$GV32+calcs!$GZ32)+parameters!$M$10*(calcs!$GT32+calcs!$GV32+calcs!$GZ32)+parameters!$N$10*(calcs!$GO32+calcs!$GR32)+parameters!$O$10*calcs!$HB32+parameters!$P$10*calcs!$HE32)</f>
        <v>0.30962297157131857</v>
      </c>
      <c r="HV32" s="97">
        <f>EXP(parameters!$E$11+parameters!$F$11*calcs!$Q32 +parameters!$G$11*calcs!$GM32+parameters!$H$11*LN(calcs!$GM32)+parameters!$I$11*calcs!$GQ32+parameters!$J$11*(calcs!$GU32+calcs!$GY32) + parameters!$K$11*calcs!$GT32+parameters!$L$11*(calcs!$GV32+calcs!$GZ32)+parameters!$M$11*(calcs!$GT32+calcs!$GV32+calcs!$GZ32)+parameters!$N$11*(calcs!$GO32+calcs!$GR32)+parameters!$O$11*calcs!$HB32+parameters!$P$11*calcs!$HE32)</f>
        <v>0.42007580387339516</v>
      </c>
      <c r="HW32" s="73"/>
      <c r="HX32" s="97">
        <f>EXP(parameters!$E$13+parameters!$F$13*calcs!$Q32 +parameters!$G$13*calcs!$GM32+parameters!$H$13*LN(calcs!$GM32)+parameters!$I$13*calcs!$GQ32+parameters!$J$13*(calcs!$GU32+calcs!$GY32) + parameters!$K$13*calcs!$GT32+parameters!$L$13*(calcs!$GV32+calcs!$GZ32)+parameters!$M$13*(calcs!$GT32+calcs!$GV32+calcs!$GZ32)+parameters!$N$13*(calcs!$GO32+calcs!$GR32)+parameters!$O$13*calcs!$HB32+parameters!$P$13*calcs!$HE32)</f>
        <v>1.0133656636004233</v>
      </c>
      <c r="HY32" s="97">
        <f>EXP(parameters!$E$14+parameters!$F$14*calcs!$Q32 +parameters!$G$14*calcs!$GM32+parameters!$H$14*LN(calcs!$GM32)+parameters!$I$14*calcs!$GQ32+parameters!$J$14*(calcs!$GU32+calcs!$GY32) + parameters!$K$14*calcs!$GT32+parameters!$L$14*(calcs!$GV32+calcs!$GZ32)+parameters!$M$14*(calcs!$GT32+calcs!$GV32+calcs!$GZ32)+parameters!$N$14*(calcs!$GO32+calcs!$GR32)+parameters!$O$14*calcs!$HB32+parameters!$P$14*calcs!$HE32)</f>
        <v>2.0050940107258621</v>
      </c>
      <c r="HZ32" s="81"/>
      <c r="IA32" s="97">
        <f>EXP(parameters!$E$16+parameters!$F$16*calcs!$Q32 +parameters!$G$16*calcs!$GM32+parameters!$H$16*LN(calcs!$GM32)+parameters!$I$16*calcs!$GQ32+parameters!$J$16*(calcs!$GU32+calcs!$GY32) + parameters!$K$16*calcs!$GT32+parameters!$L$16*(calcs!$GV32+calcs!$GZ32)+parameters!$M$16*(calcs!$GT32+calcs!$GV32+calcs!$GZ32)+parameters!$N$16*(calcs!$GO32+calcs!$GR32)+parameters!$O$16*calcs!$HB32+parameters!$P$16*calcs!$HE32)</f>
        <v>0.93830015247909226</v>
      </c>
      <c r="IB32" s="81"/>
      <c r="IC32" s="97">
        <f>(parameters!$E$18+parameters!$F$18*calcs!$Q32 +parameters!$G$18*calcs!$GM32+parameters!$H$18*LN(calcs!$GM32)+parameters!$I$18*calcs!$GQ32+parameters!$J$18*(calcs!$GU32+calcs!$GY32) + parameters!$K$18*calcs!$GT32+parameters!$L$18*(calcs!$GV32+calcs!$GZ32)+parameters!$M$18*(calcs!$GT32+calcs!$GV32+calcs!$GZ32)+parameters!$N$18*(calcs!$GO32+calcs!$GR32)+parameters!$O$18*calcs!$HB32+parameters!$P$18*calcs!$HE32)</f>
        <v>2.0903199008123008</v>
      </c>
      <c r="ID32" s="97">
        <f>EXP(parameters!$E$19+parameters!$F$19*calcs!$Q32 +parameters!$G$19*calcs!$GM32+parameters!$H$19*LN(calcs!$GM32)+parameters!$I$19*calcs!$GQ32+parameters!$J$19*(calcs!$GU32+calcs!$GY32) + parameters!$K$19*calcs!$GT32+parameters!$L$19*(calcs!$GV32+calcs!$GZ32)+parameters!$M$19*(calcs!$GT32+calcs!$GV32+calcs!$GZ32)+parameters!$N$19*(calcs!$GO32+calcs!$GR32)+parameters!$O$19*calcs!$HB32+parameters!$P$19*calcs!$HE32)</f>
        <v>5.1486514333270161</v>
      </c>
      <c r="IE32" s="73"/>
      <c r="IF32" s="97">
        <f>(parameters!$E$21+parameters!$F$21*calcs!$Q32 +parameters!$G$21*calcs!$GM32+parameters!$H$21*LN(calcs!$GM32)+parameters!$I$21*calcs!$GQ32+parameters!$J$21*(calcs!$GU32+calcs!$GY32) + parameters!$K$21*calcs!$GT32+parameters!$L$21*(calcs!$GV32+calcs!$GZ32)+parameters!$M$21*(calcs!$GT32+calcs!$GV32+calcs!$GZ32)+parameters!$N$21*(calcs!$GO32+calcs!$GR32)+parameters!$O$21*calcs!$HB32+parameters!$P$21*calcs!$HE32)</f>
        <v>2.5471507657833508</v>
      </c>
      <c r="IG32" s="97">
        <f>(parameters!$E$22+parameters!$F$22*calcs!$Q32 +parameters!$G$22*calcs!$GM32+parameters!$H$22*LN(calcs!$GM32)+parameters!$I$22*calcs!$GQ32+parameters!$J$22*(calcs!$GU32+calcs!$GY32) + parameters!$K$22*calcs!$GT32+parameters!$L$22*(calcs!$GV32+calcs!$GZ32)+parameters!$M$22*(calcs!$GT32+calcs!$GV32+calcs!$GZ32)+parameters!$N$22*(calcs!$GO32+calcs!$GR32)+parameters!$O$22*calcs!$HB32+parameters!$P$22*calcs!$HE32)</f>
        <v>4.3017887288165593</v>
      </c>
      <c r="IH32" s="81"/>
      <c r="II32" s="97">
        <f>(parameters!$E$24+parameters!$F$24*calcs!$Q32 +parameters!$G$24*calcs!$GM32+parameters!$H$24*LN(calcs!$GM32)+parameters!$I$24*calcs!$GQ32+parameters!$J$24*(calcs!$GU32+calcs!$GY32) + parameters!$K$24*calcs!$GT32+parameters!$L$24*(calcs!$GV32+calcs!$GZ32)+parameters!$M$24*(calcs!$GT32+calcs!$GV32+calcs!$GZ32)+parameters!$N$24*(calcs!$GO32+calcs!$GR32)+parameters!$O$24*calcs!$HB32+parameters!$P$24*calcs!$HE32)</f>
        <v>19.551784871837846</v>
      </c>
      <c r="IJ32" s="98"/>
    </row>
    <row r="33" spans="1:244" s="60" customFormat="1" x14ac:dyDescent="0.3">
      <c r="A33" s="137" t="s">
        <v>170</v>
      </c>
      <c r="B33" s="90" t="str">
        <f t="shared" si="118"/>
        <v>Pargasite</v>
      </c>
      <c r="C33" s="114">
        <v>36.590000000000003</v>
      </c>
      <c r="D33" s="114">
        <v>3.86</v>
      </c>
      <c r="E33" s="114">
        <v>16.75</v>
      </c>
      <c r="F33" s="114"/>
      <c r="G33" s="114">
        <v>8.5500000000000007</v>
      </c>
      <c r="H33" s="114">
        <v>9.35</v>
      </c>
      <c r="I33" s="114">
        <v>12.44</v>
      </c>
      <c r="J33" s="114">
        <v>0.13</v>
      </c>
      <c r="K33" s="114">
        <v>1.62</v>
      </c>
      <c r="L33" s="114">
        <v>1.39</v>
      </c>
      <c r="M33" s="91">
        <v>0</v>
      </c>
      <c r="N33" s="91">
        <v>0</v>
      </c>
      <c r="O33" s="91">
        <v>0</v>
      </c>
      <c r="P33" s="91">
        <v>95.759999999999991</v>
      </c>
      <c r="Q33" s="60">
        <v>1025</v>
      </c>
      <c r="R33" s="92">
        <f t="shared" si="119"/>
        <v>0.60902130492676443</v>
      </c>
      <c r="S33" s="93">
        <f t="shared" si="120"/>
        <v>4.8328533867534738E-2</v>
      </c>
      <c r="T33" s="93">
        <f t="shared" si="121"/>
        <v>0.16427817640435774</v>
      </c>
      <c r="U33" s="93">
        <f t="shared" si="122"/>
        <v>0</v>
      </c>
      <c r="V33" s="93">
        <f t="shared" si="123"/>
        <v>0.11901447661469934</v>
      </c>
      <c r="W33" s="93">
        <f t="shared" si="124"/>
        <v>0.23195236913917139</v>
      </c>
      <c r="X33" s="93">
        <f t="shared" si="125"/>
        <v>0.22182596291012838</v>
      </c>
      <c r="Y33" s="93">
        <f t="shared" si="126"/>
        <v>1.8325345362277983E-3</v>
      </c>
      <c r="Z33" s="93">
        <f t="shared" si="127"/>
        <v>2.6137885412801112E-2</v>
      </c>
      <c r="AA33" s="93">
        <f t="shared" si="128"/>
        <v>1.475530607175537E-2</v>
      </c>
      <c r="AB33" s="93">
        <f t="shared" si="129"/>
        <v>0</v>
      </c>
      <c r="AC33" s="94">
        <f t="shared" si="130"/>
        <v>0</v>
      </c>
      <c r="AD33" s="92">
        <f t="shared" si="131"/>
        <v>1.2180426098535289</v>
      </c>
      <c r="AE33" s="93">
        <f t="shared" si="132"/>
        <v>9.6657067735069477E-2</v>
      </c>
      <c r="AF33" s="93">
        <f t="shared" si="133"/>
        <v>0.49283452921307325</v>
      </c>
      <c r="AG33" s="93">
        <f t="shared" si="134"/>
        <v>0</v>
      </c>
      <c r="AH33" s="93">
        <f t="shared" si="135"/>
        <v>0.11901447661469934</v>
      </c>
      <c r="AI33" s="93">
        <f t="shared" si="136"/>
        <v>0.23195236913917139</v>
      </c>
      <c r="AJ33" s="93">
        <f t="shared" si="137"/>
        <v>0.22182596291012838</v>
      </c>
      <c r="AK33" s="93">
        <f t="shared" si="138"/>
        <v>1.8325345362277983E-3</v>
      </c>
      <c r="AL33" s="93">
        <f t="shared" si="139"/>
        <v>2.6137885412801112E-2</v>
      </c>
      <c r="AM33" s="93">
        <f t="shared" si="140"/>
        <v>1.475530607175537E-2</v>
      </c>
      <c r="AN33" s="94">
        <f t="shared" si="141"/>
        <v>2.4230527414864556</v>
      </c>
      <c r="AO33" s="92">
        <f t="shared" si="142"/>
        <v>11.5618531726408</v>
      </c>
      <c r="AP33" s="93">
        <f t="shared" si="143"/>
        <v>0.91748418011850552</v>
      </c>
      <c r="AQ33" s="93">
        <f t="shared" si="144"/>
        <v>4.6780633280590305</v>
      </c>
      <c r="AR33" s="93">
        <f t="shared" si="145"/>
        <v>0</v>
      </c>
      <c r="AS33" s="93">
        <f t="shared" si="146"/>
        <v>1.1297042426153834</v>
      </c>
      <c r="AT33" s="93">
        <f t="shared" si="147"/>
        <v>2.2017285876031614</v>
      </c>
      <c r="AU33" s="93">
        <f t="shared" si="148"/>
        <v>2.1056071374670373</v>
      </c>
      <c r="AV33" s="93">
        <f t="shared" si="149"/>
        <v>1.7394707763308075E-2</v>
      </c>
      <c r="AW33" s="93">
        <f t="shared" si="150"/>
        <v>0.24810494390048998</v>
      </c>
      <c r="AX33" s="93">
        <f t="shared" si="151"/>
        <v>0.14005969983227892</v>
      </c>
      <c r="AY33" s="94">
        <f t="shared" si="152"/>
        <v>22.999999999999989</v>
      </c>
      <c r="AZ33" s="92">
        <f t="shared" si="153"/>
        <v>5.7809265863204002</v>
      </c>
      <c r="BA33" s="93">
        <f t="shared" si="154"/>
        <v>0.45874209005925276</v>
      </c>
      <c r="BB33" s="93">
        <f t="shared" si="155"/>
        <v>3.118708885372687</v>
      </c>
      <c r="BC33" s="93">
        <f t="shared" si="156"/>
        <v>0</v>
      </c>
      <c r="BD33" s="93">
        <f t="shared" si="157"/>
        <v>1.1297042426153834</v>
      </c>
      <c r="BE33" s="93">
        <f t="shared" si="158"/>
        <v>2.2017285876031614</v>
      </c>
      <c r="BF33" s="93">
        <f t="shared" si="159"/>
        <v>2.1056071374670373</v>
      </c>
      <c r="BG33" s="93">
        <f t="shared" si="160"/>
        <v>1.7394707763308075E-2</v>
      </c>
      <c r="BH33" s="93">
        <f t="shared" si="161"/>
        <v>0.49620988780097997</v>
      </c>
      <c r="BI33" s="93">
        <f t="shared" si="162"/>
        <v>0.28011939966455784</v>
      </c>
      <c r="BJ33" s="93">
        <f t="shared" si="163"/>
        <v>0</v>
      </c>
      <c r="BK33" s="93">
        <f t="shared" si="164"/>
        <v>0</v>
      </c>
      <c r="BL33" s="93">
        <f t="shared" si="165"/>
        <v>2</v>
      </c>
      <c r="BM33" s="94">
        <f t="shared" si="166"/>
        <v>15.58914152466677</v>
      </c>
      <c r="BN33" s="95">
        <f t="shared" si="167"/>
        <v>5.7809265863204002</v>
      </c>
      <c r="BO33" s="66">
        <f t="shared" si="168"/>
        <v>2.2190734136795998</v>
      </c>
      <c r="BP33" s="66">
        <f t="shared" si="169"/>
        <v>0</v>
      </c>
      <c r="BQ33" s="66">
        <f t="shared" si="170"/>
        <v>8</v>
      </c>
      <c r="BR33" s="66">
        <f t="shared" si="171"/>
        <v>0.89963547169308722</v>
      </c>
      <c r="BS33" s="66">
        <f t="shared" si="172"/>
        <v>0.45874209005925276</v>
      </c>
      <c r="BT33" s="66">
        <f t="shared" si="173"/>
        <v>0</v>
      </c>
      <c r="BU33" s="66"/>
      <c r="BV33" s="66">
        <f t="shared" si="174"/>
        <v>2.2017285876031614</v>
      </c>
      <c r="BW33" s="66">
        <f t="shared" si="175"/>
        <v>1.1297042426153834</v>
      </c>
      <c r="BX33" s="66">
        <f t="shared" si="176"/>
        <v>1.7394707763308075E-2</v>
      </c>
      <c r="BY33" s="66">
        <f t="shared" si="177"/>
        <v>4.7072050997341925</v>
      </c>
      <c r="BZ33" s="66">
        <f t="shared" si="178"/>
        <v>0</v>
      </c>
      <c r="CA33" s="66">
        <f t="shared" si="179"/>
        <v>0</v>
      </c>
      <c r="CB33" s="66">
        <f t="shared" si="180"/>
        <v>0</v>
      </c>
      <c r="CC33" s="66">
        <f t="shared" si="181"/>
        <v>2.1056071374670373</v>
      </c>
      <c r="CD33" s="56">
        <f t="shared" si="182"/>
        <v>0</v>
      </c>
      <c r="CE33" s="66">
        <f t="shared" si="183"/>
        <v>2.1056071374670373</v>
      </c>
      <c r="CF33" s="66">
        <f t="shared" si="184"/>
        <v>0.49620988780097997</v>
      </c>
      <c r="CG33" s="66">
        <f t="shared" si="185"/>
        <v>0.28011939966455784</v>
      </c>
      <c r="CH33" s="67">
        <f t="shared" si="186"/>
        <v>0.77632928746553787</v>
      </c>
      <c r="CJ33" s="60">
        <f t="shared" si="187"/>
        <v>1.3838611995057448</v>
      </c>
      <c r="CK33" s="60">
        <f t="shared" si="188"/>
        <v>1.0263554266078814</v>
      </c>
      <c r="CL33" s="60">
        <f t="shared" si="189"/>
        <v>1.0126368821666867</v>
      </c>
      <c r="CN33" s="60">
        <f t="shared" si="190"/>
        <v>1</v>
      </c>
      <c r="CO33" s="60">
        <f t="shared" si="191"/>
        <v>5.7809265863204002</v>
      </c>
      <c r="CP33" s="60">
        <f t="shared" si="192"/>
        <v>0.45874209005925276</v>
      </c>
      <c r="CQ33" s="60">
        <f t="shared" si="193"/>
        <v>3.118708885372687</v>
      </c>
      <c r="CR33" s="60">
        <f t="shared" si="194"/>
        <v>0</v>
      </c>
      <c r="CS33" s="60">
        <f t="shared" si="195"/>
        <v>1.1297042426153834</v>
      </c>
      <c r="CT33" s="60">
        <f t="shared" si="196"/>
        <v>2.2017285876031614</v>
      </c>
      <c r="CU33" s="60">
        <f t="shared" si="197"/>
        <v>2.1056071374670373</v>
      </c>
      <c r="CV33" s="60">
        <f t="shared" si="198"/>
        <v>1.7394707763308075E-2</v>
      </c>
      <c r="CW33" s="60">
        <f t="shared" si="199"/>
        <v>0.49620988780097997</v>
      </c>
      <c r="CX33" s="60">
        <f t="shared" si="200"/>
        <v>0.28011939966455784</v>
      </c>
      <c r="CY33" s="60">
        <f t="shared" si="201"/>
        <v>0</v>
      </c>
      <c r="CZ33" s="60">
        <f t="shared" si="202"/>
        <v>0</v>
      </c>
      <c r="DA33" s="60">
        <f t="shared" si="203"/>
        <v>2</v>
      </c>
      <c r="DB33" s="60">
        <f t="shared" si="204"/>
        <v>22.999999999999989</v>
      </c>
      <c r="DC33" s="60">
        <f t="shared" si="205"/>
        <v>2.1316282072803006E-14</v>
      </c>
      <c r="DD33" s="60" t="str">
        <f t="shared" si="206"/>
        <v/>
      </c>
      <c r="DE33" s="59">
        <f t="shared" si="207"/>
        <v>5.7809265863204002</v>
      </c>
      <c r="DF33" s="59">
        <f t="shared" si="208"/>
        <v>2.2190734136795998</v>
      </c>
      <c r="DG33" s="59">
        <f t="shared" si="209"/>
        <v>0</v>
      </c>
      <c r="DH33" s="59">
        <f t="shared" si="210"/>
        <v>8</v>
      </c>
      <c r="DI33" s="59">
        <f t="shared" si="211"/>
        <v>0.89963547169308722</v>
      </c>
      <c r="DJ33" s="59">
        <f t="shared" si="212"/>
        <v>0.45874209005925276</v>
      </c>
      <c r="DK33" s="59">
        <f t="shared" si="213"/>
        <v>0</v>
      </c>
      <c r="DL33" s="59">
        <f t="shared" si="214"/>
        <v>2.1316282072803006E-14</v>
      </c>
      <c r="DM33" s="59">
        <f t="shared" si="215"/>
        <v>2.2017285876031614</v>
      </c>
      <c r="DN33" s="59">
        <f t="shared" si="216"/>
        <v>1.1297042426153621</v>
      </c>
      <c r="DO33" s="59">
        <f t="shared" si="217"/>
        <v>1.7394707763308075E-2</v>
      </c>
      <c r="DP33" s="59">
        <f t="shared" si="218"/>
        <v>4.7072050997341925</v>
      </c>
      <c r="DQ33" s="59">
        <f t="shared" si="219"/>
        <v>0</v>
      </c>
      <c r="DR33" s="59">
        <f t="shared" si="220"/>
        <v>0</v>
      </c>
      <c r="DS33" s="59">
        <f t="shared" si="221"/>
        <v>0</v>
      </c>
      <c r="DT33" s="59">
        <f t="shared" si="222"/>
        <v>2.1056071374670373</v>
      </c>
      <c r="DU33" s="59">
        <f t="shared" si="223"/>
        <v>0</v>
      </c>
      <c r="DV33" s="59">
        <f t="shared" si="224"/>
        <v>2.1056071374670373</v>
      </c>
      <c r="DW33" s="59">
        <f t="shared" si="225"/>
        <v>0.49620988780097997</v>
      </c>
      <c r="DX33" s="59">
        <f t="shared" si="226"/>
        <v>0</v>
      </c>
      <c r="DY33" s="59">
        <f t="shared" si="227"/>
        <v>0.49620988780097997</v>
      </c>
      <c r="EA33" s="60">
        <f t="shared" si="228"/>
        <v>0.89891322239494609</v>
      </c>
      <c r="EB33" s="60">
        <f t="shared" si="229"/>
        <v>0.97981437857500209</v>
      </c>
      <c r="EC33" s="60">
        <f t="shared" si="230"/>
        <v>0.87761863121112849</v>
      </c>
      <c r="ED33" s="60">
        <f t="shared" si="231"/>
        <v>0.97602988898890886</v>
      </c>
      <c r="EF33" s="60">
        <f t="shared" si="232"/>
        <v>0.97981437857500209</v>
      </c>
      <c r="EG33" s="60">
        <f t="shared" si="233"/>
        <v>5.664234990763231</v>
      </c>
      <c r="EH33" s="60">
        <f t="shared" si="234"/>
        <v>0.44948209589760441</v>
      </c>
      <c r="EI33" s="60">
        <f t="shared" si="235"/>
        <v>3.0557558084777767</v>
      </c>
      <c r="EJ33" s="60">
        <f t="shared" si="236"/>
        <v>0</v>
      </c>
      <c r="EK33" s="60">
        <f t="shared" si="237"/>
        <v>1.1069004604517352</v>
      </c>
      <c r="EL33" s="60">
        <f t="shared" si="238"/>
        <v>2.1572853278532085</v>
      </c>
      <c r="EM33" s="60">
        <f t="shared" si="239"/>
        <v>2.0631041489203543</v>
      </c>
      <c r="EN33" s="60">
        <f t="shared" si="240"/>
        <v>1.7043584777599468E-2</v>
      </c>
      <c r="EO33" s="60">
        <f t="shared" si="241"/>
        <v>0.48619358285848868</v>
      </c>
      <c r="EP33" s="60">
        <f t="shared" si="242"/>
        <v>0.27446501550913138</v>
      </c>
      <c r="EQ33" s="60">
        <f t="shared" si="243"/>
        <v>0</v>
      </c>
      <c r="ER33" s="60">
        <f t="shared" si="244"/>
        <v>0</v>
      </c>
      <c r="ES33" s="60">
        <f t="shared" si="245"/>
        <v>1.9596287571500042</v>
      </c>
      <c r="ET33" s="60">
        <f t="shared" si="246"/>
        <v>22.535730707225049</v>
      </c>
      <c r="EU33" s="60">
        <f t="shared" si="247"/>
        <v>0.92853858554990154</v>
      </c>
      <c r="EV33" s="60" t="str">
        <f t="shared" si="248"/>
        <v/>
      </c>
      <c r="EW33" s="62">
        <f t="shared" si="249"/>
        <v>5.664234990763231</v>
      </c>
      <c r="EX33" s="62">
        <f t="shared" si="250"/>
        <v>2.335765009236769</v>
      </c>
      <c r="EY33" s="62">
        <f t="shared" si="251"/>
        <v>0</v>
      </c>
      <c r="EZ33" s="62">
        <f t="shared" si="252"/>
        <v>8</v>
      </c>
      <c r="FA33" s="62">
        <f t="shared" si="253"/>
        <v>0.71999079924100773</v>
      </c>
      <c r="FB33" s="62">
        <f t="shared" si="254"/>
        <v>0.44948209589760441</v>
      </c>
      <c r="FC33" s="62">
        <f t="shared" si="255"/>
        <v>0</v>
      </c>
      <c r="FD33" s="62">
        <f t="shared" si="256"/>
        <v>0.92853858554990154</v>
      </c>
      <c r="FE33" s="62">
        <f t="shared" si="257"/>
        <v>2.1572853278532085</v>
      </c>
      <c r="FF33" s="62">
        <f t="shared" si="258"/>
        <v>0.17836187490183364</v>
      </c>
      <c r="FG33" s="62">
        <f t="shared" si="259"/>
        <v>1.7043584777599468E-2</v>
      </c>
      <c r="FH33" s="62">
        <f t="shared" si="260"/>
        <v>4.4507022682211552</v>
      </c>
      <c r="FI33" s="62">
        <f t="shared" si="261"/>
        <v>0</v>
      </c>
      <c r="FJ33" s="62">
        <f t="shared" si="262"/>
        <v>0</v>
      </c>
      <c r="FK33" s="62">
        <f t="shared" si="263"/>
        <v>0</v>
      </c>
      <c r="FL33" s="62">
        <f t="shared" si="264"/>
        <v>2.0631041489203543</v>
      </c>
      <c r="FM33" s="62">
        <f t="shared" si="265"/>
        <v>0</v>
      </c>
      <c r="FN33" s="62">
        <f t="shared" si="266"/>
        <v>2.0631041489203543</v>
      </c>
      <c r="FO33" s="62">
        <f t="shared" si="267"/>
        <v>0.48619358285848868</v>
      </c>
      <c r="FP33" s="62">
        <f t="shared" si="268"/>
        <v>0.27446501550913138</v>
      </c>
      <c r="FQ33" s="62">
        <f t="shared" si="269"/>
        <v>0.76065859836762006</v>
      </c>
      <c r="FR33" s="62" t="str">
        <f t="shared" si="270"/>
        <v>Pass</v>
      </c>
      <c r="FS33" s="62" t="str">
        <f t="shared" si="271"/>
        <v>Mg-Hst</v>
      </c>
      <c r="FT33" s="60">
        <f t="shared" si="272"/>
        <v>0.92363492453336082</v>
      </c>
      <c r="FV33" s="60">
        <f t="shared" si="273"/>
        <v>0.9899071892875011</v>
      </c>
      <c r="FW33" s="60">
        <f t="shared" si="274"/>
        <v>5.7225807885418156</v>
      </c>
      <c r="FX33" s="60">
        <f t="shared" si="275"/>
        <v>0.45411209297842858</v>
      </c>
      <c r="FY33" s="60">
        <f t="shared" si="276"/>
        <v>3.0872323469252319</v>
      </c>
      <c r="FZ33" s="60">
        <f t="shared" si="277"/>
        <v>0</v>
      </c>
      <c r="GA33" s="60">
        <f t="shared" si="278"/>
        <v>1.1183023515335593</v>
      </c>
      <c r="GB33" s="60">
        <f t="shared" si="279"/>
        <v>2.1795069577281851</v>
      </c>
      <c r="GC33" s="60">
        <f t="shared" si="280"/>
        <v>2.084355643193696</v>
      </c>
      <c r="GD33" s="60">
        <f t="shared" si="281"/>
        <v>1.7219146270453772E-2</v>
      </c>
      <c r="GE33" s="60">
        <f t="shared" si="282"/>
        <v>0.49120173532973438</v>
      </c>
      <c r="GF33" s="60">
        <f t="shared" si="283"/>
        <v>0.27729220758684464</v>
      </c>
      <c r="GG33" s="60">
        <f t="shared" si="284"/>
        <v>0</v>
      </c>
      <c r="GH33" s="60">
        <f t="shared" si="285"/>
        <v>0</v>
      </c>
      <c r="GI33" s="60">
        <f t="shared" si="286"/>
        <v>1.9798143785750022</v>
      </c>
      <c r="GJ33" s="60">
        <f t="shared" si="287"/>
        <v>22.767865353612518</v>
      </c>
      <c r="GK33" s="60">
        <f t="shared" si="288"/>
        <v>0.46426929277496498</v>
      </c>
      <c r="GM33" s="88">
        <f t="shared" si="289"/>
        <v>5.7225807885418156</v>
      </c>
      <c r="GN33" s="88">
        <f t="shared" si="290"/>
        <v>2.2774192114581844</v>
      </c>
      <c r="GO33" s="88">
        <f t="shared" si="291"/>
        <v>0</v>
      </c>
      <c r="GP33" s="87">
        <f t="shared" si="292"/>
        <v>8</v>
      </c>
      <c r="GQ33" s="88">
        <f t="shared" si="293"/>
        <v>0.80981313546704747</v>
      </c>
      <c r="GR33" s="88">
        <f t="shared" si="294"/>
        <v>0.45411209297842858</v>
      </c>
      <c r="GS33" s="88">
        <f t="shared" si="295"/>
        <v>0</v>
      </c>
      <c r="GT33" s="88">
        <f t="shared" si="296"/>
        <v>0.46426929277496498</v>
      </c>
      <c r="GU33" s="88">
        <f t="shared" si="297"/>
        <v>2.1795069577281851</v>
      </c>
      <c r="GV33" s="88">
        <f t="shared" si="298"/>
        <v>0.6540330587585943</v>
      </c>
      <c r="GW33" s="88">
        <f t="shared" si="299"/>
        <v>1.7219146270453772E-2</v>
      </c>
      <c r="GX33" s="87">
        <f t="shared" si="300"/>
        <v>4.5789536839776739</v>
      </c>
      <c r="GY33" s="88">
        <f t="shared" si="301"/>
        <v>0</v>
      </c>
      <c r="GZ33" s="88">
        <f t="shared" si="302"/>
        <v>0</v>
      </c>
      <c r="HA33" s="88">
        <f t="shared" si="303"/>
        <v>0</v>
      </c>
      <c r="HB33" s="88">
        <f t="shared" si="304"/>
        <v>2.084355643193696</v>
      </c>
      <c r="HC33" s="88">
        <f t="shared" si="305"/>
        <v>0</v>
      </c>
      <c r="HD33" s="87">
        <f t="shared" si="306"/>
        <v>2.084355643193696</v>
      </c>
      <c r="HE33" s="88">
        <f t="shared" si="307"/>
        <v>0.49120173532973438</v>
      </c>
      <c r="HF33" s="88">
        <f t="shared" si="308"/>
        <v>0.27729220758684464</v>
      </c>
      <c r="HG33" s="88">
        <f t="shared" si="309"/>
        <v>0.76849394291657902</v>
      </c>
      <c r="HH33" s="96" t="str">
        <f t="shared" si="310"/>
        <v>Pass</v>
      </c>
      <c r="HI33" s="83">
        <f t="shared" si="311"/>
        <v>0.76918164029689262</v>
      </c>
      <c r="HJ33" s="83">
        <f t="shared" si="312"/>
        <v>0.76849394291657902</v>
      </c>
      <c r="HK33" s="83">
        <f t="shared" si="313"/>
        <v>0.45411209297842858</v>
      </c>
      <c r="HL33" s="83">
        <f t="shared" si="314"/>
        <v>5.7225807885418156</v>
      </c>
      <c r="HM33" s="96" t="str">
        <f t="shared" si="315"/>
        <v>Pargasite</v>
      </c>
      <c r="HP33" s="97">
        <f>parameters!$E$5+parameters!$F$5*calcs!$Q33 +parameters!$G$5*calcs!$GM33+parameters!$H$5*LN(calcs!$GM33)+parameters!$I$5*calcs!$GQ33+parameters!$J$5*(calcs!$GU33+calcs!$GY33) + parameters!$K$5*calcs!$GT33+parameters!$L$5*(calcs!$GV33+calcs!$GZ33)+parameters!$M$5*(calcs!$GT33+calcs!$GV33+calcs!$GZ33)+parameters!$N$5*(calcs!$GO33+calcs!$GR33)+parameters!$O$5*calcs!$HB33+parameters!$P$5*calcs!$HE33</f>
        <v>61.038092405716945</v>
      </c>
      <c r="HQ33" s="97">
        <f>parameters!$E$6+parameters!$F$6*calcs!$Q33 +parameters!$G$6*calcs!$GM33+parameters!$H$6*LN(calcs!$GM33)+parameters!$I$6*calcs!$GQ33+parameters!$J$6*(calcs!$GU33+calcs!$GY33) + parameters!$K$6*calcs!$GT33+parameters!$L$6*(calcs!$GV33+calcs!$GZ33)+parameters!$M$6*(calcs!$GT33+calcs!$GV33+calcs!$GZ33)+parameters!$N$6*(calcs!$GO33+calcs!$GR33)+parameters!$O$6*calcs!$HB33+parameters!$P$6*calcs!$HE33</f>
        <v>58.601416348833666</v>
      </c>
      <c r="HR33" s="97">
        <f>parameters!$E$7+parameters!$F$7*calcs!$Q33 +parameters!$G$7*calcs!$GM33+parameters!$H$7*LN(calcs!$GM33)+parameters!$I$7*calcs!$GQ33+parameters!$J$7*(calcs!$GU33+calcs!$GY33) + parameters!$K$7*calcs!$GT33+parameters!$L$7*(calcs!$GV33+calcs!$GZ33)+parameters!$M$7*(calcs!$GT33+calcs!$GV33+calcs!$GZ33)+parameters!$N$7*(calcs!$GO33+calcs!$GR33)+parameters!$O$7*calcs!$HB33+parameters!$P$7*calcs!$HE33</f>
        <v>55.011671195676641</v>
      </c>
      <c r="HS33" s="97">
        <f>parameters!$E$8+parameters!$F$8*calcs!$Q33 +parameters!$G$8*calcs!$GM33+parameters!$H$8*LN(calcs!$GM33)+parameters!$I$8*calcs!$GQ33+parameters!$J$8*(calcs!$GU33+calcs!$GY33) + parameters!$K$8*calcs!$GT33+parameters!$L$8*(calcs!$GV33+calcs!$GZ33)+parameters!$M$8*(calcs!$GT33+calcs!$GV33+calcs!$GZ33)+parameters!$N$8*(calcs!$GO33+calcs!$GR33)+parameters!$O$8*calcs!$HB33+parameters!$P$8*calcs!$HE33</f>
        <v>54.009434998264922</v>
      </c>
      <c r="HT33" s="81"/>
      <c r="HU33" s="97">
        <f>EXP(parameters!$E$10+parameters!$F$10*calcs!$Q33 +parameters!$G$10*calcs!$GM33+parameters!$H$10*LN(calcs!$GM33)+parameters!$I$10*calcs!$GQ33+parameters!$J$10*(calcs!$GU33+calcs!$GY33) + parameters!$K$10*calcs!$GT33+parameters!$L$10*(calcs!$GV33+calcs!$GZ33)+parameters!$M$10*(calcs!$GT33+calcs!$GV33+calcs!$GZ33)+parameters!$N$10*(calcs!$GO33+calcs!$GR33)+parameters!$O$10*calcs!$HB33+parameters!$P$10*calcs!$HE33)</f>
        <v>0.80439831874331602</v>
      </c>
      <c r="HV33" s="97">
        <f>EXP(parameters!$E$11+parameters!$F$11*calcs!$Q33 +parameters!$G$11*calcs!$GM33+parameters!$H$11*LN(calcs!$GM33)+parameters!$I$11*calcs!$GQ33+parameters!$J$11*(calcs!$GU33+calcs!$GY33) + parameters!$K$11*calcs!$GT33+parameters!$L$11*(calcs!$GV33+calcs!$GZ33)+parameters!$M$11*(calcs!$GT33+calcs!$GV33+calcs!$GZ33)+parameters!$N$11*(calcs!$GO33+calcs!$GR33)+parameters!$O$11*calcs!$HB33+parameters!$P$11*calcs!$HE33)</f>
        <v>1.0568840500274947</v>
      </c>
      <c r="HW33" s="73"/>
      <c r="HX33" s="97">
        <f>EXP(parameters!$E$13+parameters!$F$13*calcs!$Q33 +parameters!$G$13*calcs!$GM33+parameters!$H$13*LN(calcs!$GM33)+parameters!$I$13*calcs!$GQ33+parameters!$J$13*(calcs!$GU33+calcs!$GY33) + parameters!$K$13*calcs!$GT33+parameters!$L$13*(calcs!$GV33+calcs!$GZ33)+parameters!$M$13*(calcs!$GT33+calcs!$GV33+calcs!$GZ33)+parameters!$N$13*(calcs!$GO33+calcs!$GR33)+parameters!$O$13*calcs!$HB33+parameters!$P$13*calcs!$HE33)</f>
        <v>3.3761319862719796</v>
      </c>
      <c r="HY33" s="97">
        <f>EXP(parameters!$E$14+parameters!$F$14*calcs!$Q33 +parameters!$G$14*calcs!$GM33+parameters!$H$14*LN(calcs!$GM33)+parameters!$I$14*calcs!$GQ33+parameters!$J$14*(calcs!$GU33+calcs!$GY33) + parameters!$K$14*calcs!$GT33+parameters!$L$14*(calcs!$GV33+calcs!$GZ33)+parameters!$M$14*(calcs!$GT33+calcs!$GV33+calcs!$GZ33)+parameters!$N$14*(calcs!$GO33+calcs!$GR33)+parameters!$O$14*calcs!$HB33+parameters!$P$14*calcs!$HE33)</f>
        <v>5.5195047463822693</v>
      </c>
      <c r="HZ33" s="81"/>
      <c r="IA33" s="97">
        <f>EXP(parameters!$E$16+parameters!$F$16*calcs!$Q33 +parameters!$G$16*calcs!$GM33+parameters!$H$16*LN(calcs!$GM33)+parameters!$I$16*calcs!$GQ33+parameters!$J$16*(calcs!$GU33+calcs!$GY33) + parameters!$K$16*calcs!$GT33+parameters!$L$16*(calcs!$GV33+calcs!$GZ33)+parameters!$M$16*(calcs!$GT33+calcs!$GV33+calcs!$GZ33)+parameters!$N$16*(calcs!$GO33+calcs!$GR33)+parameters!$O$16*calcs!$HB33+parameters!$P$16*calcs!$HE33)</f>
        <v>3.312660835348249</v>
      </c>
      <c r="IB33" s="81"/>
      <c r="IC33" s="97">
        <f>(parameters!$E$18+parameters!$F$18*calcs!$Q33 +parameters!$G$18*calcs!$GM33+parameters!$H$18*LN(calcs!$GM33)+parameters!$I$18*calcs!$GQ33+parameters!$J$18*(calcs!$GU33+calcs!$GY33) + parameters!$K$18*calcs!$GT33+parameters!$L$18*(calcs!$GV33+calcs!$GZ33)+parameters!$M$18*(calcs!$GT33+calcs!$GV33+calcs!$GZ33)+parameters!$N$18*(calcs!$GO33+calcs!$GR33)+parameters!$O$18*calcs!$HB33+parameters!$P$18*calcs!$HE33)</f>
        <v>5.5601164780446481</v>
      </c>
      <c r="ID33" s="97">
        <f>EXP(parameters!$E$19+parameters!$F$19*calcs!$Q33 +parameters!$G$19*calcs!$GM33+parameters!$H$19*LN(calcs!$GM33)+parameters!$I$19*calcs!$GQ33+parameters!$J$19*(calcs!$GU33+calcs!$GY33) + parameters!$K$19*calcs!$GT33+parameters!$L$19*(calcs!$GV33+calcs!$GZ33)+parameters!$M$19*(calcs!$GT33+calcs!$GV33+calcs!$GZ33)+parameters!$N$19*(calcs!$GO33+calcs!$GR33)+parameters!$O$19*calcs!$HB33+parameters!$P$19*calcs!$HE33)</f>
        <v>9.4640168604966739</v>
      </c>
      <c r="IE33" s="73"/>
      <c r="IF33" s="97">
        <f>(parameters!$E$21+parameters!$F$21*calcs!$Q33 +parameters!$G$21*calcs!$GM33+parameters!$H$21*LN(calcs!$GM33)+parameters!$I$21*calcs!$GQ33+parameters!$J$21*(calcs!$GU33+calcs!$GY33) + parameters!$K$21*calcs!$GT33+parameters!$L$21*(calcs!$GV33+calcs!$GZ33)+parameters!$M$21*(calcs!$GT33+calcs!$GV33+calcs!$GZ33)+parameters!$N$21*(calcs!$GO33+calcs!$GR33)+parameters!$O$21*calcs!$HB33+parameters!$P$21*calcs!$HE33)</f>
        <v>1.2776060735214148</v>
      </c>
      <c r="IG33" s="97">
        <f>(parameters!$E$22+parameters!$F$22*calcs!$Q33 +parameters!$G$22*calcs!$GM33+parameters!$H$22*LN(calcs!$GM33)+parameters!$I$22*calcs!$GQ33+parameters!$J$22*(calcs!$GU33+calcs!$GY33) + parameters!$K$22*calcs!$GT33+parameters!$L$22*(calcs!$GV33+calcs!$GZ33)+parameters!$M$22*(calcs!$GT33+calcs!$GV33+calcs!$GZ33)+parameters!$N$22*(calcs!$GO33+calcs!$GR33)+parameters!$O$22*calcs!$HB33+parameters!$P$22*calcs!$HE33)</f>
        <v>2.9901907404121406</v>
      </c>
      <c r="IH33" s="81"/>
      <c r="II33" s="97">
        <f>(parameters!$E$24+parameters!$F$24*calcs!$Q33 +parameters!$G$24*calcs!$GM33+parameters!$H$24*LN(calcs!$GM33)+parameters!$I$24*calcs!$GQ33+parameters!$J$24*(calcs!$GU33+calcs!$GY33) + parameters!$K$24*calcs!$GT33+parameters!$L$24*(calcs!$GV33+calcs!$GZ33)+parameters!$M$24*(calcs!$GT33+calcs!$GV33+calcs!$GZ33)+parameters!$N$24*(calcs!$GO33+calcs!$GR33)+parameters!$O$24*calcs!$HB33+parameters!$P$24*calcs!$HE33)</f>
        <v>20.718365228699223</v>
      </c>
      <c r="IJ33" s="98"/>
    </row>
    <row r="34" spans="1:244" s="60" customFormat="1" x14ac:dyDescent="0.3">
      <c r="A34" s="137" t="s">
        <v>170</v>
      </c>
      <c r="B34" s="90" t="str">
        <f t="shared" si="118"/>
        <v>Kaer</v>
      </c>
      <c r="C34" s="114">
        <v>34.18</v>
      </c>
      <c r="D34" s="114">
        <v>4.46</v>
      </c>
      <c r="E34" s="114">
        <v>14.75</v>
      </c>
      <c r="F34" s="114"/>
      <c r="G34" s="114">
        <v>8.35</v>
      </c>
      <c r="H34" s="114">
        <v>10.24</v>
      </c>
      <c r="I34" s="114">
        <v>11.34</v>
      </c>
      <c r="J34" s="114">
        <v>0.1</v>
      </c>
      <c r="K34" s="114">
        <v>1.56</v>
      </c>
      <c r="L34" s="114">
        <v>1.26</v>
      </c>
      <c r="M34" s="91">
        <v>0</v>
      </c>
      <c r="N34" s="91">
        <v>0</v>
      </c>
      <c r="O34" s="91">
        <v>0</v>
      </c>
      <c r="P34" s="91">
        <v>95.759999999999991</v>
      </c>
      <c r="Q34" s="60">
        <v>1025</v>
      </c>
      <c r="R34" s="92">
        <f t="shared" si="119"/>
        <v>0.56890812250332889</v>
      </c>
      <c r="S34" s="93">
        <f t="shared" si="120"/>
        <v>5.5840741204457242E-2</v>
      </c>
      <c r="T34" s="93">
        <f t="shared" si="121"/>
        <v>0.14466287175906128</v>
      </c>
      <c r="U34" s="93">
        <f t="shared" si="122"/>
        <v>0</v>
      </c>
      <c r="V34" s="93">
        <f t="shared" si="123"/>
        <v>0.1162305122494432</v>
      </c>
      <c r="W34" s="93">
        <f t="shared" si="124"/>
        <v>0.25403125775241875</v>
      </c>
      <c r="X34" s="93">
        <f t="shared" si="125"/>
        <v>0.20221112696148361</v>
      </c>
      <c r="Y34" s="93">
        <f t="shared" si="126"/>
        <v>1.4096419509444602E-3</v>
      </c>
      <c r="Z34" s="93">
        <f t="shared" si="127"/>
        <v>2.5169815582697368E-2</v>
      </c>
      <c r="AA34" s="93">
        <f t="shared" si="128"/>
        <v>1.3375313417562424E-2</v>
      </c>
      <c r="AB34" s="93">
        <f t="shared" si="129"/>
        <v>0</v>
      </c>
      <c r="AC34" s="94">
        <f t="shared" si="130"/>
        <v>0</v>
      </c>
      <c r="AD34" s="92">
        <f t="shared" si="131"/>
        <v>1.1378162450066578</v>
      </c>
      <c r="AE34" s="93">
        <f t="shared" si="132"/>
        <v>0.11168148240891448</v>
      </c>
      <c r="AF34" s="93">
        <f t="shared" si="133"/>
        <v>0.43398861527718385</v>
      </c>
      <c r="AG34" s="93">
        <f t="shared" si="134"/>
        <v>0</v>
      </c>
      <c r="AH34" s="93">
        <f t="shared" si="135"/>
        <v>0.1162305122494432</v>
      </c>
      <c r="AI34" s="93">
        <f t="shared" si="136"/>
        <v>0.25403125775241875</v>
      </c>
      <c r="AJ34" s="93">
        <f t="shared" si="137"/>
        <v>0.20221112696148361</v>
      </c>
      <c r="AK34" s="93">
        <f t="shared" si="138"/>
        <v>1.4096419509444602E-3</v>
      </c>
      <c r="AL34" s="93">
        <f t="shared" si="139"/>
        <v>2.5169815582697368E-2</v>
      </c>
      <c r="AM34" s="93">
        <f t="shared" si="140"/>
        <v>1.3375313417562424E-2</v>
      </c>
      <c r="AN34" s="94">
        <f t="shared" si="141"/>
        <v>2.2959140106073064</v>
      </c>
      <c r="AO34" s="92">
        <f t="shared" si="142"/>
        <v>11.398411924073237</v>
      </c>
      <c r="AP34" s="93">
        <f t="shared" si="143"/>
        <v>1.118802395707136</v>
      </c>
      <c r="AQ34" s="93">
        <f t="shared" si="144"/>
        <v>4.3476097559659461</v>
      </c>
      <c r="AR34" s="93">
        <f t="shared" si="145"/>
        <v>0</v>
      </c>
      <c r="AS34" s="93">
        <f t="shared" si="146"/>
        <v>1.1643736522301469</v>
      </c>
      <c r="AT34" s="93">
        <f t="shared" si="147"/>
        <v>2.5448335178546766</v>
      </c>
      <c r="AU34" s="93">
        <f t="shared" si="148"/>
        <v>2.025709978085763</v>
      </c>
      <c r="AV34" s="93">
        <f t="shared" si="149"/>
        <v>1.4121506607796038E-2</v>
      </c>
      <c r="AW34" s="93">
        <f t="shared" si="150"/>
        <v>0.25214609768808788</v>
      </c>
      <c r="AX34" s="93">
        <f t="shared" si="151"/>
        <v>0.1339911717872056</v>
      </c>
      <c r="AY34" s="94">
        <f t="shared" si="152"/>
        <v>22.999999999999996</v>
      </c>
      <c r="AZ34" s="92">
        <f t="shared" si="153"/>
        <v>5.6992059620366184</v>
      </c>
      <c r="BA34" s="93">
        <f t="shared" si="154"/>
        <v>0.55940119785356801</v>
      </c>
      <c r="BB34" s="93">
        <f t="shared" si="155"/>
        <v>2.8984065039772973</v>
      </c>
      <c r="BC34" s="93">
        <f t="shared" si="156"/>
        <v>0</v>
      </c>
      <c r="BD34" s="93">
        <f t="shared" si="157"/>
        <v>1.1643736522301469</v>
      </c>
      <c r="BE34" s="93">
        <f t="shared" si="158"/>
        <v>2.5448335178546766</v>
      </c>
      <c r="BF34" s="93">
        <f t="shared" si="159"/>
        <v>2.025709978085763</v>
      </c>
      <c r="BG34" s="93">
        <f t="shared" si="160"/>
        <v>1.4121506607796038E-2</v>
      </c>
      <c r="BH34" s="93">
        <f t="shared" si="161"/>
        <v>0.50429219537617576</v>
      </c>
      <c r="BI34" s="93">
        <f t="shared" si="162"/>
        <v>0.2679823435744112</v>
      </c>
      <c r="BJ34" s="93">
        <f t="shared" si="163"/>
        <v>0</v>
      </c>
      <c r="BK34" s="93">
        <f t="shared" si="164"/>
        <v>0</v>
      </c>
      <c r="BL34" s="93">
        <f t="shared" si="165"/>
        <v>2</v>
      </c>
      <c r="BM34" s="94">
        <f t="shared" si="166"/>
        <v>15.678326857596453</v>
      </c>
      <c r="BN34" s="95">
        <f t="shared" si="167"/>
        <v>5.6992059620366184</v>
      </c>
      <c r="BO34" s="66">
        <f t="shared" si="168"/>
        <v>2.3007940379633816</v>
      </c>
      <c r="BP34" s="66">
        <f t="shared" si="169"/>
        <v>0</v>
      </c>
      <c r="BQ34" s="66">
        <f t="shared" si="170"/>
        <v>8</v>
      </c>
      <c r="BR34" s="66">
        <f t="shared" si="171"/>
        <v>0.59761246601391571</v>
      </c>
      <c r="BS34" s="66">
        <f t="shared" si="172"/>
        <v>0.55940119785356801</v>
      </c>
      <c r="BT34" s="66">
        <f t="shared" si="173"/>
        <v>0</v>
      </c>
      <c r="BU34" s="66"/>
      <c r="BV34" s="66">
        <f t="shared" si="174"/>
        <v>2.5448335178546766</v>
      </c>
      <c r="BW34" s="66">
        <f t="shared" si="175"/>
        <v>1.1643736522301469</v>
      </c>
      <c r="BX34" s="66">
        <f t="shared" si="176"/>
        <v>1.4121506607796038E-2</v>
      </c>
      <c r="BY34" s="66">
        <f t="shared" si="177"/>
        <v>4.8803423405601034</v>
      </c>
      <c r="BZ34" s="66">
        <f t="shared" si="178"/>
        <v>0</v>
      </c>
      <c r="CA34" s="66">
        <f t="shared" si="179"/>
        <v>0</v>
      </c>
      <c r="CB34" s="66">
        <f t="shared" si="180"/>
        <v>0</v>
      </c>
      <c r="CC34" s="66">
        <f t="shared" si="181"/>
        <v>2.025709978085763</v>
      </c>
      <c r="CD34" s="56">
        <f t="shared" si="182"/>
        <v>0</v>
      </c>
      <c r="CE34" s="66">
        <f t="shared" si="183"/>
        <v>2.025709978085763</v>
      </c>
      <c r="CF34" s="66">
        <f t="shared" si="184"/>
        <v>0.50429219537617576</v>
      </c>
      <c r="CG34" s="66">
        <f t="shared" si="185"/>
        <v>0.2679823435744112</v>
      </c>
      <c r="CH34" s="67">
        <f t="shared" si="186"/>
        <v>0.77227453895058695</v>
      </c>
      <c r="CJ34" s="60">
        <f t="shared" si="187"/>
        <v>1.4037043148272519</v>
      </c>
      <c r="CK34" s="60">
        <f t="shared" si="188"/>
        <v>1.0205170580588891</v>
      </c>
      <c r="CL34" s="60">
        <f t="shared" si="189"/>
        <v>1.0063026534018411</v>
      </c>
      <c r="CN34" s="60">
        <f t="shared" si="190"/>
        <v>1</v>
      </c>
      <c r="CO34" s="60">
        <f t="shared" si="191"/>
        <v>5.6992059620366184</v>
      </c>
      <c r="CP34" s="60">
        <f t="shared" si="192"/>
        <v>0.55940119785356801</v>
      </c>
      <c r="CQ34" s="60">
        <f t="shared" si="193"/>
        <v>2.8984065039772973</v>
      </c>
      <c r="CR34" s="60">
        <f t="shared" si="194"/>
        <v>0</v>
      </c>
      <c r="CS34" s="60">
        <f t="shared" si="195"/>
        <v>1.1643736522301469</v>
      </c>
      <c r="CT34" s="60">
        <f t="shared" si="196"/>
        <v>2.5448335178546766</v>
      </c>
      <c r="CU34" s="60">
        <f t="shared" si="197"/>
        <v>2.025709978085763</v>
      </c>
      <c r="CV34" s="60">
        <f t="shared" si="198"/>
        <v>1.4121506607796038E-2</v>
      </c>
      <c r="CW34" s="60">
        <f t="shared" si="199"/>
        <v>0.50429219537617576</v>
      </c>
      <c r="CX34" s="60">
        <f t="shared" si="200"/>
        <v>0.2679823435744112</v>
      </c>
      <c r="CY34" s="60">
        <f t="shared" si="201"/>
        <v>0</v>
      </c>
      <c r="CZ34" s="60">
        <f t="shared" si="202"/>
        <v>0</v>
      </c>
      <c r="DA34" s="60">
        <f t="shared" si="203"/>
        <v>2</v>
      </c>
      <c r="DB34" s="60">
        <f t="shared" si="204"/>
        <v>22.999999999999996</v>
      </c>
      <c r="DC34" s="60">
        <f t="shared" si="205"/>
        <v>7.1054273576010019E-15</v>
      </c>
      <c r="DD34" s="60" t="str">
        <f t="shared" si="206"/>
        <v/>
      </c>
      <c r="DE34" s="59">
        <f t="shared" si="207"/>
        <v>5.6992059620366184</v>
      </c>
      <c r="DF34" s="59">
        <f t="shared" si="208"/>
        <v>2.3007940379633816</v>
      </c>
      <c r="DG34" s="59">
        <f t="shared" si="209"/>
        <v>0</v>
      </c>
      <c r="DH34" s="59">
        <f t="shared" si="210"/>
        <v>8</v>
      </c>
      <c r="DI34" s="59">
        <f t="shared" si="211"/>
        <v>0.59761246601391571</v>
      </c>
      <c r="DJ34" s="59">
        <f t="shared" si="212"/>
        <v>0.55940119785356801</v>
      </c>
      <c r="DK34" s="59">
        <f t="shared" si="213"/>
        <v>0</v>
      </c>
      <c r="DL34" s="59">
        <f t="shared" si="214"/>
        <v>7.1054273576010019E-15</v>
      </c>
      <c r="DM34" s="59">
        <f t="shared" si="215"/>
        <v>2.5448335178546766</v>
      </c>
      <c r="DN34" s="59">
        <f t="shared" si="216"/>
        <v>1.1643736522301398</v>
      </c>
      <c r="DO34" s="59">
        <f t="shared" si="217"/>
        <v>1.4121506607796038E-2</v>
      </c>
      <c r="DP34" s="59">
        <f t="shared" si="218"/>
        <v>4.8803423405601034</v>
      </c>
      <c r="DQ34" s="59">
        <f t="shared" si="219"/>
        <v>0</v>
      </c>
      <c r="DR34" s="59">
        <f t="shared" si="220"/>
        <v>0</v>
      </c>
      <c r="DS34" s="59">
        <f t="shared" si="221"/>
        <v>0</v>
      </c>
      <c r="DT34" s="59">
        <f t="shared" si="222"/>
        <v>2.025709978085763</v>
      </c>
      <c r="DU34" s="59">
        <f t="shared" si="223"/>
        <v>0</v>
      </c>
      <c r="DV34" s="59">
        <f t="shared" si="224"/>
        <v>2.025709978085763</v>
      </c>
      <c r="DW34" s="59">
        <f t="shared" si="225"/>
        <v>0.50429219537617576</v>
      </c>
      <c r="DX34" s="59">
        <f t="shared" si="226"/>
        <v>0</v>
      </c>
      <c r="DY34" s="59">
        <f t="shared" si="227"/>
        <v>0.50429219537617576</v>
      </c>
      <c r="EA34" s="60">
        <f t="shared" si="228"/>
        <v>0.93049088123287038</v>
      </c>
      <c r="EB34" s="60">
        <f t="shared" si="229"/>
        <v>0.97337213884811824</v>
      </c>
      <c r="EC34" s="60">
        <f t="shared" si="230"/>
        <v>0.87212896628159553</v>
      </c>
      <c r="ED34" s="60">
        <f t="shared" si="231"/>
        <v>0.97531243262518996</v>
      </c>
      <c r="EF34" s="60">
        <f t="shared" si="232"/>
        <v>0.97531243262518996</v>
      </c>
      <c r="EG34" s="60">
        <f t="shared" si="233"/>
        <v>5.5585064308659202</v>
      </c>
      <c r="EH34" s="60">
        <f t="shared" si="234"/>
        <v>0.54559094309200862</v>
      </c>
      <c r="EI34" s="60">
        <f t="shared" si="235"/>
        <v>2.8268518981307702</v>
      </c>
      <c r="EJ34" s="60">
        <f t="shared" si="236"/>
        <v>0</v>
      </c>
      <c r="EK34" s="60">
        <f t="shared" si="237"/>
        <v>1.1356280992412615</v>
      </c>
      <c r="EL34" s="60">
        <f t="shared" si="238"/>
        <v>2.4820077689249644</v>
      </c>
      <c r="EM34" s="60">
        <f t="shared" si="239"/>
        <v>1.9757001265199459</v>
      </c>
      <c r="EN34" s="60">
        <f t="shared" si="240"/>
        <v>1.3772880961982249E-2</v>
      </c>
      <c r="EO34" s="60">
        <f t="shared" si="241"/>
        <v>0.49184244782623554</v>
      </c>
      <c r="EP34" s="60">
        <f t="shared" si="242"/>
        <v>0.26136651141215844</v>
      </c>
      <c r="EQ34" s="60">
        <f t="shared" si="243"/>
        <v>0</v>
      </c>
      <c r="ER34" s="60">
        <f t="shared" si="244"/>
        <v>0</v>
      </c>
      <c r="ES34" s="60">
        <f t="shared" si="245"/>
        <v>1.9506248652503799</v>
      </c>
      <c r="ET34" s="60">
        <f t="shared" si="246"/>
        <v>22.43218595037937</v>
      </c>
      <c r="EU34" s="60">
        <f t="shared" si="247"/>
        <v>1.1356280992412593</v>
      </c>
      <c r="EV34" s="60" t="str">
        <f t="shared" si="248"/>
        <v/>
      </c>
      <c r="EW34" s="62">
        <f t="shared" si="249"/>
        <v>5.5585064308659202</v>
      </c>
      <c r="EX34" s="62">
        <f t="shared" si="250"/>
        <v>2.4414935691340798</v>
      </c>
      <c r="EY34" s="62">
        <f t="shared" si="251"/>
        <v>0</v>
      </c>
      <c r="EZ34" s="62">
        <f t="shared" si="252"/>
        <v>8</v>
      </c>
      <c r="FA34" s="62">
        <f t="shared" si="253"/>
        <v>0.38535832899669042</v>
      </c>
      <c r="FB34" s="62">
        <f t="shared" si="254"/>
        <v>0.54559094309200862</v>
      </c>
      <c r="FC34" s="62">
        <f t="shared" si="255"/>
        <v>0</v>
      </c>
      <c r="FD34" s="62">
        <f t="shared" si="256"/>
        <v>1.1356280992412593</v>
      </c>
      <c r="FE34" s="62">
        <f t="shared" si="257"/>
        <v>2.4820077689249644</v>
      </c>
      <c r="FF34" s="62">
        <f t="shared" si="258"/>
        <v>2.2204460492503131E-15</v>
      </c>
      <c r="FG34" s="62">
        <f t="shared" si="259"/>
        <v>1.3772880961982249E-2</v>
      </c>
      <c r="FH34" s="62">
        <f t="shared" si="260"/>
        <v>4.562358021216907</v>
      </c>
      <c r="FI34" s="62">
        <f t="shared" si="261"/>
        <v>0</v>
      </c>
      <c r="FJ34" s="62">
        <f t="shared" si="262"/>
        <v>0</v>
      </c>
      <c r="FK34" s="62">
        <f t="shared" si="263"/>
        <v>0</v>
      </c>
      <c r="FL34" s="62">
        <f t="shared" si="264"/>
        <v>1.9757001265199459</v>
      </c>
      <c r="FM34" s="62">
        <f t="shared" si="265"/>
        <v>2.4299873480054135E-2</v>
      </c>
      <c r="FN34" s="62">
        <f t="shared" si="266"/>
        <v>2</v>
      </c>
      <c r="FO34" s="62">
        <f t="shared" si="267"/>
        <v>0.46754257434618141</v>
      </c>
      <c r="FP34" s="62">
        <f t="shared" si="268"/>
        <v>0.26136651141215844</v>
      </c>
      <c r="FQ34" s="62">
        <f t="shared" si="269"/>
        <v>0.72890908575833979</v>
      </c>
      <c r="FR34" s="62" t="str">
        <f t="shared" si="270"/>
        <v>Pass</v>
      </c>
      <c r="FS34" s="62" t="str">
        <f t="shared" si="271"/>
        <v>Kaersutite</v>
      </c>
      <c r="FT34" s="60">
        <f t="shared" si="272"/>
        <v>0.99999999999999911</v>
      </c>
      <c r="FV34" s="60">
        <f t="shared" si="273"/>
        <v>0.98765621631259504</v>
      </c>
      <c r="FW34" s="60">
        <f t="shared" si="274"/>
        <v>5.6288561964512693</v>
      </c>
      <c r="FX34" s="60">
        <f t="shared" si="275"/>
        <v>0.55249607047278837</v>
      </c>
      <c r="FY34" s="60">
        <f t="shared" si="276"/>
        <v>2.862629201054034</v>
      </c>
      <c r="FZ34" s="60">
        <f t="shared" si="277"/>
        <v>0</v>
      </c>
      <c r="GA34" s="60">
        <f t="shared" si="278"/>
        <v>1.1500008757357043</v>
      </c>
      <c r="GB34" s="60">
        <f t="shared" si="279"/>
        <v>2.5134206433898205</v>
      </c>
      <c r="GC34" s="60">
        <f t="shared" si="280"/>
        <v>2.0007050523028544</v>
      </c>
      <c r="GD34" s="60">
        <f t="shared" si="281"/>
        <v>1.3947193784889143E-2</v>
      </c>
      <c r="GE34" s="60">
        <f t="shared" si="282"/>
        <v>0.4980673216012057</v>
      </c>
      <c r="GF34" s="60">
        <f t="shared" si="283"/>
        <v>0.26467442749328485</v>
      </c>
      <c r="GG34" s="60">
        <f t="shared" si="284"/>
        <v>0</v>
      </c>
      <c r="GH34" s="60">
        <f t="shared" si="285"/>
        <v>0</v>
      </c>
      <c r="GI34" s="60">
        <f t="shared" si="286"/>
        <v>1.9753124326251901</v>
      </c>
      <c r="GJ34" s="60">
        <f t="shared" si="287"/>
        <v>22.716092975189682</v>
      </c>
      <c r="GK34" s="60">
        <f t="shared" si="288"/>
        <v>0.56781404962063675</v>
      </c>
      <c r="GM34" s="88">
        <f t="shared" si="289"/>
        <v>5.6288561964512693</v>
      </c>
      <c r="GN34" s="88">
        <f t="shared" si="290"/>
        <v>2.3711438035487307</v>
      </c>
      <c r="GO34" s="88">
        <f t="shared" si="291"/>
        <v>0</v>
      </c>
      <c r="GP34" s="87">
        <f t="shared" si="292"/>
        <v>8</v>
      </c>
      <c r="GQ34" s="88">
        <f t="shared" si="293"/>
        <v>0.49148539750530329</v>
      </c>
      <c r="GR34" s="88">
        <f t="shared" si="294"/>
        <v>0.55249607047278837</v>
      </c>
      <c r="GS34" s="88">
        <f t="shared" si="295"/>
        <v>0</v>
      </c>
      <c r="GT34" s="88">
        <f t="shared" si="296"/>
        <v>0.56781404962063675</v>
      </c>
      <c r="GU34" s="88">
        <f t="shared" si="297"/>
        <v>2.5134206433898205</v>
      </c>
      <c r="GV34" s="88">
        <f t="shared" si="298"/>
        <v>0.58218682611506756</v>
      </c>
      <c r="GW34" s="88">
        <f t="shared" si="299"/>
        <v>1.3947193784889143E-2</v>
      </c>
      <c r="GX34" s="87">
        <f t="shared" si="300"/>
        <v>4.7213501808885061</v>
      </c>
      <c r="GY34" s="88">
        <f t="shared" si="301"/>
        <v>0</v>
      </c>
      <c r="GZ34" s="88">
        <f t="shared" si="302"/>
        <v>0</v>
      </c>
      <c r="HA34" s="88">
        <f t="shared" si="303"/>
        <v>0</v>
      </c>
      <c r="HB34" s="88">
        <f t="shared" si="304"/>
        <v>2.0007050523028544</v>
      </c>
      <c r="HC34" s="88">
        <f t="shared" si="305"/>
        <v>0</v>
      </c>
      <c r="HD34" s="87">
        <f t="shared" si="306"/>
        <v>2.0007050523028544</v>
      </c>
      <c r="HE34" s="88">
        <f t="shared" si="307"/>
        <v>0.4980673216012057</v>
      </c>
      <c r="HF34" s="88">
        <f t="shared" si="308"/>
        <v>0.26467442749328485</v>
      </c>
      <c r="HG34" s="88">
        <f t="shared" si="309"/>
        <v>0.76274174909449055</v>
      </c>
      <c r="HH34" s="96" t="str">
        <f t="shared" si="310"/>
        <v>Pass</v>
      </c>
      <c r="HI34" s="83">
        <f t="shared" si="311"/>
        <v>0.81193131498413695</v>
      </c>
      <c r="HJ34" s="83">
        <f t="shared" si="312"/>
        <v>0.76274174909449055</v>
      </c>
      <c r="HK34" s="83">
        <f t="shared" si="313"/>
        <v>0.55249607047278837</v>
      </c>
      <c r="HL34" s="83">
        <f t="shared" si="314"/>
        <v>5.6288561964512693</v>
      </c>
      <c r="HM34" s="96" t="str">
        <f t="shared" si="315"/>
        <v>Kaer</v>
      </c>
      <c r="HP34" s="97">
        <f>parameters!$E$5+parameters!$F$5*calcs!$Q34 +parameters!$G$5*calcs!$GM34+parameters!$H$5*LN(calcs!$GM34)+parameters!$I$5*calcs!$GQ34+parameters!$J$5*(calcs!$GU34+calcs!$GY34) + parameters!$K$5*calcs!$GT34+parameters!$L$5*(calcs!$GV34+calcs!$GZ34)+parameters!$M$5*(calcs!$GT34+calcs!$GV34+calcs!$GZ34)+parameters!$N$5*(calcs!$GO34+calcs!$GR34)+parameters!$O$5*calcs!$HB34+parameters!$P$5*calcs!$HE34</f>
        <v>55.992742630814767</v>
      </c>
      <c r="HQ34" s="97">
        <f>parameters!$E$6+parameters!$F$6*calcs!$Q34 +parameters!$G$6*calcs!$GM34+parameters!$H$6*LN(calcs!$GM34)+parameters!$I$6*calcs!$GQ34+parameters!$J$6*(calcs!$GU34+calcs!$GY34) + parameters!$K$6*calcs!$GT34+parameters!$L$6*(calcs!$GV34+calcs!$GZ34)+parameters!$M$6*(calcs!$GT34+calcs!$GV34+calcs!$GZ34)+parameters!$N$6*(calcs!$GO34+calcs!$GR34)+parameters!$O$6*calcs!$HB34+parameters!$P$6*calcs!$HE34</f>
        <v>53.686830499106939</v>
      </c>
      <c r="HR34" s="97">
        <f>parameters!$E$7+parameters!$F$7*calcs!$Q34 +parameters!$G$7*calcs!$GM34+parameters!$H$7*LN(calcs!$GM34)+parameters!$I$7*calcs!$GQ34+parameters!$J$7*(calcs!$GU34+calcs!$GY34) + parameters!$K$7*calcs!$GT34+parameters!$L$7*(calcs!$GV34+calcs!$GZ34)+parameters!$M$7*(calcs!$GT34+calcs!$GV34+calcs!$GZ34)+parameters!$N$7*(calcs!$GO34+calcs!$GR34)+parameters!$O$7*calcs!$HB34+parameters!$P$7*calcs!$HE34</f>
        <v>49.876399151111073</v>
      </c>
      <c r="HS34" s="97">
        <f>parameters!$E$8+parameters!$F$8*calcs!$Q34 +parameters!$G$8*calcs!$GM34+parameters!$H$8*LN(calcs!$GM34)+parameters!$I$8*calcs!$GQ34+parameters!$J$8*(calcs!$GU34+calcs!$GY34) + parameters!$K$8*calcs!$GT34+parameters!$L$8*(calcs!$GV34+calcs!$GZ34)+parameters!$M$8*(calcs!$GT34+calcs!$GV34+calcs!$GZ34)+parameters!$N$8*(calcs!$GO34+calcs!$GR34)+parameters!$O$8*calcs!$HB34+parameters!$P$8*calcs!$HE34</f>
        <v>48.85363470616911</v>
      </c>
      <c r="HT34" s="81"/>
      <c r="HU34" s="97">
        <f>EXP(parameters!$E$10+parameters!$F$10*calcs!$Q34 +parameters!$G$10*calcs!$GM34+parameters!$H$10*LN(calcs!$GM34)+parameters!$I$10*calcs!$GQ34+parameters!$J$10*(calcs!$GU34+calcs!$GY34) + parameters!$K$10*calcs!$GT34+parameters!$L$10*(calcs!$GV34+calcs!$GZ34)+parameters!$M$10*(calcs!$GT34+calcs!$GV34+calcs!$GZ34)+parameters!$N$10*(calcs!$GO34+calcs!$GR34)+parameters!$O$10*calcs!$HB34+parameters!$P$10*calcs!$HE34)</f>
        <v>1.6224083302423944</v>
      </c>
      <c r="HV34" s="97">
        <f>EXP(parameters!$E$11+parameters!$F$11*calcs!$Q34 +parameters!$G$11*calcs!$GM34+parameters!$H$11*LN(calcs!$GM34)+parameters!$I$11*calcs!$GQ34+parameters!$J$11*(calcs!$GU34+calcs!$GY34) + parameters!$K$11*calcs!$GT34+parameters!$L$11*(calcs!$GV34+calcs!$GZ34)+parameters!$M$11*(calcs!$GT34+calcs!$GV34+calcs!$GZ34)+parameters!$N$11*(calcs!$GO34+calcs!$GR34)+parameters!$O$11*calcs!$HB34+parameters!$P$11*calcs!$HE34)</f>
        <v>1.9435694048856054</v>
      </c>
      <c r="HW34" s="73"/>
      <c r="HX34" s="97">
        <f>EXP(parameters!$E$13+parameters!$F$13*calcs!$Q34 +parameters!$G$13*calcs!$GM34+parameters!$H$13*LN(calcs!$GM34)+parameters!$I$13*calcs!$GQ34+parameters!$J$13*(calcs!$GU34+calcs!$GY34) + parameters!$K$13*calcs!$GT34+parameters!$L$13*(calcs!$GV34+calcs!$GZ34)+parameters!$M$13*(calcs!$GT34+calcs!$GV34+calcs!$GZ34)+parameters!$N$13*(calcs!$GO34+calcs!$GR34)+parameters!$O$13*calcs!$HB34+parameters!$P$13*calcs!$HE34)</f>
        <v>5.7224007614699612</v>
      </c>
      <c r="HY34" s="97">
        <f>EXP(parameters!$E$14+parameters!$F$14*calcs!$Q34 +parameters!$G$14*calcs!$GM34+parameters!$H$14*LN(calcs!$GM34)+parameters!$I$14*calcs!$GQ34+parameters!$J$14*(calcs!$GU34+calcs!$GY34) + parameters!$K$14*calcs!$GT34+parameters!$L$14*(calcs!$GV34+calcs!$GZ34)+parameters!$M$14*(calcs!$GT34+calcs!$GV34+calcs!$GZ34)+parameters!$N$14*(calcs!$GO34+calcs!$GR34)+parameters!$O$14*calcs!$HB34+parameters!$P$14*calcs!$HE34)</f>
        <v>8.4815064801384974</v>
      </c>
      <c r="HZ34" s="81"/>
      <c r="IA34" s="97">
        <f>EXP(parameters!$E$16+parameters!$F$16*calcs!$Q34 +parameters!$G$16*calcs!$GM34+parameters!$H$16*LN(calcs!$GM34)+parameters!$I$16*calcs!$GQ34+parameters!$J$16*(calcs!$GU34+calcs!$GY34) + parameters!$K$16*calcs!$GT34+parameters!$L$16*(calcs!$GV34+calcs!$GZ34)+parameters!$M$16*(calcs!$GT34+calcs!$GV34+calcs!$GZ34)+parameters!$N$16*(calcs!$GO34+calcs!$GR34)+parameters!$O$16*calcs!$HB34+parameters!$P$16*calcs!$HE34)</f>
        <v>4.6230028714517575</v>
      </c>
      <c r="IB34" s="81"/>
      <c r="IC34" s="97">
        <f>(parameters!$E$18+parameters!$F$18*calcs!$Q34 +parameters!$G$18*calcs!$GM34+parameters!$H$18*LN(calcs!$GM34)+parameters!$I$18*calcs!$GQ34+parameters!$J$18*(calcs!$GU34+calcs!$GY34) + parameters!$K$18*calcs!$GT34+parameters!$L$18*(calcs!$GV34+calcs!$GZ34)+parameters!$M$18*(calcs!$GT34+calcs!$GV34+calcs!$GZ34)+parameters!$N$18*(calcs!$GO34+calcs!$GR34)+parameters!$O$18*calcs!$HB34+parameters!$P$18*calcs!$HE34)</f>
        <v>7.4157303351859047</v>
      </c>
      <c r="ID34" s="97">
        <f>EXP(parameters!$E$19+parameters!$F$19*calcs!$Q34 +parameters!$G$19*calcs!$GM34+parameters!$H$19*LN(calcs!$GM34)+parameters!$I$19*calcs!$GQ34+parameters!$J$19*(calcs!$GU34+calcs!$GY34) + parameters!$K$19*calcs!$GT34+parameters!$L$19*(calcs!$GV34+calcs!$GZ34)+parameters!$M$19*(calcs!$GT34+calcs!$GV34+calcs!$GZ34)+parameters!$N$19*(calcs!$GO34+calcs!$GR34)+parameters!$O$19*calcs!$HB34+parameters!$P$19*calcs!$HE34)</f>
        <v>8.7020347506497089</v>
      </c>
      <c r="IE34" s="73"/>
      <c r="IF34" s="97">
        <f>(parameters!$E$21+parameters!$F$21*calcs!$Q34 +parameters!$G$21*calcs!$GM34+parameters!$H$21*LN(calcs!$GM34)+parameters!$I$21*calcs!$GQ34+parameters!$J$21*(calcs!$GU34+calcs!$GY34) + parameters!$K$21*calcs!$GT34+parameters!$L$21*(calcs!$GV34+calcs!$GZ34)+parameters!$M$21*(calcs!$GT34+calcs!$GV34+calcs!$GZ34)+parameters!$N$21*(calcs!$GO34+calcs!$GR34)+parameters!$O$21*calcs!$HB34+parameters!$P$21*calcs!$HE34)</f>
        <v>1.547111443557649</v>
      </c>
      <c r="IG34" s="97">
        <f>(parameters!$E$22+parameters!$F$22*calcs!$Q34 +parameters!$G$22*calcs!$GM34+parameters!$H$22*LN(calcs!$GM34)+parameters!$I$22*calcs!$GQ34+parameters!$J$22*(calcs!$GU34+calcs!$GY34) + parameters!$K$22*calcs!$GT34+parameters!$L$22*(calcs!$GV34+calcs!$GZ34)+parameters!$M$22*(calcs!$GT34+calcs!$GV34+calcs!$GZ34)+parameters!$N$22*(calcs!$GO34+calcs!$GR34)+parameters!$O$22*calcs!$HB34+parameters!$P$22*calcs!$HE34)</f>
        <v>3.1185899807205519</v>
      </c>
      <c r="IH34" s="81"/>
      <c r="II34" s="97">
        <f>(parameters!$E$24+parameters!$F$24*calcs!$Q34 +parameters!$G$24*calcs!$GM34+parameters!$H$24*LN(calcs!$GM34)+parameters!$I$24*calcs!$GQ34+parameters!$J$24*(calcs!$GU34+calcs!$GY34) + parameters!$K$24*calcs!$GT34+parameters!$L$24*(calcs!$GV34+calcs!$GZ34)+parameters!$M$24*(calcs!$GT34+calcs!$GV34+calcs!$GZ34)+parameters!$N$24*(calcs!$GO34+calcs!$GR34)+parameters!$O$24*calcs!$HB34+parameters!$P$24*calcs!$HE34)</f>
        <v>19.951625420061838</v>
      </c>
      <c r="IJ34" s="98"/>
    </row>
    <row r="35" spans="1:244" s="60" customFormat="1" x14ac:dyDescent="0.3">
      <c r="A35" s="137" t="s">
        <v>170</v>
      </c>
      <c r="B35" s="90" t="str">
        <f t="shared" si="118"/>
        <v>Kaer</v>
      </c>
      <c r="C35" s="114">
        <v>37.979999999999997</v>
      </c>
      <c r="D35" s="114">
        <v>4.8099999999999996</v>
      </c>
      <c r="E35" s="114">
        <v>15.36</v>
      </c>
      <c r="F35" s="114"/>
      <c r="G35" s="114">
        <v>8.5399999999999991</v>
      </c>
      <c r="H35" s="114">
        <v>8.67</v>
      </c>
      <c r="I35" s="114">
        <v>12.63</v>
      </c>
      <c r="J35" s="114">
        <v>0.14000000000000001</v>
      </c>
      <c r="K35" s="114">
        <v>1.45</v>
      </c>
      <c r="L35" s="114">
        <v>1.4</v>
      </c>
      <c r="M35" s="91">
        <v>0</v>
      </c>
      <c r="N35" s="91">
        <v>0</v>
      </c>
      <c r="O35" s="91">
        <v>0</v>
      </c>
      <c r="P35" s="91">
        <v>95.759999999999991</v>
      </c>
      <c r="Q35" s="60">
        <v>1025</v>
      </c>
      <c r="R35" s="92">
        <f t="shared" si="119"/>
        <v>0.63215712383488676</v>
      </c>
      <c r="S35" s="93">
        <f t="shared" si="120"/>
        <v>6.0222862150995357E-2</v>
      </c>
      <c r="T35" s="93">
        <f t="shared" si="121"/>
        <v>0.15064553967587668</v>
      </c>
      <c r="U35" s="93">
        <f t="shared" si="122"/>
        <v>0</v>
      </c>
      <c r="V35" s="93">
        <f t="shared" si="123"/>
        <v>0.11887527839643651</v>
      </c>
      <c r="W35" s="93">
        <f t="shared" si="124"/>
        <v>0.21508310592904986</v>
      </c>
      <c r="X35" s="93">
        <f t="shared" si="125"/>
        <v>0.22521398002853069</v>
      </c>
      <c r="Y35" s="93">
        <f t="shared" si="126"/>
        <v>1.9734987313222443E-3</v>
      </c>
      <c r="Z35" s="93">
        <f t="shared" si="127"/>
        <v>2.3395020894173831E-2</v>
      </c>
      <c r="AA35" s="93">
        <f t="shared" si="128"/>
        <v>1.4861459352847136E-2</v>
      </c>
      <c r="AB35" s="93">
        <f t="shared" si="129"/>
        <v>0</v>
      </c>
      <c r="AC35" s="94">
        <f t="shared" si="130"/>
        <v>0</v>
      </c>
      <c r="AD35" s="92">
        <f t="shared" si="131"/>
        <v>1.2643142476697735</v>
      </c>
      <c r="AE35" s="93">
        <f t="shared" si="132"/>
        <v>0.12044572430199071</v>
      </c>
      <c r="AF35" s="93">
        <f t="shared" si="133"/>
        <v>0.45193661902763005</v>
      </c>
      <c r="AG35" s="93">
        <f t="shared" si="134"/>
        <v>0</v>
      </c>
      <c r="AH35" s="93">
        <f t="shared" si="135"/>
        <v>0.11887527839643651</v>
      </c>
      <c r="AI35" s="93">
        <f t="shared" si="136"/>
        <v>0.21508310592904986</v>
      </c>
      <c r="AJ35" s="93">
        <f t="shared" si="137"/>
        <v>0.22521398002853069</v>
      </c>
      <c r="AK35" s="93">
        <f t="shared" si="138"/>
        <v>1.9734987313222443E-3</v>
      </c>
      <c r="AL35" s="93">
        <f t="shared" si="139"/>
        <v>2.3395020894173831E-2</v>
      </c>
      <c r="AM35" s="93">
        <f t="shared" si="140"/>
        <v>1.4861459352847136E-2</v>
      </c>
      <c r="AN35" s="94">
        <f t="shared" si="141"/>
        <v>2.4360989343317545</v>
      </c>
      <c r="AO35" s="92">
        <f t="shared" si="142"/>
        <v>11.936800795153873</v>
      </c>
      <c r="AP35" s="93">
        <f t="shared" si="143"/>
        <v>1.1371671404247354</v>
      </c>
      <c r="AQ35" s="93">
        <f t="shared" si="144"/>
        <v>4.2668801710579194</v>
      </c>
      <c r="AR35" s="93">
        <f t="shared" si="145"/>
        <v>0</v>
      </c>
      <c r="AS35" s="93">
        <f t="shared" si="146"/>
        <v>1.1223400513772805</v>
      </c>
      <c r="AT35" s="93">
        <f t="shared" si="147"/>
        <v>2.0306693487081766</v>
      </c>
      <c r="AU35" s="93">
        <f t="shared" si="148"/>
        <v>2.1263182162497469</v>
      </c>
      <c r="AV35" s="93">
        <f t="shared" si="149"/>
        <v>1.8632441474657375E-2</v>
      </c>
      <c r="AW35" s="93">
        <f t="shared" si="150"/>
        <v>0.22087997863420117</v>
      </c>
      <c r="AX35" s="93">
        <f t="shared" si="151"/>
        <v>0.14031185691940992</v>
      </c>
      <c r="AY35" s="94">
        <f t="shared" si="152"/>
        <v>23</v>
      </c>
      <c r="AZ35" s="92">
        <f t="shared" si="153"/>
        <v>5.9684003975769366</v>
      </c>
      <c r="BA35" s="93">
        <f t="shared" si="154"/>
        <v>0.56858357021236772</v>
      </c>
      <c r="BB35" s="93">
        <f t="shared" si="155"/>
        <v>2.8445867807052796</v>
      </c>
      <c r="BC35" s="93">
        <f t="shared" si="156"/>
        <v>0</v>
      </c>
      <c r="BD35" s="93">
        <f t="shared" si="157"/>
        <v>1.1223400513772805</v>
      </c>
      <c r="BE35" s="93">
        <f t="shared" si="158"/>
        <v>2.0306693487081766</v>
      </c>
      <c r="BF35" s="93">
        <f t="shared" si="159"/>
        <v>2.1263182162497469</v>
      </c>
      <c r="BG35" s="93">
        <f t="shared" si="160"/>
        <v>1.8632441474657375E-2</v>
      </c>
      <c r="BH35" s="93">
        <f t="shared" si="161"/>
        <v>0.44175995726840234</v>
      </c>
      <c r="BI35" s="93">
        <f t="shared" si="162"/>
        <v>0.28062371383881984</v>
      </c>
      <c r="BJ35" s="93">
        <f t="shared" si="163"/>
        <v>0</v>
      </c>
      <c r="BK35" s="93">
        <f t="shared" si="164"/>
        <v>0</v>
      </c>
      <c r="BL35" s="93">
        <f t="shared" si="165"/>
        <v>2</v>
      </c>
      <c r="BM35" s="94">
        <f t="shared" si="166"/>
        <v>15.401914477411667</v>
      </c>
      <c r="BN35" s="95">
        <f t="shared" si="167"/>
        <v>5.9684003975769366</v>
      </c>
      <c r="BO35" s="66">
        <f t="shared" si="168"/>
        <v>2.0315996024230634</v>
      </c>
      <c r="BP35" s="66">
        <f t="shared" si="169"/>
        <v>0</v>
      </c>
      <c r="BQ35" s="66">
        <f t="shared" si="170"/>
        <v>8</v>
      </c>
      <c r="BR35" s="66">
        <f t="shared" si="171"/>
        <v>0.81298717828221623</v>
      </c>
      <c r="BS35" s="66">
        <f t="shared" si="172"/>
        <v>0.56858357021236772</v>
      </c>
      <c r="BT35" s="66">
        <f t="shared" si="173"/>
        <v>0</v>
      </c>
      <c r="BU35" s="66"/>
      <c r="BV35" s="66">
        <f t="shared" si="174"/>
        <v>2.0306693487081766</v>
      </c>
      <c r="BW35" s="66">
        <f t="shared" si="175"/>
        <v>1.1223400513772805</v>
      </c>
      <c r="BX35" s="66">
        <f t="shared" si="176"/>
        <v>1.8632441474657375E-2</v>
      </c>
      <c r="BY35" s="66">
        <f t="shared" si="177"/>
        <v>4.5532125900546978</v>
      </c>
      <c r="BZ35" s="66">
        <f t="shared" si="178"/>
        <v>0</v>
      </c>
      <c r="CA35" s="66">
        <f t="shared" si="179"/>
        <v>0</v>
      </c>
      <c r="CB35" s="66">
        <f t="shared" si="180"/>
        <v>0</v>
      </c>
      <c r="CC35" s="66">
        <f t="shared" si="181"/>
        <v>2.1263182162497469</v>
      </c>
      <c r="CD35" s="56">
        <f t="shared" si="182"/>
        <v>0</v>
      </c>
      <c r="CE35" s="66">
        <f t="shared" si="183"/>
        <v>2.1263182162497469</v>
      </c>
      <c r="CF35" s="66">
        <f t="shared" si="184"/>
        <v>0.44175995726840234</v>
      </c>
      <c r="CG35" s="66">
        <f t="shared" si="185"/>
        <v>0.28062371383881984</v>
      </c>
      <c r="CH35" s="67">
        <f t="shared" si="186"/>
        <v>0.72238367110722224</v>
      </c>
      <c r="CJ35" s="60">
        <f t="shared" si="187"/>
        <v>1.3403926457829232</v>
      </c>
      <c r="CK35" s="60">
        <f t="shared" si="188"/>
        <v>1.0388318947923962</v>
      </c>
      <c r="CL35" s="60">
        <f t="shared" si="189"/>
        <v>1.0218310242966295</v>
      </c>
      <c r="CN35" s="60">
        <f t="shared" si="190"/>
        <v>1</v>
      </c>
      <c r="CO35" s="60">
        <f t="shared" si="191"/>
        <v>5.9684003975769366</v>
      </c>
      <c r="CP35" s="60">
        <f t="shared" si="192"/>
        <v>0.56858357021236772</v>
      </c>
      <c r="CQ35" s="60">
        <f t="shared" si="193"/>
        <v>2.8445867807052796</v>
      </c>
      <c r="CR35" s="60">
        <f t="shared" si="194"/>
        <v>0</v>
      </c>
      <c r="CS35" s="60">
        <f t="shared" si="195"/>
        <v>1.1223400513772805</v>
      </c>
      <c r="CT35" s="60">
        <f t="shared" si="196"/>
        <v>2.0306693487081766</v>
      </c>
      <c r="CU35" s="60">
        <f t="shared" si="197"/>
        <v>2.1263182162497469</v>
      </c>
      <c r="CV35" s="60">
        <f t="shared" si="198"/>
        <v>1.8632441474657375E-2</v>
      </c>
      <c r="CW35" s="60">
        <f t="shared" si="199"/>
        <v>0.44175995726840234</v>
      </c>
      <c r="CX35" s="60">
        <f t="shared" si="200"/>
        <v>0.28062371383881984</v>
      </c>
      <c r="CY35" s="60">
        <f t="shared" si="201"/>
        <v>0</v>
      </c>
      <c r="CZ35" s="60">
        <f t="shared" si="202"/>
        <v>0</v>
      </c>
      <c r="DA35" s="60">
        <f t="shared" si="203"/>
        <v>2</v>
      </c>
      <c r="DB35" s="60">
        <f t="shared" si="204"/>
        <v>23</v>
      </c>
      <c r="DC35" s="60">
        <f t="shared" si="205"/>
        <v>0</v>
      </c>
      <c r="DD35" s="60" t="str">
        <f t="shared" si="206"/>
        <v/>
      </c>
      <c r="DE35" s="59">
        <f t="shared" si="207"/>
        <v>5.9684003975769366</v>
      </c>
      <c r="DF35" s="59">
        <f t="shared" si="208"/>
        <v>2.0315996024230634</v>
      </c>
      <c r="DG35" s="59">
        <f t="shared" si="209"/>
        <v>0</v>
      </c>
      <c r="DH35" s="59">
        <f t="shared" si="210"/>
        <v>8</v>
      </c>
      <c r="DI35" s="59">
        <f t="shared" si="211"/>
        <v>0.81298717828221623</v>
      </c>
      <c r="DJ35" s="59">
        <f t="shared" si="212"/>
        <v>0.56858357021236772</v>
      </c>
      <c r="DK35" s="59">
        <f t="shared" si="213"/>
        <v>0</v>
      </c>
      <c r="DL35" s="59">
        <f t="shared" si="214"/>
        <v>0</v>
      </c>
      <c r="DM35" s="59">
        <f t="shared" si="215"/>
        <v>2.0306693487081766</v>
      </c>
      <c r="DN35" s="59">
        <f t="shared" si="216"/>
        <v>1.1223400513772805</v>
      </c>
      <c r="DO35" s="59">
        <f t="shared" si="217"/>
        <v>1.8632441474657375E-2</v>
      </c>
      <c r="DP35" s="59">
        <f t="shared" si="218"/>
        <v>4.5532125900546978</v>
      </c>
      <c r="DQ35" s="59">
        <f t="shared" si="219"/>
        <v>0</v>
      </c>
      <c r="DR35" s="59">
        <f t="shared" si="220"/>
        <v>0</v>
      </c>
      <c r="DS35" s="59">
        <f t="shared" si="221"/>
        <v>0</v>
      </c>
      <c r="DT35" s="59">
        <f t="shared" si="222"/>
        <v>2.1263182162497469</v>
      </c>
      <c r="DU35" s="59">
        <f t="shared" si="223"/>
        <v>0</v>
      </c>
      <c r="DV35" s="59">
        <f t="shared" si="224"/>
        <v>2.1263182162497469</v>
      </c>
      <c r="DW35" s="59">
        <f t="shared" si="225"/>
        <v>0.44175995726840234</v>
      </c>
      <c r="DX35" s="59">
        <f t="shared" si="226"/>
        <v>0</v>
      </c>
      <c r="DY35" s="59">
        <f t="shared" si="227"/>
        <v>0.44175995726840234</v>
      </c>
      <c r="EA35" s="60">
        <f t="shared" si="228"/>
        <v>0.90775123555317816</v>
      </c>
      <c r="EB35" s="60">
        <f t="shared" si="229"/>
        <v>0.99197880885505907</v>
      </c>
      <c r="EC35" s="60">
        <f t="shared" si="230"/>
        <v>0.88558688772374561</v>
      </c>
      <c r="ED35" s="60">
        <f t="shared" si="231"/>
        <v>0.97618242111589537</v>
      </c>
      <c r="EF35" s="60">
        <f t="shared" si="232"/>
        <v>0.99197880885505907</v>
      </c>
      <c r="EG35" s="60">
        <f t="shared" si="233"/>
        <v>5.9205267171584302</v>
      </c>
      <c r="EH35" s="60">
        <f t="shared" si="234"/>
        <v>0.56402285271382135</v>
      </c>
      <c r="EI35" s="60">
        <f t="shared" si="235"/>
        <v>2.8217698064088705</v>
      </c>
      <c r="EJ35" s="60">
        <f t="shared" si="236"/>
        <v>0</v>
      </c>
      <c r="EK35" s="60">
        <f t="shared" si="237"/>
        <v>1.1133375472955604</v>
      </c>
      <c r="EL35" s="60">
        <f t="shared" si="238"/>
        <v>2.0143809617100157</v>
      </c>
      <c r="EM35" s="60">
        <f t="shared" si="239"/>
        <v>2.1092626114022379</v>
      </c>
      <c r="EN35" s="60">
        <f t="shared" si="240"/>
        <v>1.8482987100092222E-2</v>
      </c>
      <c r="EO35" s="60">
        <f t="shared" si="241"/>
        <v>0.43821651621097152</v>
      </c>
      <c r="EP35" s="60">
        <f t="shared" si="242"/>
        <v>0.27837277739031546</v>
      </c>
      <c r="EQ35" s="60">
        <f t="shared" si="243"/>
        <v>0</v>
      </c>
      <c r="ER35" s="60">
        <f t="shared" si="244"/>
        <v>0</v>
      </c>
      <c r="ES35" s="60">
        <f t="shared" si="245"/>
        <v>1.9839576177101181</v>
      </c>
      <c r="ET35" s="60">
        <f t="shared" si="246"/>
        <v>22.815512603666363</v>
      </c>
      <c r="EU35" s="60">
        <f t="shared" si="247"/>
        <v>0.36897479266727373</v>
      </c>
      <c r="EV35" s="60" t="str">
        <f t="shared" si="248"/>
        <v/>
      </c>
      <c r="EW35" s="62">
        <f t="shared" si="249"/>
        <v>5.9205267171584302</v>
      </c>
      <c r="EX35" s="62">
        <f t="shared" si="250"/>
        <v>2.0794732828415698</v>
      </c>
      <c r="EY35" s="62">
        <f t="shared" si="251"/>
        <v>0</v>
      </c>
      <c r="EZ35" s="62">
        <f t="shared" si="252"/>
        <v>8</v>
      </c>
      <c r="FA35" s="62">
        <f t="shared" si="253"/>
        <v>0.74229652356730069</v>
      </c>
      <c r="FB35" s="62">
        <f t="shared" si="254"/>
        <v>0.56402285271382135</v>
      </c>
      <c r="FC35" s="62">
        <f t="shared" si="255"/>
        <v>0</v>
      </c>
      <c r="FD35" s="62">
        <f t="shared" si="256"/>
        <v>0.36897479266727373</v>
      </c>
      <c r="FE35" s="62">
        <f t="shared" si="257"/>
        <v>2.0143809617100157</v>
      </c>
      <c r="FF35" s="62">
        <f t="shared" si="258"/>
        <v>0.74436275462828672</v>
      </c>
      <c r="FG35" s="62">
        <f t="shared" si="259"/>
        <v>1.8482987100092222E-2</v>
      </c>
      <c r="FH35" s="62">
        <f t="shared" si="260"/>
        <v>4.4525208723867902</v>
      </c>
      <c r="FI35" s="62">
        <f t="shared" si="261"/>
        <v>0</v>
      </c>
      <c r="FJ35" s="62">
        <f t="shared" si="262"/>
        <v>0</v>
      </c>
      <c r="FK35" s="62">
        <f t="shared" si="263"/>
        <v>0</v>
      </c>
      <c r="FL35" s="62">
        <f t="shared" si="264"/>
        <v>2.1092626114022379</v>
      </c>
      <c r="FM35" s="62">
        <f t="shared" si="265"/>
        <v>0</v>
      </c>
      <c r="FN35" s="62">
        <f t="shared" si="266"/>
        <v>2.1092626114022379</v>
      </c>
      <c r="FO35" s="62">
        <f t="shared" si="267"/>
        <v>0.43821651621097152</v>
      </c>
      <c r="FP35" s="62">
        <f t="shared" si="268"/>
        <v>0.27837277739031546</v>
      </c>
      <c r="FQ35" s="62">
        <f t="shared" si="269"/>
        <v>0.71658929360128698</v>
      </c>
      <c r="FR35" s="62" t="str">
        <f t="shared" si="270"/>
        <v>Pass</v>
      </c>
      <c r="FS35" s="62" t="str">
        <f t="shared" si="271"/>
        <v>Kaersutite</v>
      </c>
      <c r="FT35" s="60">
        <f t="shared" si="272"/>
        <v>0.73018053463252319</v>
      </c>
      <c r="FV35" s="60">
        <f t="shared" si="273"/>
        <v>0.99598940442752948</v>
      </c>
      <c r="FW35" s="60">
        <f t="shared" si="274"/>
        <v>5.9444635573676834</v>
      </c>
      <c r="FX35" s="60">
        <f t="shared" si="275"/>
        <v>0.56630321146309448</v>
      </c>
      <c r="FY35" s="60">
        <f t="shared" si="276"/>
        <v>2.8331782935570748</v>
      </c>
      <c r="FZ35" s="60">
        <f t="shared" si="277"/>
        <v>0</v>
      </c>
      <c r="GA35" s="60">
        <f t="shared" si="278"/>
        <v>1.1178387993364205</v>
      </c>
      <c r="GB35" s="60">
        <f t="shared" si="279"/>
        <v>2.0225251552090961</v>
      </c>
      <c r="GC35" s="60">
        <f t="shared" si="280"/>
        <v>2.1177904138259924</v>
      </c>
      <c r="GD35" s="60">
        <f t="shared" si="281"/>
        <v>1.8557714287374797E-2</v>
      </c>
      <c r="GE35" s="60">
        <f t="shared" si="282"/>
        <v>0.4399882367396869</v>
      </c>
      <c r="GF35" s="60">
        <f t="shared" si="283"/>
        <v>0.27949824561456765</v>
      </c>
      <c r="GG35" s="60">
        <f t="shared" si="284"/>
        <v>0</v>
      </c>
      <c r="GH35" s="60">
        <f t="shared" si="285"/>
        <v>0</v>
      </c>
      <c r="GI35" s="60">
        <f t="shared" si="286"/>
        <v>1.991978808855059</v>
      </c>
      <c r="GJ35" s="60">
        <f t="shared" si="287"/>
        <v>22.907756301833182</v>
      </c>
      <c r="GK35" s="60">
        <f t="shared" si="288"/>
        <v>0.18448739633363687</v>
      </c>
      <c r="GM35" s="88">
        <f t="shared" si="289"/>
        <v>5.9444635573676834</v>
      </c>
      <c r="GN35" s="88">
        <f t="shared" si="290"/>
        <v>2.0555364426323166</v>
      </c>
      <c r="GO35" s="88">
        <f t="shared" si="291"/>
        <v>0</v>
      </c>
      <c r="GP35" s="87">
        <f t="shared" si="292"/>
        <v>8</v>
      </c>
      <c r="GQ35" s="88">
        <f t="shared" si="293"/>
        <v>0.77764185092475824</v>
      </c>
      <c r="GR35" s="88">
        <f t="shared" si="294"/>
        <v>0.56630321146309448</v>
      </c>
      <c r="GS35" s="88">
        <f t="shared" si="295"/>
        <v>0</v>
      </c>
      <c r="GT35" s="88">
        <f t="shared" si="296"/>
        <v>0.18448739633363687</v>
      </c>
      <c r="GU35" s="88">
        <f t="shared" si="297"/>
        <v>2.0225251552090961</v>
      </c>
      <c r="GV35" s="88">
        <f t="shared" si="298"/>
        <v>0.93335140300278363</v>
      </c>
      <c r="GW35" s="88">
        <f t="shared" si="299"/>
        <v>1.8557714287374797E-2</v>
      </c>
      <c r="GX35" s="87">
        <f t="shared" si="300"/>
        <v>4.5028667312207444</v>
      </c>
      <c r="GY35" s="88">
        <f t="shared" si="301"/>
        <v>0</v>
      </c>
      <c r="GZ35" s="88">
        <f t="shared" si="302"/>
        <v>0</v>
      </c>
      <c r="HA35" s="88">
        <f t="shared" si="303"/>
        <v>0</v>
      </c>
      <c r="HB35" s="88">
        <f t="shared" si="304"/>
        <v>2.1177904138259924</v>
      </c>
      <c r="HC35" s="88">
        <f t="shared" si="305"/>
        <v>0</v>
      </c>
      <c r="HD35" s="87">
        <f t="shared" si="306"/>
        <v>2.1177904138259924</v>
      </c>
      <c r="HE35" s="88">
        <f t="shared" si="307"/>
        <v>0.4399882367396869</v>
      </c>
      <c r="HF35" s="88">
        <f t="shared" si="308"/>
        <v>0.27949824561456765</v>
      </c>
      <c r="HG35" s="88">
        <f t="shared" si="309"/>
        <v>0.71948648235425461</v>
      </c>
      <c r="HH35" s="96" t="str">
        <f t="shared" si="310"/>
        <v>Pass</v>
      </c>
      <c r="HI35" s="83">
        <f t="shared" si="311"/>
        <v>0.68423870732700598</v>
      </c>
      <c r="HJ35" s="83">
        <f t="shared" si="312"/>
        <v>0.71948648235425461</v>
      </c>
      <c r="HK35" s="83">
        <f t="shared" si="313"/>
        <v>0.56630321146309448</v>
      </c>
      <c r="HL35" s="83">
        <f t="shared" si="314"/>
        <v>5.9444635573676834</v>
      </c>
      <c r="HM35" s="96" t="str">
        <f t="shared" si="315"/>
        <v>Kaer</v>
      </c>
      <c r="HP35" s="97">
        <f>parameters!$E$5+parameters!$F$5*calcs!$Q35 +parameters!$G$5*calcs!$GM35+parameters!$H$5*LN(calcs!$GM35)+parameters!$I$5*calcs!$GQ35+parameters!$J$5*(calcs!$GU35+calcs!$GY35) + parameters!$K$5*calcs!$GT35+parameters!$L$5*(calcs!$GV35+calcs!$GZ35)+parameters!$M$5*(calcs!$GT35+calcs!$GV35+calcs!$GZ35)+parameters!$N$5*(calcs!$GO35+calcs!$GR35)+parameters!$O$5*calcs!$HB35+parameters!$P$5*calcs!$HE35</f>
        <v>68.311367715813731</v>
      </c>
      <c r="HQ35" s="97">
        <f>parameters!$E$6+parameters!$F$6*calcs!$Q35 +parameters!$G$6*calcs!$GM35+parameters!$H$6*LN(calcs!$GM35)+parameters!$I$6*calcs!$GQ35+parameters!$J$6*(calcs!$GU35+calcs!$GY35) + parameters!$K$6*calcs!$GT35+parameters!$L$6*(calcs!$GV35+calcs!$GZ35)+parameters!$M$6*(calcs!$GT35+calcs!$GV35+calcs!$GZ35)+parameters!$N$6*(calcs!$GO35+calcs!$GR35)+parameters!$O$6*calcs!$HB35+parameters!$P$6*calcs!$HE35</f>
        <v>65.239945755788611</v>
      </c>
      <c r="HR35" s="97">
        <f>parameters!$E$7+parameters!$F$7*calcs!$Q35 +parameters!$G$7*calcs!$GM35+parameters!$H$7*LN(calcs!$GM35)+parameters!$I$7*calcs!$GQ35+parameters!$J$7*(calcs!$GU35+calcs!$GY35) + parameters!$K$7*calcs!$GT35+parameters!$L$7*(calcs!$GV35+calcs!$GZ35)+parameters!$M$7*(calcs!$GT35+calcs!$GV35+calcs!$GZ35)+parameters!$N$7*(calcs!$GO35+calcs!$GR35)+parameters!$O$7*calcs!$HB35+parameters!$P$7*calcs!$HE35</f>
        <v>62.421589054628988</v>
      </c>
      <c r="HS35" s="97">
        <f>parameters!$E$8+parameters!$F$8*calcs!$Q35 +parameters!$G$8*calcs!$GM35+parameters!$H$8*LN(calcs!$GM35)+parameters!$I$8*calcs!$GQ35+parameters!$J$8*(calcs!$GU35+calcs!$GY35) + parameters!$K$8*calcs!$GT35+parameters!$L$8*(calcs!$GV35+calcs!$GZ35)+parameters!$M$8*(calcs!$GT35+calcs!$GV35+calcs!$GZ35)+parameters!$N$8*(calcs!$GO35+calcs!$GR35)+parameters!$O$8*calcs!$HB35+parameters!$P$8*calcs!$HE35</f>
        <v>61.505210693914762</v>
      </c>
      <c r="HT35" s="81"/>
      <c r="HU35" s="97">
        <f>EXP(parameters!$E$10+parameters!$F$10*calcs!$Q35 +parameters!$G$10*calcs!$GM35+parameters!$H$10*LN(calcs!$GM35)+parameters!$I$10*calcs!$GQ35+parameters!$J$10*(calcs!$GU35+calcs!$GY35) + parameters!$K$10*calcs!$GT35+parameters!$L$10*(calcs!$GV35+calcs!$GZ35)+parameters!$M$10*(calcs!$GT35+calcs!$GV35+calcs!$GZ35)+parameters!$N$10*(calcs!$GO35+calcs!$GR35)+parameters!$O$10*calcs!$HB35+parameters!$P$10*calcs!$HE35)</f>
        <v>0.65000711753081908</v>
      </c>
      <c r="HV35" s="97">
        <f>EXP(parameters!$E$11+parameters!$F$11*calcs!$Q35 +parameters!$G$11*calcs!$GM35+parameters!$H$11*LN(calcs!$GM35)+parameters!$I$11*calcs!$GQ35+parameters!$J$11*(calcs!$GU35+calcs!$GY35) + parameters!$K$11*calcs!$GT35+parameters!$L$11*(calcs!$GV35+calcs!$GZ35)+parameters!$M$11*(calcs!$GT35+calcs!$GV35+calcs!$GZ35)+parameters!$N$11*(calcs!$GO35+calcs!$GR35)+parameters!$O$11*calcs!$HB35+parameters!$P$11*calcs!$HE35)</f>
        <v>0.87474620199225428</v>
      </c>
      <c r="HW35" s="73"/>
      <c r="HX35" s="97">
        <f>EXP(parameters!$E$13+parameters!$F$13*calcs!$Q35 +parameters!$G$13*calcs!$GM35+parameters!$H$13*LN(calcs!$GM35)+parameters!$I$13*calcs!$GQ35+parameters!$J$13*(calcs!$GU35+calcs!$GY35) + parameters!$K$13*calcs!$GT35+parameters!$L$13*(calcs!$GV35+calcs!$GZ35)+parameters!$M$13*(calcs!$GT35+calcs!$GV35+calcs!$GZ35)+parameters!$N$13*(calcs!$GO35+calcs!$GR35)+parameters!$O$13*calcs!$HB35+parameters!$P$13*calcs!$HE35)</f>
        <v>1.7616669870317438</v>
      </c>
      <c r="HY35" s="97">
        <f>EXP(parameters!$E$14+parameters!$F$14*calcs!$Q35 +parameters!$G$14*calcs!$GM35+parameters!$H$14*LN(calcs!$GM35)+parameters!$I$14*calcs!$GQ35+parameters!$J$14*(calcs!$GU35+calcs!$GY35) + parameters!$K$14*calcs!$GT35+parameters!$L$14*(calcs!$GV35+calcs!$GZ35)+parameters!$M$14*(calcs!$GT35+calcs!$GV35+calcs!$GZ35)+parameters!$N$14*(calcs!$GO35+calcs!$GR35)+parameters!$O$14*calcs!$HB35+parameters!$P$14*calcs!$HE35)</f>
        <v>3.1310001164395995</v>
      </c>
      <c r="HZ35" s="81"/>
      <c r="IA35" s="97">
        <f>EXP(parameters!$E$16+parameters!$F$16*calcs!$Q35 +parameters!$G$16*calcs!$GM35+parameters!$H$16*LN(calcs!$GM35)+parameters!$I$16*calcs!$GQ35+parameters!$J$16*(calcs!$GU35+calcs!$GY35) + parameters!$K$16*calcs!$GT35+parameters!$L$16*(calcs!$GV35+calcs!$GZ35)+parameters!$M$16*(calcs!$GT35+calcs!$GV35+calcs!$GZ35)+parameters!$N$16*(calcs!$GO35+calcs!$GR35)+parameters!$O$16*calcs!$HB35+parameters!$P$16*calcs!$HE35)</f>
        <v>1.4654325410367455</v>
      </c>
      <c r="IB35" s="81"/>
      <c r="IC35" s="97">
        <f>(parameters!$E$18+parameters!$F$18*calcs!$Q35 +parameters!$G$18*calcs!$GM35+parameters!$H$18*LN(calcs!$GM35)+parameters!$I$18*calcs!$GQ35+parameters!$J$18*(calcs!$GU35+calcs!$GY35) + parameters!$K$18*calcs!$GT35+parameters!$L$18*(calcs!$GV35+calcs!$GZ35)+parameters!$M$18*(calcs!$GT35+calcs!$GV35+calcs!$GZ35)+parameters!$N$18*(calcs!$GO35+calcs!$GR35)+parameters!$O$18*calcs!$HB35+parameters!$P$18*calcs!$HE35)</f>
        <v>3.6502623984642311</v>
      </c>
      <c r="ID35" s="97">
        <f>EXP(parameters!$E$19+parameters!$F$19*calcs!$Q35 +parameters!$G$19*calcs!$GM35+parameters!$H$19*LN(calcs!$GM35)+parameters!$I$19*calcs!$GQ35+parameters!$J$19*(calcs!$GU35+calcs!$GY35) + parameters!$K$19*calcs!$GT35+parameters!$L$19*(calcs!$GV35+calcs!$GZ35)+parameters!$M$19*(calcs!$GT35+calcs!$GV35+calcs!$GZ35)+parameters!$N$19*(calcs!$GO35+calcs!$GR35)+parameters!$O$19*calcs!$HB35+parameters!$P$19*calcs!$HE35)</f>
        <v>6.2857288757395571</v>
      </c>
      <c r="IE35" s="73"/>
      <c r="IF35" s="97">
        <f>(parameters!$E$21+parameters!$F$21*calcs!$Q35 +parameters!$G$21*calcs!$GM35+parameters!$H$21*LN(calcs!$GM35)+parameters!$I$21*calcs!$GQ35+parameters!$J$21*(calcs!$GU35+calcs!$GY35) + parameters!$K$21*calcs!$GT35+parameters!$L$21*(calcs!$GV35+calcs!$GZ35)+parameters!$M$21*(calcs!$GT35+calcs!$GV35+calcs!$GZ35)+parameters!$N$21*(calcs!$GO35+calcs!$GR35)+parameters!$O$21*calcs!$HB35+parameters!$P$21*calcs!$HE35)</f>
        <v>2.2743234178928216</v>
      </c>
      <c r="IG35" s="97">
        <f>(parameters!$E$22+parameters!$F$22*calcs!$Q35 +parameters!$G$22*calcs!$GM35+parameters!$H$22*LN(calcs!$GM35)+parameters!$I$22*calcs!$GQ35+parameters!$J$22*(calcs!$GU35+calcs!$GY35) + parameters!$K$22*calcs!$GT35+parameters!$L$22*(calcs!$GV35+calcs!$GZ35)+parameters!$M$22*(calcs!$GT35+calcs!$GV35+calcs!$GZ35)+parameters!$N$22*(calcs!$GO35+calcs!$GR35)+parameters!$O$22*calcs!$HB35+parameters!$P$22*calcs!$HE35)</f>
        <v>4.0289112180713156</v>
      </c>
      <c r="IH35" s="81"/>
      <c r="II35" s="97">
        <f>(parameters!$E$24+parameters!$F$24*calcs!$Q35 +parameters!$G$24*calcs!$GM35+parameters!$H$24*LN(calcs!$GM35)+parameters!$I$24*calcs!$GQ35+parameters!$J$24*(calcs!$GU35+calcs!$GY35) + parameters!$K$24*calcs!$GT35+parameters!$L$24*(calcs!$GV35+calcs!$GZ35)+parameters!$M$24*(calcs!$GT35+calcs!$GV35+calcs!$GZ35)+parameters!$N$24*(calcs!$GO35+calcs!$GR35)+parameters!$O$24*calcs!$HB35+parameters!$P$24*calcs!$HE35)</f>
        <v>19.368973758583543</v>
      </c>
      <c r="IJ35" s="98"/>
    </row>
    <row r="36" spans="1:244" s="60" customFormat="1" x14ac:dyDescent="0.3">
      <c r="A36" s="137" t="s">
        <v>170</v>
      </c>
      <c r="B36" s="90" t="str">
        <f t="shared" si="118"/>
        <v>MgHst</v>
      </c>
      <c r="C36" s="114">
        <v>35.92</v>
      </c>
      <c r="D36" s="114">
        <v>2.15</v>
      </c>
      <c r="E36" s="114">
        <v>11.64</v>
      </c>
      <c r="F36" s="114"/>
      <c r="G36" s="114">
        <v>10.45</v>
      </c>
      <c r="H36" s="114">
        <v>7.14</v>
      </c>
      <c r="I36" s="114">
        <v>11.06</v>
      </c>
      <c r="J36" s="114">
        <v>0.25</v>
      </c>
      <c r="K36" s="114">
        <v>3.56</v>
      </c>
      <c r="L36" s="114">
        <v>1.63</v>
      </c>
      <c r="M36" s="91">
        <v>0</v>
      </c>
      <c r="N36" s="91">
        <v>0</v>
      </c>
      <c r="O36" s="91">
        <v>0</v>
      </c>
      <c r="P36" s="91">
        <v>95.759999999999991</v>
      </c>
      <c r="Q36" s="60">
        <v>1025</v>
      </c>
      <c r="R36" s="92">
        <f t="shared" si="119"/>
        <v>0.59786950732356858</v>
      </c>
      <c r="S36" s="93">
        <f t="shared" si="120"/>
        <v>2.6918742957305619E-2</v>
      </c>
      <c r="T36" s="93">
        <f t="shared" si="121"/>
        <v>0.11416107303562531</v>
      </c>
      <c r="U36" s="93">
        <f t="shared" si="122"/>
        <v>0</v>
      </c>
      <c r="V36" s="93">
        <f t="shared" si="123"/>
        <v>0.14546213808463249</v>
      </c>
      <c r="W36" s="93">
        <f t="shared" si="124"/>
        <v>0.17712726370627635</v>
      </c>
      <c r="X36" s="93">
        <f t="shared" si="125"/>
        <v>0.19721825962910131</v>
      </c>
      <c r="Y36" s="93">
        <f t="shared" si="126"/>
        <v>3.5241048773611504E-3</v>
      </c>
      <c r="Z36" s="93">
        <f t="shared" si="127"/>
        <v>5.743880991948886E-2</v>
      </c>
      <c r="AA36" s="93">
        <f t="shared" si="128"/>
        <v>1.7302984817957737E-2</v>
      </c>
      <c r="AB36" s="93">
        <f t="shared" si="129"/>
        <v>0</v>
      </c>
      <c r="AC36" s="94">
        <f t="shared" si="130"/>
        <v>0</v>
      </c>
      <c r="AD36" s="92">
        <f t="shared" si="131"/>
        <v>1.1957390146471372</v>
      </c>
      <c r="AE36" s="93">
        <f t="shared" si="132"/>
        <v>5.3837485914611238E-2</v>
      </c>
      <c r="AF36" s="93">
        <f t="shared" si="133"/>
        <v>0.34248321910687596</v>
      </c>
      <c r="AG36" s="93">
        <f t="shared" si="134"/>
        <v>0</v>
      </c>
      <c r="AH36" s="93">
        <f t="shared" si="135"/>
        <v>0.14546213808463249</v>
      </c>
      <c r="AI36" s="93">
        <f t="shared" si="136"/>
        <v>0.17712726370627635</v>
      </c>
      <c r="AJ36" s="93">
        <f t="shared" si="137"/>
        <v>0.19721825962910131</v>
      </c>
      <c r="AK36" s="93">
        <f t="shared" si="138"/>
        <v>3.5241048773611504E-3</v>
      </c>
      <c r="AL36" s="93">
        <f t="shared" si="139"/>
        <v>5.743880991948886E-2</v>
      </c>
      <c r="AM36" s="93">
        <f t="shared" si="140"/>
        <v>1.7302984817957737E-2</v>
      </c>
      <c r="AN36" s="94">
        <f t="shared" si="141"/>
        <v>2.1901332807034417</v>
      </c>
      <c r="AO36" s="92">
        <f t="shared" si="142"/>
        <v>12.557225434267123</v>
      </c>
      <c r="AP36" s="93">
        <f t="shared" si="143"/>
        <v>0.56538211027885255</v>
      </c>
      <c r="AQ36" s="93">
        <f t="shared" si="144"/>
        <v>3.5966368388905181</v>
      </c>
      <c r="AR36" s="93">
        <f t="shared" si="145"/>
        <v>0</v>
      </c>
      <c r="AS36" s="93">
        <f t="shared" si="146"/>
        <v>1.5275915878836268</v>
      </c>
      <c r="AT36" s="93">
        <f t="shared" si="147"/>
        <v>1.8601274639942755</v>
      </c>
      <c r="AU36" s="93">
        <f t="shared" si="148"/>
        <v>2.0711159505381431</v>
      </c>
      <c r="AV36" s="93">
        <f t="shared" si="149"/>
        <v>3.7008894798070402E-2</v>
      </c>
      <c r="AW36" s="93">
        <f t="shared" si="150"/>
        <v>0.60320193286315726</v>
      </c>
      <c r="AX36" s="93">
        <f t="shared" si="151"/>
        <v>0.18170978648623873</v>
      </c>
      <c r="AY36" s="94">
        <f t="shared" si="152"/>
        <v>23.000000000000004</v>
      </c>
      <c r="AZ36" s="92">
        <f t="shared" si="153"/>
        <v>6.2786127171335613</v>
      </c>
      <c r="BA36" s="93">
        <f t="shared" si="154"/>
        <v>0.28269105513942627</v>
      </c>
      <c r="BB36" s="93">
        <f t="shared" si="155"/>
        <v>2.3977578925936789</v>
      </c>
      <c r="BC36" s="93">
        <f t="shared" si="156"/>
        <v>0</v>
      </c>
      <c r="BD36" s="93">
        <f t="shared" si="157"/>
        <v>1.5275915878836268</v>
      </c>
      <c r="BE36" s="93">
        <f t="shared" si="158"/>
        <v>1.8601274639942755</v>
      </c>
      <c r="BF36" s="93">
        <f t="shared" si="159"/>
        <v>2.0711159505381431</v>
      </c>
      <c r="BG36" s="93">
        <f t="shared" si="160"/>
        <v>3.7008894798070402E-2</v>
      </c>
      <c r="BH36" s="93">
        <f t="shared" si="161"/>
        <v>1.2064038657263145</v>
      </c>
      <c r="BI36" s="93">
        <f t="shared" si="162"/>
        <v>0.36341957297247746</v>
      </c>
      <c r="BJ36" s="93">
        <f t="shared" si="163"/>
        <v>0</v>
      </c>
      <c r="BK36" s="93">
        <f t="shared" si="164"/>
        <v>0</v>
      </c>
      <c r="BL36" s="93">
        <f t="shared" si="165"/>
        <v>2</v>
      </c>
      <c r="BM36" s="94">
        <f t="shared" si="166"/>
        <v>16.024729000779576</v>
      </c>
      <c r="BN36" s="95">
        <f t="shared" si="167"/>
        <v>6.2786127171335613</v>
      </c>
      <c r="BO36" s="66">
        <f t="shared" si="168"/>
        <v>1.7213872828664387</v>
      </c>
      <c r="BP36" s="66">
        <f t="shared" si="169"/>
        <v>0</v>
      </c>
      <c r="BQ36" s="66">
        <f t="shared" si="170"/>
        <v>8</v>
      </c>
      <c r="BR36" s="66">
        <f t="shared" si="171"/>
        <v>0.67637060972724017</v>
      </c>
      <c r="BS36" s="66">
        <f t="shared" si="172"/>
        <v>0.28269105513942627</v>
      </c>
      <c r="BT36" s="66">
        <f t="shared" si="173"/>
        <v>0</v>
      </c>
      <c r="BU36" s="66"/>
      <c r="BV36" s="66">
        <f t="shared" si="174"/>
        <v>1.8601274639942755</v>
      </c>
      <c r="BW36" s="66">
        <f t="shared" si="175"/>
        <v>1.5275915878836268</v>
      </c>
      <c r="BX36" s="66">
        <f t="shared" si="176"/>
        <v>3.7008894798070402E-2</v>
      </c>
      <c r="BY36" s="66">
        <f t="shared" si="177"/>
        <v>4.3837896115426389</v>
      </c>
      <c r="BZ36" s="66">
        <f t="shared" si="178"/>
        <v>0</v>
      </c>
      <c r="CA36" s="66">
        <f t="shared" si="179"/>
        <v>0</v>
      </c>
      <c r="CB36" s="66">
        <f t="shared" si="180"/>
        <v>0</v>
      </c>
      <c r="CC36" s="66">
        <f t="shared" si="181"/>
        <v>2.0711159505381431</v>
      </c>
      <c r="CD36" s="56">
        <f t="shared" si="182"/>
        <v>0</v>
      </c>
      <c r="CE36" s="66">
        <f t="shared" si="183"/>
        <v>2.0711159505381431</v>
      </c>
      <c r="CF36" s="66">
        <f t="shared" si="184"/>
        <v>1.2064038657263145</v>
      </c>
      <c r="CG36" s="66">
        <f t="shared" si="185"/>
        <v>0.36341957297247746</v>
      </c>
      <c r="CH36" s="67">
        <f t="shared" si="186"/>
        <v>1.5698234386987919</v>
      </c>
      <c r="CJ36" s="60">
        <f t="shared" si="187"/>
        <v>1.2741668200315948</v>
      </c>
      <c r="CK36" s="60">
        <f t="shared" si="188"/>
        <v>0.99845682252858237</v>
      </c>
      <c r="CL36" s="60">
        <f t="shared" si="189"/>
        <v>1.0377099964837646</v>
      </c>
      <c r="CN36" s="60">
        <f t="shared" si="190"/>
        <v>0.99845682252858237</v>
      </c>
      <c r="CO36" s="60">
        <f t="shared" si="191"/>
        <v>6.2689237034367249</v>
      </c>
      <c r="CP36" s="60">
        <f t="shared" si="192"/>
        <v>0.28225481267176383</v>
      </c>
      <c r="CQ36" s="60">
        <f t="shared" si="193"/>
        <v>2.3940577266319143</v>
      </c>
      <c r="CR36" s="60">
        <f t="shared" si="194"/>
        <v>0</v>
      </c>
      <c r="CS36" s="60">
        <f t="shared" si="195"/>
        <v>1.5252342429596777</v>
      </c>
      <c r="CT36" s="60">
        <f t="shared" si="196"/>
        <v>1.8572569571978743</v>
      </c>
      <c r="CU36" s="60">
        <f t="shared" si="197"/>
        <v>2.0679198510625789</v>
      </c>
      <c r="CV36" s="60">
        <f t="shared" si="198"/>
        <v>3.6951783505375951E-2</v>
      </c>
      <c r="CW36" s="60">
        <f t="shared" si="199"/>
        <v>1.2045421704592945</v>
      </c>
      <c r="CX36" s="60">
        <f t="shared" si="200"/>
        <v>0.36285875207479412</v>
      </c>
      <c r="CY36" s="60">
        <f t="shared" si="201"/>
        <v>0</v>
      </c>
      <c r="CZ36" s="60">
        <f t="shared" si="202"/>
        <v>0</v>
      </c>
      <c r="DA36" s="60">
        <f t="shared" si="203"/>
        <v>1.9969136450571647</v>
      </c>
      <c r="DB36" s="60">
        <f t="shared" si="204"/>
        <v>22.964506918157401</v>
      </c>
      <c r="DC36" s="60">
        <f t="shared" si="205"/>
        <v>7.0986163685198278E-2</v>
      </c>
      <c r="DD36" s="60" t="str">
        <f t="shared" si="206"/>
        <v/>
      </c>
      <c r="DE36" s="59">
        <f t="shared" si="207"/>
        <v>6.2689237034367249</v>
      </c>
      <c r="DF36" s="59">
        <f t="shared" si="208"/>
        <v>1.7310762965632751</v>
      </c>
      <c r="DG36" s="59">
        <f t="shared" si="209"/>
        <v>0</v>
      </c>
      <c r="DH36" s="59">
        <f t="shared" si="210"/>
        <v>8</v>
      </c>
      <c r="DI36" s="59">
        <f t="shared" si="211"/>
        <v>0.66298143006863919</v>
      </c>
      <c r="DJ36" s="59">
        <f t="shared" si="212"/>
        <v>0.28225481267176383</v>
      </c>
      <c r="DK36" s="59">
        <f t="shared" si="213"/>
        <v>0</v>
      </c>
      <c r="DL36" s="59">
        <f t="shared" si="214"/>
        <v>7.0986163685198278E-2</v>
      </c>
      <c r="DM36" s="59">
        <f t="shared" si="215"/>
        <v>1.8572569571978743</v>
      </c>
      <c r="DN36" s="59">
        <f t="shared" si="216"/>
        <v>1.4542480792744794</v>
      </c>
      <c r="DO36" s="59">
        <f t="shared" si="217"/>
        <v>3.6951783505375951E-2</v>
      </c>
      <c r="DP36" s="59">
        <f t="shared" si="218"/>
        <v>4.3646792264033314</v>
      </c>
      <c r="DQ36" s="59">
        <f t="shared" si="219"/>
        <v>0</v>
      </c>
      <c r="DR36" s="59">
        <f t="shared" si="220"/>
        <v>0</v>
      </c>
      <c r="DS36" s="59">
        <f t="shared" si="221"/>
        <v>0</v>
      </c>
      <c r="DT36" s="59">
        <f t="shared" si="222"/>
        <v>2.0679198510625789</v>
      </c>
      <c r="DU36" s="59">
        <f t="shared" si="223"/>
        <v>0</v>
      </c>
      <c r="DV36" s="59">
        <f t="shared" si="224"/>
        <v>2.0679198510625789</v>
      </c>
      <c r="DW36" s="59">
        <f t="shared" si="225"/>
        <v>1.2045421704592945</v>
      </c>
      <c r="DX36" s="59">
        <f t="shared" si="226"/>
        <v>0</v>
      </c>
      <c r="DY36" s="59">
        <f t="shared" si="227"/>
        <v>1.2045421704592945</v>
      </c>
      <c r="EA36" s="60">
        <f t="shared" si="228"/>
        <v>0.92204452297496975</v>
      </c>
      <c r="EB36" s="60">
        <f t="shared" si="229"/>
        <v>0.95777432079638736</v>
      </c>
      <c r="EC36" s="60">
        <f t="shared" si="230"/>
        <v>0.89934866361926269</v>
      </c>
      <c r="ED36" s="60">
        <f t="shared" si="231"/>
        <v>0.96785884710654979</v>
      </c>
      <c r="EF36" s="60">
        <f t="shared" si="232"/>
        <v>0.96785884710654979</v>
      </c>
      <c r="EG36" s="60">
        <f t="shared" si="233"/>
        <v>6.0768108658334103</v>
      </c>
      <c r="EH36" s="60">
        <f t="shared" si="234"/>
        <v>0.2736050387145792</v>
      </c>
      <c r="EI36" s="60">
        <f t="shared" si="235"/>
        <v>2.3206911895663485</v>
      </c>
      <c r="EJ36" s="60">
        <f t="shared" si="236"/>
        <v>0</v>
      </c>
      <c r="EK36" s="60">
        <f t="shared" si="237"/>
        <v>1.4784930330987107</v>
      </c>
      <c r="EL36" s="60">
        <f t="shared" si="238"/>
        <v>1.8003408227727298</v>
      </c>
      <c r="EM36" s="60">
        <f t="shared" si="239"/>
        <v>2.0045478961118333</v>
      </c>
      <c r="EN36" s="60">
        <f t="shared" si="240"/>
        <v>3.5819386251948006E-2</v>
      </c>
      <c r="EO36" s="60">
        <f t="shared" si="241"/>
        <v>1.1676286546267556</v>
      </c>
      <c r="EP36" s="60">
        <f t="shared" si="242"/>
        <v>0.35173884891309665</v>
      </c>
      <c r="EQ36" s="60">
        <f t="shared" si="243"/>
        <v>0</v>
      </c>
      <c r="ER36" s="60">
        <f t="shared" si="244"/>
        <v>0</v>
      </c>
      <c r="ES36" s="60">
        <f t="shared" si="245"/>
        <v>1.9357176942130996</v>
      </c>
      <c r="ET36" s="60">
        <f t="shared" si="246"/>
        <v>22.260753483450646</v>
      </c>
      <c r="EU36" s="60">
        <f t="shared" si="247"/>
        <v>1.4784930330987081</v>
      </c>
      <c r="EV36" s="60" t="str">
        <f t="shared" si="248"/>
        <v/>
      </c>
      <c r="EW36" s="62">
        <f t="shared" si="249"/>
        <v>6.0768108658334103</v>
      </c>
      <c r="EX36" s="62">
        <f t="shared" si="250"/>
        <v>1.9231891341665897</v>
      </c>
      <c r="EY36" s="62">
        <f t="shared" si="251"/>
        <v>0</v>
      </c>
      <c r="EZ36" s="62">
        <f t="shared" si="252"/>
        <v>8</v>
      </c>
      <c r="FA36" s="62">
        <f t="shared" si="253"/>
        <v>0.3975020553997588</v>
      </c>
      <c r="FB36" s="62">
        <f t="shared" si="254"/>
        <v>0.2736050387145792</v>
      </c>
      <c r="FC36" s="62">
        <f t="shared" si="255"/>
        <v>0</v>
      </c>
      <c r="FD36" s="62">
        <f t="shared" si="256"/>
        <v>1.4784930330987081</v>
      </c>
      <c r="FE36" s="62">
        <f t="shared" si="257"/>
        <v>1.8003408227727298</v>
      </c>
      <c r="FF36" s="62">
        <f t="shared" si="258"/>
        <v>2.6645352591003757E-15</v>
      </c>
      <c r="FG36" s="62">
        <f t="shared" si="259"/>
        <v>3.5819386251948006E-2</v>
      </c>
      <c r="FH36" s="62">
        <f t="shared" si="260"/>
        <v>3.9857603362377261</v>
      </c>
      <c r="FI36" s="62">
        <f t="shared" si="261"/>
        <v>0</v>
      </c>
      <c r="FJ36" s="62">
        <f t="shared" si="262"/>
        <v>0</v>
      </c>
      <c r="FK36" s="62">
        <f t="shared" si="263"/>
        <v>0</v>
      </c>
      <c r="FL36" s="62">
        <f t="shared" si="264"/>
        <v>2.0045478961118333</v>
      </c>
      <c r="FM36" s="62">
        <f t="shared" si="265"/>
        <v>0</v>
      </c>
      <c r="FN36" s="62">
        <f t="shared" si="266"/>
        <v>2.0045478961118333</v>
      </c>
      <c r="FO36" s="62">
        <f t="shared" si="267"/>
        <v>1.1676286546267556</v>
      </c>
      <c r="FP36" s="62">
        <f t="shared" si="268"/>
        <v>0.35173884891309665</v>
      </c>
      <c r="FQ36" s="62">
        <f t="shared" si="269"/>
        <v>1.5193675035398522</v>
      </c>
      <c r="FR36" s="62" t="str">
        <f t="shared" si="270"/>
        <v>Fail</v>
      </c>
      <c r="FS36" s="62" t="str">
        <f t="shared" si="271"/>
        <v>Invalid</v>
      </c>
      <c r="FT36" s="60">
        <f t="shared" si="272"/>
        <v>0.99999999999999856</v>
      </c>
      <c r="FV36" s="60">
        <f t="shared" si="273"/>
        <v>0.98315783481756602</v>
      </c>
      <c r="FW36" s="60">
        <f t="shared" si="274"/>
        <v>6.1728672846350676</v>
      </c>
      <c r="FX36" s="60">
        <f t="shared" si="275"/>
        <v>0.27792992569317149</v>
      </c>
      <c r="FY36" s="60">
        <f t="shared" si="276"/>
        <v>2.3573744580991312</v>
      </c>
      <c r="FZ36" s="60">
        <f t="shared" si="277"/>
        <v>0</v>
      </c>
      <c r="GA36" s="60">
        <f t="shared" si="278"/>
        <v>1.5018636380291941</v>
      </c>
      <c r="GB36" s="60">
        <f t="shared" si="279"/>
        <v>1.8287988899853018</v>
      </c>
      <c r="GC36" s="60">
        <f t="shared" si="280"/>
        <v>2.0362338735872059</v>
      </c>
      <c r="GD36" s="60">
        <f t="shared" si="281"/>
        <v>3.6385584878661982E-2</v>
      </c>
      <c r="GE36" s="60">
        <f t="shared" si="282"/>
        <v>1.1860854125430251</v>
      </c>
      <c r="GF36" s="60">
        <f t="shared" si="283"/>
        <v>0.35729880049394536</v>
      </c>
      <c r="GG36" s="60">
        <f t="shared" si="284"/>
        <v>0</v>
      </c>
      <c r="GH36" s="60">
        <f t="shared" si="285"/>
        <v>0</v>
      </c>
      <c r="GI36" s="60">
        <f t="shared" si="286"/>
        <v>1.966315669635132</v>
      </c>
      <c r="GJ36" s="60">
        <f t="shared" si="287"/>
        <v>22.61263020080402</v>
      </c>
      <c r="GK36" s="60">
        <f t="shared" si="288"/>
        <v>0.77473959839196027</v>
      </c>
      <c r="GM36" s="88">
        <f t="shared" si="289"/>
        <v>6.1728672846350676</v>
      </c>
      <c r="GN36" s="88">
        <f t="shared" si="290"/>
        <v>1.8271327153649324</v>
      </c>
      <c r="GO36" s="88">
        <f t="shared" si="291"/>
        <v>0</v>
      </c>
      <c r="GP36" s="87">
        <f t="shared" si="292"/>
        <v>8</v>
      </c>
      <c r="GQ36" s="88">
        <f t="shared" si="293"/>
        <v>0.53024174273419877</v>
      </c>
      <c r="GR36" s="88">
        <f t="shared" si="294"/>
        <v>0.27792992569317149</v>
      </c>
      <c r="GS36" s="88">
        <f t="shared" si="295"/>
        <v>0</v>
      </c>
      <c r="GT36" s="88">
        <f t="shared" si="296"/>
        <v>0.77473959839196027</v>
      </c>
      <c r="GU36" s="88">
        <f t="shared" si="297"/>
        <v>1.8287988899853018</v>
      </c>
      <c r="GV36" s="88">
        <f t="shared" si="298"/>
        <v>0.72712403963723382</v>
      </c>
      <c r="GW36" s="88">
        <f t="shared" si="299"/>
        <v>3.6385584878661982E-2</v>
      </c>
      <c r="GX36" s="87">
        <f t="shared" si="300"/>
        <v>4.1752197813205285</v>
      </c>
      <c r="GY36" s="88">
        <f t="shared" si="301"/>
        <v>0</v>
      </c>
      <c r="GZ36" s="88">
        <f t="shared" si="302"/>
        <v>0</v>
      </c>
      <c r="HA36" s="88">
        <f t="shared" si="303"/>
        <v>0</v>
      </c>
      <c r="HB36" s="88">
        <f t="shared" si="304"/>
        <v>2.0362338735872059</v>
      </c>
      <c r="HC36" s="88">
        <f t="shared" si="305"/>
        <v>0</v>
      </c>
      <c r="HD36" s="87">
        <f t="shared" si="306"/>
        <v>2.0362338735872059</v>
      </c>
      <c r="HE36" s="88">
        <f t="shared" si="307"/>
        <v>1.1860854125430251</v>
      </c>
      <c r="HF36" s="88">
        <f t="shared" si="308"/>
        <v>0.35729880049394536</v>
      </c>
      <c r="HG36" s="88">
        <f t="shared" si="309"/>
        <v>1.5433842130369704</v>
      </c>
      <c r="HH36" s="96" t="str">
        <f t="shared" si="310"/>
        <v>Fail</v>
      </c>
      <c r="HI36" s="83">
        <f t="shared" si="311"/>
        <v>0.71551409817172495</v>
      </c>
      <c r="HJ36" s="83">
        <f t="shared" si="312"/>
        <v>1.5433842130369704</v>
      </c>
      <c r="HK36" s="83">
        <f t="shared" si="313"/>
        <v>0.27792992569317149</v>
      </c>
      <c r="HL36" s="83">
        <f t="shared" si="314"/>
        <v>6.1728672846350676</v>
      </c>
      <c r="HM36" s="96" t="str">
        <f t="shared" si="315"/>
        <v>MgHst</v>
      </c>
      <c r="HP36" s="97">
        <f>parameters!$E$5+parameters!$F$5*calcs!$Q36 +parameters!$G$5*calcs!$GM36+parameters!$H$5*LN(calcs!$GM36)+parameters!$I$5*calcs!$GQ36+parameters!$J$5*(calcs!$GU36+calcs!$GY36) + parameters!$K$5*calcs!$GT36+parameters!$L$5*(calcs!$GV36+calcs!$GZ36)+parameters!$M$5*(calcs!$GT36+calcs!$GV36+calcs!$GZ36)+parameters!$N$5*(calcs!$GO36+calcs!$GR36)+parameters!$O$5*calcs!$HB36+parameters!$P$5*calcs!$HE36</f>
        <v>72.410602640937967</v>
      </c>
      <c r="HQ36" s="97">
        <f>parameters!$E$6+parameters!$F$6*calcs!$Q36 +parameters!$G$6*calcs!$GM36+parameters!$H$6*LN(calcs!$GM36)+parameters!$I$6*calcs!$GQ36+parameters!$J$6*(calcs!$GU36+calcs!$GY36) + parameters!$K$6*calcs!$GT36+parameters!$L$6*(calcs!$GV36+calcs!$GZ36)+parameters!$M$6*(calcs!$GT36+calcs!$GV36+calcs!$GZ36)+parameters!$N$6*(calcs!$GO36+calcs!$GR36)+parameters!$O$6*calcs!$HB36+parameters!$P$6*calcs!$HE36</f>
        <v>73.722645195431127</v>
      </c>
      <c r="HR36" s="97">
        <f>parameters!$E$7+parameters!$F$7*calcs!$Q36 +parameters!$G$7*calcs!$GM36+parameters!$H$7*LN(calcs!$GM36)+parameters!$I$7*calcs!$GQ36+parameters!$J$7*(calcs!$GU36+calcs!$GY36) + parameters!$K$7*calcs!$GT36+parameters!$L$7*(calcs!$GV36+calcs!$GZ36)+parameters!$M$7*(calcs!$GT36+calcs!$GV36+calcs!$GZ36)+parameters!$N$7*(calcs!$GO36+calcs!$GR36)+parameters!$O$7*calcs!$HB36+parameters!$P$7*calcs!$HE36</f>
        <v>70.041119048530035</v>
      </c>
      <c r="HS36" s="97">
        <f>parameters!$E$8+parameters!$F$8*calcs!$Q36 +parameters!$G$8*calcs!$GM36+parameters!$H$8*LN(calcs!$GM36)+parameters!$I$8*calcs!$GQ36+parameters!$J$8*(calcs!$GU36+calcs!$GY36) + parameters!$K$8*calcs!$GT36+parameters!$L$8*(calcs!$GV36+calcs!$GZ36)+parameters!$M$8*(calcs!$GT36+calcs!$GV36+calcs!$GZ36)+parameters!$N$8*(calcs!$GO36+calcs!$GR36)+parameters!$O$8*calcs!$HB36+parameters!$P$8*calcs!$HE36</f>
        <v>69.207434766770803</v>
      </c>
      <c r="HT36" s="81"/>
      <c r="HU36" s="97">
        <f>EXP(parameters!$E$10+parameters!$F$10*calcs!$Q36 +parameters!$G$10*calcs!$GM36+parameters!$H$10*LN(calcs!$GM36)+parameters!$I$10*calcs!$GQ36+parameters!$J$10*(calcs!$GU36+calcs!$GY36) + parameters!$K$10*calcs!$GT36+parameters!$L$10*(calcs!$GV36+calcs!$GZ36)+parameters!$M$10*(calcs!$GT36+calcs!$GV36+calcs!$GZ36)+parameters!$N$10*(calcs!$GO36+calcs!$GR36)+parameters!$O$10*calcs!$HB36+parameters!$P$10*calcs!$HE36)</f>
        <v>6.5214801671746175E-2</v>
      </c>
      <c r="HV36" s="97">
        <f>EXP(parameters!$E$11+parameters!$F$11*calcs!$Q36 +parameters!$G$11*calcs!$GM36+parameters!$H$11*LN(calcs!$GM36)+parameters!$I$11*calcs!$GQ36+parameters!$J$11*(calcs!$GU36+calcs!$GY36) + parameters!$K$11*calcs!$GT36+parameters!$L$11*(calcs!$GV36+calcs!$GZ36)+parameters!$M$11*(calcs!$GT36+calcs!$GV36+calcs!$GZ36)+parameters!$N$11*(calcs!$GO36+calcs!$GR36)+parameters!$O$11*calcs!$HB36+parameters!$P$11*calcs!$HE36)</f>
        <v>7.8232828115915823E-2</v>
      </c>
      <c r="HW36" s="73"/>
      <c r="HX36" s="97">
        <f>EXP(parameters!$E$13+parameters!$F$13*calcs!$Q36 +parameters!$G$13*calcs!$GM36+parameters!$H$13*LN(calcs!$GM36)+parameters!$I$13*calcs!$GQ36+parameters!$J$13*(calcs!$GU36+calcs!$GY36) + parameters!$K$13*calcs!$GT36+parameters!$L$13*(calcs!$GV36+calcs!$GZ36)+parameters!$M$13*(calcs!$GT36+calcs!$GV36+calcs!$GZ36)+parameters!$N$13*(calcs!$GO36+calcs!$GR36)+parameters!$O$13*calcs!$HB36+parameters!$P$13*calcs!$HE36)</f>
        <v>1.505863555398655</v>
      </c>
      <c r="HY36" s="97">
        <f>EXP(parameters!$E$14+parameters!$F$14*calcs!$Q36 +parameters!$G$14*calcs!$GM36+parameters!$H$14*LN(calcs!$GM36)+parameters!$I$14*calcs!$GQ36+parameters!$J$14*(calcs!$GU36+calcs!$GY36) + parameters!$K$14*calcs!$GT36+parameters!$L$14*(calcs!$GV36+calcs!$GZ36)+parameters!$M$14*(calcs!$GT36+calcs!$GV36+calcs!$GZ36)+parameters!$N$14*(calcs!$GO36+calcs!$GR36)+parameters!$O$14*calcs!$HB36+parameters!$P$14*calcs!$HE36)</f>
        <v>2.0146355894377006</v>
      </c>
      <c r="HZ36" s="81"/>
      <c r="IA36" s="97">
        <f>EXP(parameters!$E$16+parameters!$F$16*calcs!$Q36 +parameters!$G$16*calcs!$GM36+parameters!$H$16*LN(calcs!$GM36)+parameters!$I$16*calcs!$GQ36+parameters!$J$16*(calcs!$GU36+calcs!$GY36) + parameters!$K$16*calcs!$GT36+parameters!$L$16*(calcs!$GV36+calcs!$GZ36)+parameters!$M$16*(calcs!$GT36+calcs!$GV36+calcs!$GZ36)+parameters!$N$16*(calcs!$GO36+calcs!$GR36)+parameters!$O$16*calcs!$HB36+parameters!$P$16*calcs!$HE36)</f>
        <v>0.48534093367022013</v>
      </c>
      <c r="IB36" s="81"/>
      <c r="IC36" s="97">
        <f>(parameters!$E$18+parameters!$F$18*calcs!$Q36 +parameters!$G$18*calcs!$GM36+parameters!$H$18*LN(calcs!$GM36)+parameters!$I$18*calcs!$GQ36+parameters!$J$18*(calcs!$GU36+calcs!$GY36) + parameters!$K$18*calcs!$GT36+parameters!$L$18*(calcs!$GV36+calcs!$GZ36)+parameters!$M$18*(calcs!$GT36+calcs!$GV36+calcs!$GZ36)+parameters!$N$18*(calcs!$GO36+calcs!$GR36)+parameters!$O$18*calcs!$HB36+parameters!$P$18*calcs!$HE36)</f>
        <v>-2.4617030236204052</v>
      </c>
      <c r="ID36" s="97">
        <f>EXP(parameters!$E$19+parameters!$F$19*calcs!$Q36 +parameters!$G$19*calcs!$GM36+parameters!$H$19*LN(calcs!$GM36)+parameters!$I$19*calcs!$GQ36+parameters!$J$19*(calcs!$GU36+calcs!$GY36) + parameters!$K$19*calcs!$GT36+parameters!$L$19*(calcs!$GV36+calcs!$GZ36)+parameters!$M$19*(calcs!$GT36+calcs!$GV36+calcs!$GZ36)+parameters!$N$19*(calcs!$GO36+calcs!$GR36)+parameters!$O$19*calcs!$HB36+parameters!$P$19*calcs!$HE36)</f>
        <v>3.0418759235656405</v>
      </c>
      <c r="IE36" s="73"/>
      <c r="IF36" s="97">
        <f>(parameters!$E$21+parameters!$F$21*calcs!$Q36 +parameters!$G$21*calcs!$GM36+parameters!$H$21*LN(calcs!$GM36)+parameters!$I$21*calcs!$GQ36+parameters!$J$21*(calcs!$GU36+calcs!$GY36) + parameters!$K$21*calcs!$GT36+parameters!$L$21*(calcs!$GV36+calcs!$GZ36)+parameters!$M$21*(calcs!$GT36+calcs!$GV36+calcs!$GZ36)+parameters!$N$21*(calcs!$GO36+calcs!$GR36)+parameters!$O$21*calcs!$HB36+parameters!$P$21*calcs!$HE36)</f>
        <v>2.0903959466073196</v>
      </c>
      <c r="IG36" s="97">
        <f>(parameters!$E$22+parameters!$F$22*calcs!$Q36 +parameters!$G$22*calcs!$GM36+parameters!$H$22*LN(calcs!$GM36)+parameters!$I$22*calcs!$GQ36+parameters!$J$22*(calcs!$GU36+calcs!$GY36) + parameters!$K$22*calcs!$GT36+parameters!$L$22*(calcs!$GV36+calcs!$GZ36)+parameters!$M$22*(calcs!$GT36+calcs!$GV36+calcs!$GZ36)+parameters!$N$22*(calcs!$GO36+calcs!$GR36)+parameters!$O$22*calcs!$HB36+parameters!$P$22*calcs!$HE36)</f>
        <v>3.1930712136082717</v>
      </c>
      <c r="IH36" s="81"/>
      <c r="II36" s="97">
        <f>(parameters!$E$24+parameters!$F$24*calcs!$Q36 +parameters!$G$24*calcs!$GM36+parameters!$H$24*LN(calcs!$GM36)+parameters!$I$24*calcs!$GQ36+parameters!$J$24*(calcs!$GU36+calcs!$GY36) + parameters!$K$24*calcs!$GT36+parameters!$L$24*(calcs!$GV36+calcs!$GZ36)+parameters!$M$24*(calcs!$GT36+calcs!$GV36+calcs!$GZ36)+parameters!$N$24*(calcs!$GO36+calcs!$GR36)+parameters!$O$24*calcs!$HB36+parameters!$P$24*calcs!$HE36)</f>
        <v>23.753214529945687</v>
      </c>
      <c r="IJ36" s="98"/>
    </row>
    <row r="37" spans="1:244" s="60" customFormat="1" x14ac:dyDescent="0.3">
      <c r="A37" s="137" t="s">
        <v>170</v>
      </c>
      <c r="B37" s="90" t="str">
        <f t="shared" si="118"/>
        <v>Ferroactinolite</v>
      </c>
      <c r="C37" s="114">
        <v>45.3</v>
      </c>
      <c r="D37" s="114">
        <v>2.25</v>
      </c>
      <c r="E37" s="114">
        <v>16.489999999999998</v>
      </c>
      <c r="F37" s="114"/>
      <c r="G37" s="114">
        <v>9.4700000000000006</v>
      </c>
      <c r="H37" s="114">
        <v>6.08</v>
      </c>
      <c r="I37" s="114">
        <v>7.52</v>
      </c>
      <c r="J37" s="114">
        <v>0.18</v>
      </c>
      <c r="K37" s="114">
        <v>1.7</v>
      </c>
      <c r="L37" s="114">
        <v>0.87</v>
      </c>
      <c r="M37" s="91">
        <v>0</v>
      </c>
      <c r="N37" s="91">
        <v>0</v>
      </c>
      <c r="O37" s="91">
        <v>0</v>
      </c>
      <c r="P37" s="91">
        <v>95.759999999999991</v>
      </c>
      <c r="Q37" s="60">
        <v>1025</v>
      </c>
      <c r="R37" s="92">
        <f t="shared" si="119"/>
        <v>0.75399467376830887</v>
      </c>
      <c r="S37" s="93">
        <f t="shared" si="120"/>
        <v>2.817077751345937E-2</v>
      </c>
      <c r="T37" s="93">
        <f t="shared" si="121"/>
        <v>0.16172818680046919</v>
      </c>
      <c r="U37" s="93">
        <f t="shared" si="122"/>
        <v>0</v>
      </c>
      <c r="V37" s="93">
        <f t="shared" si="123"/>
        <v>0.1318207126948775</v>
      </c>
      <c r="W37" s="93">
        <f t="shared" si="124"/>
        <v>0.15083105929049864</v>
      </c>
      <c r="X37" s="93">
        <f t="shared" si="125"/>
        <v>0.1340941512125535</v>
      </c>
      <c r="Y37" s="93">
        <f t="shared" si="126"/>
        <v>2.5373555117000281E-3</v>
      </c>
      <c r="Z37" s="93">
        <f t="shared" si="127"/>
        <v>2.742864518627277E-2</v>
      </c>
      <c r="AA37" s="93">
        <f t="shared" si="128"/>
        <v>9.2353354549835776E-3</v>
      </c>
      <c r="AB37" s="93">
        <f t="shared" si="129"/>
        <v>0</v>
      </c>
      <c r="AC37" s="94">
        <f t="shared" si="130"/>
        <v>0</v>
      </c>
      <c r="AD37" s="92">
        <f t="shared" si="131"/>
        <v>1.5079893475366177</v>
      </c>
      <c r="AE37" s="93">
        <f t="shared" si="132"/>
        <v>5.634155502691874E-2</v>
      </c>
      <c r="AF37" s="93">
        <f t="shared" si="133"/>
        <v>0.48518456040140756</v>
      </c>
      <c r="AG37" s="93">
        <f t="shared" si="134"/>
        <v>0</v>
      </c>
      <c r="AH37" s="93">
        <f t="shared" si="135"/>
        <v>0.1318207126948775</v>
      </c>
      <c r="AI37" s="93">
        <f t="shared" si="136"/>
        <v>0.15083105929049864</v>
      </c>
      <c r="AJ37" s="93">
        <f t="shared" si="137"/>
        <v>0.1340941512125535</v>
      </c>
      <c r="AK37" s="93">
        <f t="shared" si="138"/>
        <v>2.5373555117000281E-3</v>
      </c>
      <c r="AL37" s="93">
        <f t="shared" si="139"/>
        <v>2.742864518627277E-2</v>
      </c>
      <c r="AM37" s="93">
        <f t="shared" si="140"/>
        <v>9.2353354549835776E-3</v>
      </c>
      <c r="AN37" s="94">
        <f t="shared" si="141"/>
        <v>2.5054627223158299</v>
      </c>
      <c r="AO37" s="92">
        <f t="shared" si="142"/>
        <v>13.843253257938551</v>
      </c>
      <c r="AP37" s="93">
        <f t="shared" si="143"/>
        <v>0.51721215170240309</v>
      </c>
      <c r="AQ37" s="93">
        <f t="shared" si="144"/>
        <v>4.4539656446844864</v>
      </c>
      <c r="AR37" s="93">
        <f t="shared" si="145"/>
        <v>0</v>
      </c>
      <c r="AS37" s="93">
        <f t="shared" si="146"/>
        <v>1.2101063667711573</v>
      </c>
      <c r="AT37" s="93">
        <f t="shared" si="147"/>
        <v>1.3846202271470731</v>
      </c>
      <c r="AU37" s="93">
        <f t="shared" si="148"/>
        <v>1.2309763982590802</v>
      </c>
      <c r="AV37" s="93">
        <f t="shared" si="149"/>
        <v>2.329277392527259E-2</v>
      </c>
      <c r="AW37" s="93">
        <f t="shared" si="150"/>
        <v>0.2517933448641228</v>
      </c>
      <c r="AX37" s="93">
        <f t="shared" si="151"/>
        <v>8.4779834707852539E-2</v>
      </c>
      <c r="AY37" s="94">
        <f t="shared" si="152"/>
        <v>23</v>
      </c>
      <c r="AZ37" s="92">
        <f t="shared" si="153"/>
        <v>6.9216266289692756</v>
      </c>
      <c r="BA37" s="93">
        <f t="shared" si="154"/>
        <v>0.25860607585120154</v>
      </c>
      <c r="BB37" s="93">
        <f t="shared" si="155"/>
        <v>2.9693104297896578</v>
      </c>
      <c r="BC37" s="93">
        <f t="shared" si="156"/>
        <v>0</v>
      </c>
      <c r="BD37" s="93">
        <f t="shared" si="157"/>
        <v>1.2101063667711573</v>
      </c>
      <c r="BE37" s="93">
        <f t="shared" si="158"/>
        <v>1.3846202271470731</v>
      </c>
      <c r="BF37" s="93">
        <f t="shared" si="159"/>
        <v>1.2309763982590802</v>
      </c>
      <c r="BG37" s="93">
        <f t="shared" si="160"/>
        <v>2.329277392527259E-2</v>
      </c>
      <c r="BH37" s="93">
        <f t="shared" si="161"/>
        <v>0.50358668972824561</v>
      </c>
      <c r="BI37" s="93">
        <f t="shared" si="162"/>
        <v>0.16955966941570508</v>
      </c>
      <c r="BJ37" s="93">
        <f t="shared" si="163"/>
        <v>0</v>
      </c>
      <c r="BK37" s="93">
        <f t="shared" si="164"/>
        <v>0</v>
      </c>
      <c r="BL37" s="93">
        <f t="shared" si="165"/>
        <v>2</v>
      </c>
      <c r="BM37" s="94">
        <f t="shared" si="166"/>
        <v>14.671685259856668</v>
      </c>
      <c r="BN37" s="95">
        <f t="shared" si="167"/>
        <v>6.9216266289692756</v>
      </c>
      <c r="BO37" s="66">
        <f t="shared" si="168"/>
        <v>1.0783733710307244</v>
      </c>
      <c r="BP37" s="66">
        <f t="shared" si="169"/>
        <v>0</v>
      </c>
      <c r="BQ37" s="66">
        <f t="shared" si="170"/>
        <v>8</v>
      </c>
      <c r="BR37" s="66">
        <f t="shared" si="171"/>
        <v>1.8909370587589334</v>
      </c>
      <c r="BS37" s="66">
        <f t="shared" si="172"/>
        <v>0.25860607585120154</v>
      </c>
      <c r="BT37" s="66">
        <f t="shared" si="173"/>
        <v>0</v>
      </c>
      <c r="BU37" s="66"/>
      <c r="BV37" s="66">
        <f t="shared" si="174"/>
        <v>1.3846202271470731</v>
      </c>
      <c r="BW37" s="66">
        <f t="shared" si="175"/>
        <v>1.2101063667711573</v>
      </c>
      <c r="BX37" s="66">
        <f t="shared" si="176"/>
        <v>2.329277392527259E-2</v>
      </c>
      <c r="BY37" s="66">
        <f t="shared" si="177"/>
        <v>4.7675625024536386</v>
      </c>
      <c r="BZ37" s="66">
        <f t="shared" si="178"/>
        <v>0</v>
      </c>
      <c r="CA37" s="66">
        <f t="shared" si="179"/>
        <v>0</v>
      </c>
      <c r="CB37" s="66">
        <f t="shared" si="180"/>
        <v>0</v>
      </c>
      <c r="CC37" s="66">
        <f t="shared" si="181"/>
        <v>1.2309763982590802</v>
      </c>
      <c r="CD37" s="56">
        <f t="shared" si="182"/>
        <v>0.76902360174091977</v>
      </c>
      <c r="CE37" s="66">
        <f t="shared" si="183"/>
        <v>2</v>
      </c>
      <c r="CF37" s="66">
        <f t="shared" si="184"/>
        <v>-0.26543691201267416</v>
      </c>
      <c r="CG37" s="66">
        <f t="shared" si="185"/>
        <v>0.16955966941570508</v>
      </c>
      <c r="CH37" s="67">
        <f t="shared" si="186"/>
        <v>-9.5877242596969087E-2</v>
      </c>
      <c r="CJ37" s="60">
        <f t="shared" si="187"/>
        <v>1.1557976800593921</v>
      </c>
      <c r="CK37" s="60">
        <f t="shared" si="188"/>
        <v>1.0905359348034644</v>
      </c>
      <c r="CL37" s="60">
        <f t="shared" si="189"/>
        <v>1.0715404019226817</v>
      </c>
      <c r="CN37" s="60">
        <f t="shared" si="190"/>
        <v>1</v>
      </c>
      <c r="CO37" s="60">
        <f t="shared" si="191"/>
        <v>6.9216266289692756</v>
      </c>
      <c r="CP37" s="60">
        <f t="shared" si="192"/>
        <v>0.25860607585120154</v>
      </c>
      <c r="CQ37" s="60">
        <f t="shared" si="193"/>
        <v>2.9693104297896578</v>
      </c>
      <c r="CR37" s="60">
        <f t="shared" si="194"/>
        <v>0</v>
      </c>
      <c r="CS37" s="60">
        <f t="shared" si="195"/>
        <v>1.2101063667711573</v>
      </c>
      <c r="CT37" s="60">
        <f t="shared" si="196"/>
        <v>1.3846202271470731</v>
      </c>
      <c r="CU37" s="60">
        <f t="shared" si="197"/>
        <v>1.2309763982590802</v>
      </c>
      <c r="CV37" s="60">
        <f t="shared" si="198"/>
        <v>2.329277392527259E-2</v>
      </c>
      <c r="CW37" s="60">
        <f t="shared" si="199"/>
        <v>0.50358668972824561</v>
      </c>
      <c r="CX37" s="60">
        <f t="shared" si="200"/>
        <v>0.16955966941570508</v>
      </c>
      <c r="CY37" s="60">
        <f t="shared" si="201"/>
        <v>0</v>
      </c>
      <c r="CZ37" s="60">
        <f t="shared" si="202"/>
        <v>0</v>
      </c>
      <c r="DA37" s="60">
        <f t="shared" si="203"/>
        <v>2</v>
      </c>
      <c r="DB37" s="60">
        <f t="shared" si="204"/>
        <v>23</v>
      </c>
      <c r="DC37" s="60">
        <f t="shared" si="205"/>
        <v>0</v>
      </c>
      <c r="DD37" s="60" t="str">
        <f t="shared" si="206"/>
        <v/>
      </c>
      <c r="DE37" s="59">
        <f t="shared" si="207"/>
        <v>6.9216266289692756</v>
      </c>
      <c r="DF37" s="59">
        <f t="shared" si="208"/>
        <v>1.0783733710307244</v>
      </c>
      <c r="DG37" s="59">
        <f t="shared" si="209"/>
        <v>0</v>
      </c>
      <c r="DH37" s="59">
        <f t="shared" si="210"/>
        <v>8</v>
      </c>
      <c r="DI37" s="59">
        <f t="shared" si="211"/>
        <v>1.8909370587589334</v>
      </c>
      <c r="DJ37" s="59">
        <f t="shared" si="212"/>
        <v>0.25860607585120154</v>
      </c>
      <c r="DK37" s="59">
        <f t="shared" si="213"/>
        <v>0</v>
      </c>
      <c r="DL37" s="59">
        <f t="shared" si="214"/>
        <v>0</v>
      </c>
      <c r="DM37" s="59">
        <f t="shared" si="215"/>
        <v>1.3846202271470731</v>
      </c>
      <c r="DN37" s="59">
        <f t="shared" si="216"/>
        <v>1.2101063667711573</v>
      </c>
      <c r="DO37" s="59">
        <f t="shared" si="217"/>
        <v>2.329277392527259E-2</v>
      </c>
      <c r="DP37" s="59">
        <f t="shared" si="218"/>
        <v>4.7675625024536386</v>
      </c>
      <c r="DQ37" s="59">
        <f t="shared" si="219"/>
        <v>0</v>
      </c>
      <c r="DR37" s="59">
        <f t="shared" si="220"/>
        <v>0</v>
      </c>
      <c r="DS37" s="59">
        <f t="shared" si="221"/>
        <v>0</v>
      </c>
      <c r="DT37" s="59">
        <f t="shared" si="222"/>
        <v>1.2309763982590802</v>
      </c>
      <c r="DU37" s="59">
        <f t="shared" si="223"/>
        <v>0.50358668972824561</v>
      </c>
      <c r="DV37" s="59">
        <f t="shared" si="224"/>
        <v>1.7345630879873259</v>
      </c>
      <c r="DW37" s="59">
        <f t="shared" si="225"/>
        <v>0</v>
      </c>
      <c r="DX37" s="59">
        <f t="shared" si="226"/>
        <v>0</v>
      </c>
      <c r="DY37" s="59">
        <f t="shared" si="227"/>
        <v>0</v>
      </c>
      <c r="EA37" s="60">
        <f t="shared" si="228"/>
        <v>0.80882124236303665</v>
      </c>
      <c r="EB37" s="60">
        <f t="shared" si="229"/>
        <v>1.0343311334917145</v>
      </c>
      <c r="EC37" s="60">
        <f t="shared" si="230"/>
        <v>0.92866834833299083</v>
      </c>
      <c r="ED37" s="60">
        <f t="shared" si="231"/>
        <v>0.97436764159415468</v>
      </c>
      <c r="EF37" s="60">
        <f t="shared" si="232"/>
        <v>1.0343311334917145</v>
      </c>
      <c r="EG37" s="60">
        <f t="shared" si="233"/>
        <v>7.1592539167482254</v>
      </c>
      <c r="EH37" s="60">
        <f t="shared" si="234"/>
        <v>0.26748431556301761</v>
      </c>
      <c r="EI37" s="60">
        <f t="shared" si="235"/>
        <v>3.0712502225331066</v>
      </c>
      <c r="EJ37" s="60">
        <f t="shared" si="236"/>
        <v>0</v>
      </c>
      <c r="EK37" s="60">
        <f t="shared" si="237"/>
        <v>1.2516506899879516</v>
      </c>
      <c r="EL37" s="60">
        <f t="shared" si="238"/>
        <v>1.4321558090005873</v>
      </c>
      <c r="EM37" s="60">
        <f t="shared" si="239"/>
        <v>1.2732372133128627</v>
      </c>
      <c r="EN37" s="60">
        <f t="shared" si="240"/>
        <v>2.4092441256293451E-2</v>
      </c>
      <c r="EO37" s="60">
        <f t="shared" si="241"/>
        <v>0.52087539159795659</v>
      </c>
      <c r="EP37" s="60">
        <f t="shared" si="242"/>
        <v>0.17538084506122661</v>
      </c>
      <c r="EQ37" s="60">
        <f t="shared" si="243"/>
        <v>0</v>
      </c>
      <c r="ER37" s="60">
        <f t="shared" si="244"/>
        <v>0</v>
      </c>
      <c r="ES37" s="60">
        <f t="shared" si="245"/>
        <v>2.0686622669834289</v>
      </c>
      <c r="ET37" s="60">
        <f t="shared" si="246"/>
        <v>23.789616070309432</v>
      </c>
      <c r="EU37" s="60">
        <f t="shared" si="247"/>
        <v>-1.5792321406188634</v>
      </c>
      <c r="EV37" s="60" t="str">
        <f t="shared" si="248"/>
        <v/>
      </c>
      <c r="EW37" s="62">
        <f t="shared" si="249"/>
        <v>7.1592539167482254</v>
      </c>
      <c r="EX37" s="62">
        <f t="shared" si="250"/>
        <v>0.84074608325177458</v>
      </c>
      <c r="EY37" s="62">
        <f t="shared" si="251"/>
        <v>0</v>
      </c>
      <c r="EZ37" s="62">
        <f t="shared" si="252"/>
        <v>8</v>
      </c>
      <c r="FA37" s="62">
        <f t="shared" si="253"/>
        <v>2.2305041392813321</v>
      </c>
      <c r="FB37" s="62">
        <f t="shared" si="254"/>
        <v>0.26748431556301761</v>
      </c>
      <c r="FC37" s="62">
        <f t="shared" si="255"/>
        <v>0</v>
      </c>
      <c r="FD37" s="62">
        <f t="shared" si="256"/>
        <v>-1.5792321406188634</v>
      </c>
      <c r="FE37" s="62">
        <f t="shared" si="257"/>
        <v>1.4321558090005873</v>
      </c>
      <c r="FF37" s="62">
        <f t="shared" si="258"/>
        <v>2.6490878767739265</v>
      </c>
      <c r="FG37" s="62">
        <f t="shared" si="259"/>
        <v>0</v>
      </c>
      <c r="FH37" s="62">
        <f t="shared" si="260"/>
        <v>5</v>
      </c>
      <c r="FI37" s="62">
        <f t="shared" si="261"/>
        <v>0</v>
      </c>
      <c r="FJ37" s="62">
        <f t="shared" si="262"/>
        <v>0.18179495383288846</v>
      </c>
      <c r="FK37" s="62">
        <f t="shared" si="263"/>
        <v>2.4092441256293451E-2</v>
      </c>
      <c r="FL37" s="62">
        <f t="shared" si="264"/>
        <v>1.2732372133128627</v>
      </c>
      <c r="FM37" s="62">
        <f t="shared" si="265"/>
        <v>0.52087539159795537</v>
      </c>
      <c r="FN37" s="62">
        <f t="shared" si="266"/>
        <v>2</v>
      </c>
      <c r="FO37" s="62">
        <f t="shared" si="267"/>
        <v>1.2212453270876722E-15</v>
      </c>
      <c r="FP37" s="62">
        <f t="shared" si="268"/>
        <v>0.17538084506122661</v>
      </c>
      <c r="FQ37" s="62">
        <f t="shared" si="269"/>
        <v>0.17538084506122784</v>
      </c>
      <c r="FR37" s="62" t="str">
        <f t="shared" si="270"/>
        <v>Fail</v>
      </c>
      <c r="FS37" s="62" t="str">
        <f t="shared" si="271"/>
        <v>Low-Ca</v>
      </c>
      <c r="FT37" s="60">
        <f t="shared" si="272"/>
        <v>0.33594717995154733</v>
      </c>
      <c r="FV37" s="60">
        <f t="shared" si="273"/>
        <v>1.0171655667458572</v>
      </c>
      <c r="FW37" s="60">
        <f t="shared" si="274"/>
        <v>7.0404402728587501</v>
      </c>
      <c r="FX37" s="60">
        <f t="shared" si="275"/>
        <v>0.26304519570710955</v>
      </c>
      <c r="FY37" s="60">
        <f t="shared" si="276"/>
        <v>3.020280326161382</v>
      </c>
      <c r="FZ37" s="60">
        <f t="shared" si="277"/>
        <v>0</v>
      </c>
      <c r="GA37" s="60">
        <f t="shared" si="278"/>
        <v>1.2308785283795545</v>
      </c>
      <c r="GB37" s="60">
        <f t="shared" si="279"/>
        <v>1.4083880180738302</v>
      </c>
      <c r="GC37" s="60">
        <f t="shared" si="280"/>
        <v>1.2521068057859714</v>
      </c>
      <c r="GD37" s="60">
        <f t="shared" si="281"/>
        <v>2.3692607590783021E-2</v>
      </c>
      <c r="GE37" s="60">
        <f t="shared" si="282"/>
        <v>0.5122310406631011</v>
      </c>
      <c r="GF37" s="60">
        <f t="shared" si="283"/>
        <v>0.17247025723846585</v>
      </c>
      <c r="GG37" s="60">
        <f t="shared" si="284"/>
        <v>0</v>
      </c>
      <c r="GH37" s="60">
        <f t="shared" si="285"/>
        <v>0</v>
      </c>
      <c r="GI37" s="60">
        <f t="shared" si="286"/>
        <v>2.0343311334917145</v>
      </c>
      <c r="GJ37" s="60">
        <f t="shared" si="287"/>
        <v>23.394808035154714</v>
      </c>
      <c r="GK37" s="60">
        <f t="shared" si="288"/>
        <v>-0.78961607030942815</v>
      </c>
      <c r="GM37" s="88">
        <f t="shared" si="289"/>
        <v>7.0404402728587501</v>
      </c>
      <c r="GN37" s="88">
        <f t="shared" si="290"/>
        <v>0.95955972714124993</v>
      </c>
      <c r="GO37" s="88">
        <f t="shared" si="291"/>
        <v>0</v>
      </c>
      <c r="GP37" s="87">
        <f t="shared" si="292"/>
        <v>8</v>
      </c>
      <c r="GQ37" s="88">
        <f t="shared" si="293"/>
        <v>2.060720599020132</v>
      </c>
      <c r="GR37" s="88">
        <f t="shared" si="294"/>
        <v>0.26304519570710955</v>
      </c>
      <c r="GS37" s="88">
        <f t="shared" si="295"/>
        <v>0</v>
      </c>
      <c r="GT37" s="88">
        <f t="shared" si="296"/>
        <v>-0.78961607030942815</v>
      </c>
      <c r="GU37" s="88">
        <f t="shared" si="297"/>
        <v>1.4083880180738302</v>
      </c>
      <c r="GV37" s="88">
        <f t="shared" si="298"/>
        <v>2.0204945986889826</v>
      </c>
      <c r="GW37" s="88">
        <f t="shared" si="299"/>
        <v>2.3692607590783021E-2</v>
      </c>
      <c r="GX37" s="87">
        <f t="shared" si="300"/>
        <v>4.9867249487714096</v>
      </c>
      <c r="GY37" s="88">
        <f t="shared" si="301"/>
        <v>0</v>
      </c>
      <c r="GZ37" s="88">
        <f t="shared" si="302"/>
        <v>0</v>
      </c>
      <c r="HA37" s="88">
        <f t="shared" si="303"/>
        <v>0</v>
      </c>
      <c r="HB37" s="88">
        <f t="shared" si="304"/>
        <v>1.2521068057859714</v>
      </c>
      <c r="HC37" s="88">
        <f t="shared" si="305"/>
        <v>0.5122310406631011</v>
      </c>
      <c r="HD37" s="87">
        <f t="shared" si="306"/>
        <v>1.7643378464490724</v>
      </c>
      <c r="HE37" s="88">
        <f t="shared" si="307"/>
        <v>0</v>
      </c>
      <c r="HF37" s="88">
        <f t="shared" si="308"/>
        <v>0.17247025723846585</v>
      </c>
      <c r="HG37" s="88">
        <f t="shared" si="309"/>
        <v>0.17247025723846585</v>
      </c>
      <c r="HH37" s="96" t="str">
        <f t="shared" si="310"/>
        <v>Fail</v>
      </c>
      <c r="HI37" s="83">
        <f t="shared" si="311"/>
        <v>0.41074255828666445</v>
      </c>
      <c r="HJ37" s="83">
        <f t="shared" si="312"/>
        <v>0.17247025723846585</v>
      </c>
      <c r="HK37" s="83">
        <f t="shared" si="313"/>
        <v>0.26304519570710955</v>
      </c>
      <c r="HL37" s="83">
        <f t="shared" si="314"/>
        <v>7.0404402728587501</v>
      </c>
      <c r="HM37" s="96" t="str">
        <f t="shared" si="315"/>
        <v>Ferroactinolite</v>
      </c>
      <c r="HP37" s="97">
        <f>parameters!$E$5+parameters!$F$5*calcs!$Q37 +parameters!$G$5*calcs!$GM37+parameters!$H$5*LN(calcs!$GM37)+parameters!$I$5*calcs!$GQ37+parameters!$J$5*(calcs!$GU37+calcs!$GY37) + parameters!$K$5*calcs!$GT37+parameters!$L$5*(calcs!$GV37+calcs!$GZ37)+parameters!$M$5*(calcs!$GT37+calcs!$GV37+calcs!$GZ37)+parameters!$N$5*(calcs!$GO37+calcs!$GR37)+parameters!$O$5*calcs!$HB37+parameters!$P$5*calcs!$HE37</f>
        <v>79.891666426583029</v>
      </c>
      <c r="HQ37" s="97">
        <f>parameters!$E$6+parameters!$F$6*calcs!$Q37 +parameters!$G$6*calcs!$GM37+parameters!$H$6*LN(calcs!$GM37)+parameters!$I$6*calcs!$GQ37+parameters!$J$6*(calcs!$GU37+calcs!$GY37) + parameters!$K$6*calcs!$GT37+parameters!$L$6*(calcs!$GV37+calcs!$GZ37)+parameters!$M$6*(calcs!$GT37+calcs!$GV37+calcs!$GZ37)+parameters!$N$6*(calcs!$GO37+calcs!$GR37)+parameters!$O$6*calcs!$HB37+parameters!$P$6*calcs!$HE37</f>
        <v>72.162310814494674</v>
      </c>
      <c r="HR37" s="97">
        <f>parameters!$E$7+parameters!$F$7*calcs!$Q37 +parameters!$G$7*calcs!$GM37+parameters!$H$7*LN(calcs!$GM37)+parameters!$I$7*calcs!$GQ37+parameters!$J$7*(calcs!$GU37+calcs!$GY37) + parameters!$K$7*calcs!$GT37+parameters!$L$7*(calcs!$GV37+calcs!$GZ37)+parameters!$M$7*(calcs!$GT37+calcs!$GV37+calcs!$GZ37)+parameters!$N$7*(calcs!$GO37+calcs!$GR37)+parameters!$O$7*calcs!$HB37+parameters!$P$7*calcs!$HE37</f>
        <v>94.774763548041889</v>
      </c>
      <c r="HS37" s="97">
        <f>parameters!$E$8+parameters!$F$8*calcs!$Q37 +parameters!$G$8*calcs!$GM37+parameters!$H$8*LN(calcs!$GM37)+parameters!$I$8*calcs!$GQ37+parameters!$J$8*(calcs!$GU37+calcs!$GY37) + parameters!$K$8*calcs!$GT37+parameters!$L$8*(calcs!$GV37+calcs!$GZ37)+parameters!$M$8*(calcs!$GT37+calcs!$GV37+calcs!$GZ37)+parameters!$N$8*(calcs!$GO37+calcs!$GR37)+parameters!$O$8*calcs!$HB37+parameters!$P$8*calcs!$HE37</f>
        <v>94.245597162631171</v>
      </c>
      <c r="HT37" s="81"/>
      <c r="HU37" s="97">
        <f>EXP(parameters!$E$10+parameters!$F$10*calcs!$Q37 +parameters!$G$10*calcs!$GM37+parameters!$H$10*LN(calcs!$GM37)+parameters!$I$10*calcs!$GQ37+parameters!$J$10*(calcs!$GU37+calcs!$GY37) + parameters!$K$10*calcs!$GT37+parameters!$L$10*(calcs!$GV37+calcs!$GZ37)+parameters!$M$10*(calcs!$GT37+calcs!$GV37+calcs!$GZ37)+parameters!$N$10*(calcs!$GO37+calcs!$GR37)+parameters!$O$10*calcs!$HB37+parameters!$P$10*calcs!$HE37)</f>
        <v>0.19750426386942377</v>
      </c>
      <c r="HV37" s="97">
        <f>EXP(parameters!$E$11+parameters!$F$11*calcs!$Q37 +parameters!$G$11*calcs!$GM37+parameters!$H$11*LN(calcs!$GM37)+parameters!$I$11*calcs!$GQ37+parameters!$J$11*(calcs!$GU37+calcs!$GY37) + parameters!$K$11*calcs!$GT37+parameters!$L$11*(calcs!$GV37+calcs!$GZ37)+parameters!$M$11*(calcs!$GT37+calcs!$GV37+calcs!$GZ37)+parameters!$N$11*(calcs!$GO37+calcs!$GR37)+parameters!$O$11*calcs!$HB37+parameters!$P$11*calcs!$HE37)</f>
        <v>0.36523781477810324</v>
      </c>
      <c r="HW37" s="73"/>
      <c r="HX37" s="97">
        <f>EXP(parameters!$E$13+parameters!$F$13*calcs!$Q37 +parameters!$G$13*calcs!$GM37+parameters!$H$13*LN(calcs!$GM37)+parameters!$I$13*calcs!$GQ37+parameters!$J$13*(calcs!$GU37+calcs!$GY37) + parameters!$K$13*calcs!$GT37+parameters!$L$13*(calcs!$GV37+calcs!$GZ37)+parameters!$M$13*(calcs!$GT37+calcs!$GV37+calcs!$GZ37)+parameters!$N$13*(calcs!$GO37+calcs!$GR37)+parameters!$O$13*calcs!$HB37+parameters!$P$13*calcs!$HE37)</f>
        <v>0.75169549980854233</v>
      </c>
      <c r="HY37" s="97">
        <f>EXP(parameters!$E$14+parameters!$F$14*calcs!$Q37 +parameters!$G$14*calcs!$GM37+parameters!$H$14*LN(calcs!$GM37)+parameters!$I$14*calcs!$GQ37+parameters!$J$14*(calcs!$GU37+calcs!$GY37) + parameters!$K$14*calcs!$GT37+parameters!$L$14*(calcs!$GV37+calcs!$GZ37)+parameters!$M$14*(calcs!$GT37+calcs!$GV37+calcs!$GZ37)+parameters!$N$14*(calcs!$GO37+calcs!$GR37)+parameters!$O$14*calcs!$HB37+parameters!$P$14*calcs!$HE37)</f>
        <v>0.79624993420311796</v>
      </c>
      <c r="HZ37" s="81"/>
      <c r="IA37" s="97">
        <f>EXP(parameters!$E$16+parameters!$F$16*calcs!$Q37 +parameters!$G$16*calcs!$GM37+parameters!$H$16*LN(calcs!$GM37)+parameters!$I$16*calcs!$GQ37+parameters!$J$16*(calcs!$GU37+calcs!$GY37) + parameters!$K$16*calcs!$GT37+parameters!$L$16*(calcs!$GV37+calcs!$GZ37)+parameters!$M$16*(calcs!$GT37+calcs!$GV37+calcs!$GZ37)+parameters!$N$16*(calcs!$GO37+calcs!$GR37)+parameters!$O$16*calcs!$HB37+parameters!$P$16*calcs!$HE37)</f>
        <v>0.14526452064730935</v>
      </c>
      <c r="IB37" s="81"/>
      <c r="IC37" s="97">
        <f>(parameters!$E$18+parameters!$F$18*calcs!$Q37 +parameters!$G$18*calcs!$GM37+parameters!$H$18*LN(calcs!$GM37)+parameters!$I$18*calcs!$GQ37+parameters!$J$18*(calcs!$GU37+calcs!$GY37) + parameters!$K$18*calcs!$GT37+parameters!$L$18*(calcs!$GV37+calcs!$GZ37)+parameters!$M$18*(calcs!$GT37+calcs!$GV37+calcs!$GZ37)+parameters!$N$18*(calcs!$GO37+calcs!$GR37)+parameters!$O$18*calcs!$HB37+parameters!$P$18*calcs!$HE37)</f>
        <v>-4.252865531944706</v>
      </c>
      <c r="ID37" s="97">
        <f>EXP(parameters!$E$19+parameters!$F$19*calcs!$Q37 +parameters!$G$19*calcs!$GM37+parameters!$H$19*LN(calcs!$GM37)+parameters!$I$19*calcs!$GQ37+parameters!$J$19*(calcs!$GU37+calcs!$GY37) + parameters!$K$19*calcs!$GT37+parameters!$L$19*(calcs!$GV37+calcs!$GZ37)+parameters!$M$19*(calcs!$GT37+calcs!$GV37+calcs!$GZ37)+parameters!$N$19*(calcs!$GO37+calcs!$GR37)+parameters!$O$19*calcs!$HB37+parameters!$P$19*calcs!$HE37)</f>
        <v>6.2294903083271311</v>
      </c>
      <c r="IE37" s="73"/>
      <c r="IF37" s="97">
        <f>(parameters!$E$21+parameters!$F$21*calcs!$Q37 +parameters!$G$21*calcs!$GM37+parameters!$H$21*LN(calcs!$GM37)+parameters!$I$21*calcs!$GQ37+parameters!$J$21*(calcs!$GU37+calcs!$GY37) + parameters!$K$21*calcs!$GT37+parameters!$L$21*(calcs!$GV37+calcs!$GZ37)+parameters!$M$21*(calcs!$GT37+calcs!$GV37+calcs!$GZ37)+parameters!$N$21*(calcs!$GO37+calcs!$GR37)+parameters!$O$21*calcs!$HB37+parameters!$P$21*calcs!$HE37)</f>
        <v>0.62876728786526837</v>
      </c>
      <c r="IG37" s="97">
        <f>(parameters!$E$22+parameters!$F$22*calcs!$Q37 +parameters!$G$22*calcs!$GM37+parameters!$H$22*LN(calcs!$GM37)+parameters!$I$22*calcs!$GQ37+parameters!$J$22*(calcs!$GU37+calcs!$GY37) + parameters!$K$22*calcs!$GT37+parameters!$L$22*(calcs!$GV37+calcs!$GZ37)+parameters!$M$22*(calcs!$GT37+calcs!$GV37+calcs!$GZ37)+parameters!$N$22*(calcs!$GO37+calcs!$GR37)+parameters!$O$22*calcs!$HB37+parameters!$P$22*calcs!$HE37)</f>
        <v>1.9184682761592837</v>
      </c>
      <c r="IH37" s="81"/>
      <c r="II37" s="97">
        <f>(parameters!$E$24+parameters!$F$24*calcs!$Q37 +parameters!$G$24*calcs!$GM37+parameters!$H$24*LN(calcs!$GM37)+parameters!$I$24*calcs!$GQ37+parameters!$J$24*(calcs!$GU37+calcs!$GY37) + parameters!$K$24*calcs!$GT37+parameters!$L$24*(calcs!$GV37+calcs!$GZ37)+parameters!$M$24*(calcs!$GT37+calcs!$GV37+calcs!$GZ37)+parameters!$N$24*(calcs!$GO37+calcs!$GR37)+parameters!$O$24*calcs!$HB37+parameters!$P$24*calcs!$HE37)</f>
        <v>18.273927348177569</v>
      </c>
      <c r="IJ37" s="98"/>
    </row>
    <row r="38" spans="1:244" s="60" customFormat="1" x14ac:dyDescent="0.3">
      <c r="A38" s="137" t="s">
        <v>170</v>
      </c>
      <c r="B38" s="90" t="str">
        <f t="shared" si="118"/>
        <v>Ferroactinolite</v>
      </c>
      <c r="C38" s="114">
        <v>47.07</v>
      </c>
      <c r="D38" s="114">
        <v>1.65</v>
      </c>
      <c r="E38" s="114">
        <v>16.37</v>
      </c>
      <c r="F38" s="114"/>
      <c r="G38" s="114">
        <v>8.4600000000000009</v>
      </c>
      <c r="H38" s="114">
        <v>3.29</v>
      </c>
      <c r="I38" s="114">
        <v>7.14</v>
      </c>
      <c r="J38" s="114">
        <v>0.18</v>
      </c>
      <c r="K38" s="114">
        <v>1.35</v>
      </c>
      <c r="L38" s="114">
        <v>0.77</v>
      </c>
      <c r="M38" s="91">
        <v>0</v>
      </c>
      <c r="N38" s="91">
        <v>0</v>
      </c>
      <c r="O38" s="91">
        <v>0</v>
      </c>
      <c r="P38" s="91">
        <v>95.759999999999991</v>
      </c>
      <c r="Q38" s="60">
        <v>1025</v>
      </c>
      <c r="R38" s="92">
        <f t="shared" si="119"/>
        <v>0.7834553928095872</v>
      </c>
      <c r="S38" s="93">
        <f t="shared" si="120"/>
        <v>2.065857017653687E-2</v>
      </c>
      <c r="T38" s="93">
        <f t="shared" si="121"/>
        <v>0.16055126852175142</v>
      </c>
      <c r="U38" s="93">
        <f t="shared" si="122"/>
        <v>0</v>
      </c>
      <c r="V38" s="93">
        <f t="shared" si="123"/>
        <v>0.11776169265033408</v>
      </c>
      <c r="W38" s="93">
        <f t="shared" si="124"/>
        <v>8.1617464648970475E-2</v>
      </c>
      <c r="X38" s="93">
        <f t="shared" si="125"/>
        <v>0.12731811697574894</v>
      </c>
      <c r="Y38" s="93">
        <f t="shared" si="126"/>
        <v>2.5373555117000281E-3</v>
      </c>
      <c r="Z38" s="93">
        <f t="shared" si="127"/>
        <v>2.1781571177334261E-2</v>
      </c>
      <c r="AA38" s="93">
        <f t="shared" si="128"/>
        <v>8.1738026440659247E-3</v>
      </c>
      <c r="AB38" s="93">
        <f t="shared" si="129"/>
        <v>0</v>
      </c>
      <c r="AC38" s="94">
        <f t="shared" si="130"/>
        <v>0</v>
      </c>
      <c r="AD38" s="92">
        <f t="shared" si="131"/>
        <v>1.5669107856191744</v>
      </c>
      <c r="AE38" s="93">
        <f t="shared" si="132"/>
        <v>4.1317140353073739E-2</v>
      </c>
      <c r="AF38" s="93">
        <f t="shared" si="133"/>
        <v>0.48165380556525428</v>
      </c>
      <c r="AG38" s="93">
        <f t="shared" si="134"/>
        <v>0</v>
      </c>
      <c r="AH38" s="93">
        <f t="shared" si="135"/>
        <v>0.11776169265033408</v>
      </c>
      <c r="AI38" s="93">
        <f t="shared" si="136"/>
        <v>8.1617464648970475E-2</v>
      </c>
      <c r="AJ38" s="93">
        <f t="shared" si="137"/>
        <v>0.12731811697574894</v>
      </c>
      <c r="AK38" s="93">
        <f t="shared" si="138"/>
        <v>2.5373555117000281E-3</v>
      </c>
      <c r="AL38" s="93">
        <f t="shared" si="139"/>
        <v>2.1781571177334261E-2</v>
      </c>
      <c r="AM38" s="93">
        <f t="shared" si="140"/>
        <v>8.1738026440659247E-3</v>
      </c>
      <c r="AN38" s="94">
        <f t="shared" si="141"/>
        <v>2.4490717351456559</v>
      </c>
      <c r="AO38" s="92">
        <f t="shared" si="142"/>
        <v>14.715350127176912</v>
      </c>
      <c r="AP38" s="93">
        <f t="shared" si="143"/>
        <v>0.38802221040870338</v>
      </c>
      <c r="AQ38" s="93">
        <f t="shared" si="144"/>
        <v>4.5233617982782341</v>
      </c>
      <c r="AR38" s="93">
        <f t="shared" si="145"/>
        <v>0</v>
      </c>
      <c r="AS38" s="93">
        <f t="shared" si="146"/>
        <v>1.1059369523925349</v>
      </c>
      <c r="AT38" s="93">
        <f t="shared" si="147"/>
        <v>0.76649518263893412</v>
      </c>
      <c r="AU38" s="93">
        <f t="shared" si="148"/>
        <v>1.1956843274205142</v>
      </c>
      <c r="AV38" s="93">
        <f t="shared" si="149"/>
        <v>2.382910060640988E-2</v>
      </c>
      <c r="AW38" s="93">
        <f t="shared" si="150"/>
        <v>0.20455755945788703</v>
      </c>
      <c r="AX38" s="93">
        <f t="shared" si="151"/>
        <v>7.6762741619871469E-2</v>
      </c>
      <c r="AY38" s="94">
        <f t="shared" si="152"/>
        <v>23</v>
      </c>
      <c r="AZ38" s="92">
        <f t="shared" si="153"/>
        <v>7.3576750635884558</v>
      </c>
      <c r="BA38" s="93">
        <f t="shared" si="154"/>
        <v>0.19401110520435169</v>
      </c>
      <c r="BB38" s="93">
        <f t="shared" si="155"/>
        <v>3.0155745321854894</v>
      </c>
      <c r="BC38" s="93">
        <f t="shared" si="156"/>
        <v>0</v>
      </c>
      <c r="BD38" s="93">
        <f t="shared" si="157"/>
        <v>1.1059369523925349</v>
      </c>
      <c r="BE38" s="93">
        <f t="shared" si="158"/>
        <v>0.76649518263893412</v>
      </c>
      <c r="BF38" s="93">
        <f t="shared" si="159"/>
        <v>1.1956843274205142</v>
      </c>
      <c r="BG38" s="93">
        <f t="shared" si="160"/>
        <v>2.382910060640988E-2</v>
      </c>
      <c r="BH38" s="93">
        <f t="shared" si="161"/>
        <v>0.40911511891577407</v>
      </c>
      <c r="BI38" s="93">
        <f t="shared" si="162"/>
        <v>0.15352548323974294</v>
      </c>
      <c r="BJ38" s="93">
        <f t="shared" si="163"/>
        <v>0</v>
      </c>
      <c r="BK38" s="93">
        <f t="shared" si="164"/>
        <v>0</v>
      </c>
      <c r="BL38" s="93">
        <f t="shared" si="165"/>
        <v>2</v>
      </c>
      <c r="BM38" s="94">
        <f t="shared" si="166"/>
        <v>14.221846866192207</v>
      </c>
      <c r="BN38" s="95">
        <f t="shared" si="167"/>
        <v>7.3576750635884558</v>
      </c>
      <c r="BO38" s="66">
        <f t="shared" si="168"/>
        <v>0.6423249364115442</v>
      </c>
      <c r="BP38" s="66">
        <f t="shared" si="169"/>
        <v>0</v>
      </c>
      <c r="BQ38" s="66">
        <f t="shared" si="170"/>
        <v>8</v>
      </c>
      <c r="BR38" s="66">
        <f t="shared" si="171"/>
        <v>2.3732495957739452</v>
      </c>
      <c r="BS38" s="66">
        <f t="shared" si="172"/>
        <v>0.19401110520435169</v>
      </c>
      <c r="BT38" s="66">
        <f t="shared" si="173"/>
        <v>0</v>
      </c>
      <c r="BU38" s="66"/>
      <c r="BV38" s="66">
        <f t="shared" si="174"/>
        <v>0.76649518263893412</v>
      </c>
      <c r="BW38" s="66">
        <f t="shared" si="175"/>
        <v>1.1059369523925349</v>
      </c>
      <c r="BX38" s="66">
        <f t="shared" si="176"/>
        <v>2.382910060640988E-2</v>
      </c>
      <c r="BY38" s="66">
        <f t="shared" si="177"/>
        <v>4.4635219366161749</v>
      </c>
      <c r="BZ38" s="66">
        <f t="shared" si="178"/>
        <v>0</v>
      </c>
      <c r="CA38" s="66">
        <f t="shared" si="179"/>
        <v>0</v>
      </c>
      <c r="CB38" s="66">
        <f t="shared" si="180"/>
        <v>0</v>
      </c>
      <c r="CC38" s="66">
        <f t="shared" si="181"/>
        <v>1.1956843274205142</v>
      </c>
      <c r="CD38" s="56">
        <f t="shared" si="182"/>
        <v>0.80431567257948577</v>
      </c>
      <c r="CE38" s="66">
        <f t="shared" si="183"/>
        <v>2</v>
      </c>
      <c r="CF38" s="66">
        <f t="shared" si="184"/>
        <v>-0.39520055366371171</v>
      </c>
      <c r="CG38" s="66">
        <f t="shared" si="185"/>
        <v>0.15352548323974294</v>
      </c>
      <c r="CH38" s="67">
        <f t="shared" si="186"/>
        <v>-0.24167507042396877</v>
      </c>
      <c r="CJ38" s="60">
        <f t="shared" si="187"/>
        <v>1.0872999868654531</v>
      </c>
      <c r="CK38" s="60">
        <f t="shared" si="188"/>
        <v>1.1250296920321066</v>
      </c>
      <c r="CL38" s="60">
        <f t="shared" si="189"/>
        <v>1.0981604428577585</v>
      </c>
      <c r="CN38" s="60">
        <f t="shared" si="190"/>
        <v>1</v>
      </c>
      <c r="CO38" s="60">
        <f t="shared" si="191"/>
        <v>7.3576750635884558</v>
      </c>
      <c r="CP38" s="60">
        <f t="shared" si="192"/>
        <v>0.19401110520435169</v>
      </c>
      <c r="CQ38" s="60">
        <f t="shared" si="193"/>
        <v>3.0155745321854894</v>
      </c>
      <c r="CR38" s="60">
        <f t="shared" si="194"/>
        <v>0</v>
      </c>
      <c r="CS38" s="60">
        <f t="shared" si="195"/>
        <v>1.1059369523925349</v>
      </c>
      <c r="CT38" s="60">
        <f t="shared" si="196"/>
        <v>0.76649518263893412</v>
      </c>
      <c r="CU38" s="60">
        <f t="shared" si="197"/>
        <v>1.1956843274205142</v>
      </c>
      <c r="CV38" s="60">
        <f t="shared" si="198"/>
        <v>2.382910060640988E-2</v>
      </c>
      <c r="CW38" s="60">
        <f t="shared" si="199"/>
        <v>0.40911511891577407</v>
      </c>
      <c r="CX38" s="60">
        <f t="shared" si="200"/>
        <v>0.15352548323974294</v>
      </c>
      <c r="CY38" s="60">
        <f t="shared" si="201"/>
        <v>0</v>
      </c>
      <c r="CZ38" s="60">
        <f t="shared" si="202"/>
        <v>0</v>
      </c>
      <c r="DA38" s="60">
        <f t="shared" si="203"/>
        <v>2</v>
      </c>
      <c r="DB38" s="60">
        <f t="shared" si="204"/>
        <v>23</v>
      </c>
      <c r="DC38" s="60">
        <f t="shared" si="205"/>
        <v>0</v>
      </c>
      <c r="DD38" s="60" t="str">
        <f t="shared" si="206"/>
        <v/>
      </c>
      <c r="DE38" s="59">
        <f t="shared" si="207"/>
        <v>7.3576750635884558</v>
      </c>
      <c r="DF38" s="59">
        <f t="shared" si="208"/>
        <v>0.6423249364115442</v>
      </c>
      <c r="DG38" s="59">
        <f t="shared" si="209"/>
        <v>0</v>
      </c>
      <c r="DH38" s="59">
        <f t="shared" si="210"/>
        <v>8</v>
      </c>
      <c r="DI38" s="59">
        <f t="shared" si="211"/>
        <v>2.3732495957739452</v>
      </c>
      <c r="DJ38" s="59">
        <f t="shared" si="212"/>
        <v>0.19401110520435169</v>
      </c>
      <c r="DK38" s="59">
        <f t="shared" si="213"/>
        <v>0</v>
      </c>
      <c r="DL38" s="59">
        <f t="shared" si="214"/>
        <v>0</v>
      </c>
      <c r="DM38" s="59">
        <f t="shared" si="215"/>
        <v>0.76649518263893412</v>
      </c>
      <c r="DN38" s="59">
        <f t="shared" si="216"/>
        <v>1.1059369523925349</v>
      </c>
      <c r="DO38" s="59">
        <f t="shared" si="217"/>
        <v>2.382910060640988E-2</v>
      </c>
      <c r="DP38" s="59">
        <f t="shared" si="218"/>
        <v>4.4635219366161749</v>
      </c>
      <c r="DQ38" s="59">
        <f t="shared" si="219"/>
        <v>0</v>
      </c>
      <c r="DR38" s="59">
        <f t="shared" si="220"/>
        <v>0</v>
      </c>
      <c r="DS38" s="59">
        <f t="shared" si="221"/>
        <v>0</v>
      </c>
      <c r="DT38" s="59">
        <f t="shared" si="222"/>
        <v>1.1956843274205142</v>
      </c>
      <c r="DU38" s="59">
        <f t="shared" si="223"/>
        <v>0.40911511891577407</v>
      </c>
      <c r="DV38" s="59">
        <f t="shared" si="224"/>
        <v>1.6047994463362882</v>
      </c>
      <c r="DW38" s="59">
        <f t="shared" si="225"/>
        <v>0</v>
      </c>
      <c r="DX38" s="59">
        <f t="shared" si="226"/>
        <v>0</v>
      </c>
      <c r="DY38" s="59">
        <f t="shared" si="227"/>
        <v>0</v>
      </c>
      <c r="EA38" s="60">
        <f t="shared" si="228"/>
        <v>0.77121445176246362</v>
      </c>
      <c r="EB38" s="60">
        <f t="shared" si="229"/>
        <v>1.0662252867052435</v>
      </c>
      <c r="EC38" s="60">
        <f t="shared" si="230"/>
        <v>0.95173905047672414</v>
      </c>
      <c r="ED38" s="60">
        <f t="shared" si="231"/>
        <v>0.97652234465667787</v>
      </c>
      <c r="EF38" s="60">
        <f t="shared" si="232"/>
        <v>1.0662252867052435</v>
      </c>
      <c r="EG38" s="60">
        <f t="shared" si="233"/>
        <v>7.8449392041586226</v>
      </c>
      <c r="EH38" s="60">
        <f t="shared" si="234"/>
        <v>0.20685954627051104</v>
      </c>
      <c r="EI38" s="60">
        <f t="shared" si="235"/>
        <v>3.215281820160504</v>
      </c>
      <c r="EJ38" s="60">
        <f t="shared" si="236"/>
        <v>0</v>
      </c>
      <c r="EK38" s="60">
        <f t="shared" si="237"/>
        <v>1.1791779441426538</v>
      </c>
      <c r="EL38" s="60">
        <f t="shared" si="238"/>
        <v>0.8172565458673855</v>
      </c>
      <c r="EM38" s="60">
        <f t="shared" si="239"/>
        <v>1.2748688648129041</v>
      </c>
      <c r="EN38" s="60">
        <f t="shared" si="240"/>
        <v>2.5407189625997466E-2</v>
      </c>
      <c r="EO38" s="60">
        <f t="shared" si="241"/>
        <v>0.43620888496142102</v>
      </c>
      <c r="EP38" s="60">
        <f t="shared" si="242"/>
        <v>0.16369275238385597</v>
      </c>
      <c r="EQ38" s="60">
        <f t="shared" si="243"/>
        <v>0</v>
      </c>
      <c r="ER38" s="60">
        <f t="shared" si="244"/>
        <v>0</v>
      </c>
      <c r="ES38" s="60">
        <f t="shared" si="245"/>
        <v>2.132450573410487</v>
      </c>
      <c r="ET38" s="60">
        <f t="shared" si="246"/>
        <v>24.52318159422061</v>
      </c>
      <c r="EU38" s="60">
        <f t="shared" si="247"/>
        <v>-3.0463631884412194</v>
      </c>
      <c r="EV38" s="60" t="str">
        <f t="shared" si="248"/>
        <v/>
      </c>
      <c r="EW38" s="62">
        <f t="shared" si="249"/>
        <v>7.8449392041586226</v>
      </c>
      <c r="EX38" s="62">
        <f t="shared" si="250"/>
        <v>0.15506079584137744</v>
      </c>
      <c r="EY38" s="62">
        <f t="shared" si="251"/>
        <v>0</v>
      </c>
      <c r="EZ38" s="62">
        <f t="shared" si="252"/>
        <v>8</v>
      </c>
      <c r="FA38" s="62">
        <f t="shared" si="253"/>
        <v>3.0602210243191266</v>
      </c>
      <c r="FB38" s="62">
        <f t="shared" si="254"/>
        <v>0.20685954627051104</v>
      </c>
      <c r="FC38" s="62">
        <f t="shared" si="255"/>
        <v>0</v>
      </c>
      <c r="FD38" s="62">
        <f t="shared" si="256"/>
        <v>-3.0463631884412194</v>
      </c>
      <c r="FE38" s="62">
        <f t="shared" si="257"/>
        <v>0.8172565458673855</v>
      </c>
      <c r="FF38" s="62">
        <f t="shared" si="258"/>
        <v>3.9620260719841962</v>
      </c>
      <c r="FG38" s="62">
        <f t="shared" si="259"/>
        <v>0</v>
      </c>
      <c r="FH38" s="62">
        <f t="shared" si="260"/>
        <v>5</v>
      </c>
      <c r="FI38" s="62">
        <f t="shared" si="261"/>
        <v>0</v>
      </c>
      <c r="FJ38" s="62">
        <f t="shared" si="262"/>
        <v>0.26351506059967722</v>
      </c>
      <c r="FK38" s="62">
        <f t="shared" si="263"/>
        <v>2.5407189625997466E-2</v>
      </c>
      <c r="FL38" s="62">
        <f t="shared" si="264"/>
        <v>1.2748688648129041</v>
      </c>
      <c r="FM38" s="62">
        <f t="shared" si="265"/>
        <v>0.43620888496142102</v>
      </c>
      <c r="FN38" s="62">
        <f t="shared" si="266"/>
        <v>1.9999999999999998</v>
      </c>
      <c r="FO38" s="62">
        <f t="shared" si="267"/>
        <v>0</v>
      </c>
      <c r="FP38" s="62">
        <f t="shared" si="268"/>
        <v>0.16369275238385597</v>
      </c>
      <c r="FQ38" s="62">
        <f t="shared" si="269"/>
        <v>0.16369275238385597</v>
      </c>
      <c r="FR38" s="62" t="str">
        <f t="shared" si="270"/>
        <v>Fail</v>
      </c>
      <c r="FS38" s="62" t="str">
        <f t="shared" si="271"/>
        <v>Low-Ca</v>
      </c>
      <c r="FT38" s="60">
        <f t="shared" si="272"/>
        <v>0.16206411559195863</v>
      </c>
      <c r="FV38" s="60">
        <f t="shared" si="273"/>
        <v>1.0331126433526219</v>
      </c>
      <c r="FW38" s="60">
        <f t="shared" si="274"/>
        <v>7.6013071338735401</v>
      </c>
      <c r="FX38" s="60">
        <f t="shared" si="275"/>
        <v>0.20043532573743139</v>
      </c>
      <c r="FY38" s="60">
        <f t="shared" si="276"/>
        <v>3.1154281761729972</v>
      </c>
      <c r="FZ38" s="60">
        <f t="shared" si="277"/>
        <v>0</v>
      </c>
      <c r="GA38" s="60">
        <f t="shared" si="278"/>
        <v>1.1425574482675944</v>
      </c>
      <c r="GB38" s="60">
        <f t="shared" si="279"/>
        <v>0.79187586425315992</v>
      </c>
      <c r="GC38" s="60">
        <f t="shared" si="280"/>
        <v>1.2352765961167094</v>
      </c>
      <c r="GD38" s="60">
        <f t="shared" si="281"/>
        <v>2.4618145116203676E-2</v>
      </c>
      <c r="GE38" s="60">
        <f t="shared" si="282"/>
        <v>0.4226620019385976</v>
      </c>
      <c r="GF38" s="60">
        <f t="shared" si="283"/>
        <v>0.15860911781179948</v>
      </c>
      <c r="GG38" s="60">
        <f t="shared" si="284"/>
        <v>0</v>
      </c>
      <c r="GH38" s="60">
        <f t="shared" si="285"/>
        <v>0</v>
      </c>
      <c r="GI38" s="60">
        <f t="shared" si="286"/>
        <v>2.0662252867052437</v>
      </c>
      <c r="GJ38" s="60">
        <f t="shared" si="287"/>
        <v>23.761590797110305</v>
      </c>
      <c r="GK38" s="60">
        <f t="shared" si="288"/>
        <v>-1.5231815942206097</v>
      </c>
      <c r="GM38" s="88">
        <f t="shared" si="289"/>
        <v>7.6013071338735401</v>
      </c>
      <c r="GN38" s="88">
        <f t="shared" si="290"/>
        <v>0.39869286612645993</v>
      </c>
      <c r="GO38" s="88">
        <f t="shared" si="291"/>
        <v>0</v>
      </c>
      <c r="GP38" s="87">
        <f t="shared" si="292"/>
        <v>8</v>
      </c>
      <c r="GQ38" s="88">
        <f t="shared" si="293"/>
        <v>2.7167353100465372</v>
      </c>
      <c r="GR38" s="88">
        <f t="shared" si="294"/>
        <v>0.20043532573743139</v>
      </c>
      <c r="GS38" s="88">
        <f t="shared" si="295"/>
        <v>0</v>
      </c>
      <c r="GT38" s="88">
        <f t="shared" si="296"/>
        <v>-1.5231815942206097</v>
      </c>
      <c r="GU38" s="88">
        <f t="shared" si="297"/>
        <v>0.79187586425315992</v>
      </c>
      <c r="GV38" s="88">
        <f t="shared" si="298"/>
        <v>2.6657390424882044</v>
      </c>
      <c r="GW38" s="88">
        <f t="shared" si="299"/>
        <v>2.4618145116203676E-2</v>
      </c>
      <c r="GX38" s="87">
        <f t="shared" si="300"/>
        <v>4.8762220934209264</v>
      </c>
      <c r="GY38" s="88">
        <f t="shared" si="301"/>
        <v>0</v>
      </c>
      <c r="GZ38" s="88">
        <f t="shared" si="302"/>
        <v>0</v>
      </c>
      <c r="HA38" s="88">
        <f t="shared" si="303"/>
        <v>0</v>
      </c>
      <c r="HB38" s="88">
        <f t="shared" si="304"/>
        <v>1.2352765961167094</v>
      </c>
      <c r="HC38" s="88">
        <f t="shared" si="305"/>
        <v>0.4226620019385976</v>
      </c>
      <c r="HD38" s="87">
        <f t="shared" si="306"/>
        <v>1.657938598055307</v>
      </c>
      <c r="HE38" s="88">
        <f t="shared" si="307"/>
        <v>0</v>
      </c>
      <c r="HF38" s="88">
        <f t="shared" si="308"/>
        <v>0.15860911781179948</v>
      </c>
      <c r="HG38" s="88">
        <f t="shared" si="309"/>
        <v>0.15860911781179948</v>
      </c>
      <c r="HH38" s="96" t="str">
        <f t="shared" si="310"/>
        <v>Fail</v>
      </c>
      <c r="HI38" s="83">
        <f t="shared" si="311"/>
        <v>0.22902373040711607</v>
      </c>
      <c r="HJ38" s="83">
        <f t="shared" si="312"/>
        <v>0.15860911781179948</v>
      </c>
      <c r="HK38" s="83">
        <f t="shared" si="313"/>
        <v>0.20043532573743139</v>
      </c>
      <c r="HL38" s="83">
        <f t="shared" si="314"/>
        <v>7.6013071338735401</v>
      </c>
      <c r="HM38" s="96" t="str">
        <f t="shared" si="315"/>
        <v>Ferroactinolite</v>
      </c>
      <c r="HP38" s="97">
        <f>parameters!$E$5+parameters!$F$5*calcs!$Q38 +parameters!$G$5*calcs!$GM38+parameters!$H$5*LN(calcs!$GM38)+parameters!$I$5*calcs!$GQ38+parameters!$J$5*(calcs!$GU38+calcs!$GY38) + parameters!$K$5*calcs!$GT38+parameters!$L$5*(calcs!$GV38+calcs!$GZ38)+parameters!$M$5*(calcs!$GT38+calcs!$GV38+calcs!$GZ38)+parameters!$N$5*(calcs!$GO38+calcs!$GR38)+parameters!$O$5*calcs!$HB38+parameters!$P$5*calcs!$HE38</f>
        <v>92.853140483861665</v>
      </c>
      <c r="HQ38" s="97">
        <f>parameters!$E$6+parameters!$F$6*calcs!$Q38 +parameters!$G$6*calcs!$GM38+parameters!$H$6*LN(calcs!$GM38)+parameters!$I$6*calcs!$GQ38+parameters!$J$6*(calcs!$GU38+calcs!$GY38) + parameters!$K$6*calcs!$GT38+parameters!$L$6*(calcs!$GV38+calcs!$GZ38)+parameters!$M$6*(calcs!$GT38+calcs!$GV38+calcs!$GZ38)+parameters!$N$6*(calcs!$GO38+calcs!$GR38)+parameters!$O$6*calcs!$HB38+parameters!$P$6*calcs!$HE38</f>
        <v>81.359012171638739</v>
      </c>
      <c r="HR38" s="97">
        <f>parameters!$E$7+parameters!$F$7*calcs!$Q38 +parameters!$G$7*calcs!$GM38+parameters!$H$7*LN(calcs!$GM38)+parameters!$I$7*calcs!$GQ38+parameters!$J$7*(calcs!$GU38+calcs!$GY38) + parameters!$K$7*calcs!$GT38+parameters!$L$7*(calcs!$GV38+calcs!$GZ38)+parameters!$M$7*(calcs!$GT38+calcs!$GV38+calcs!$GZ38)+parameters!$N$7*(calcs!$GO38+calcs!$GR38)+parameters!$O$7*calcs!$HB38+parameters!$P$7*calcs!$HE38</f>
        <v>111.87253506338996</v>
      </c>
      <c r="HS38" s="97">
        <f>parameters!$E$8+parameters!$F$8*calcs!$Q38 +parameters!$G$8*calcs!$GM38+parameters!$H$8*LN(calcs!$GM38)+parameters!$I$8*calcs!$GQ38+parameters!$J$8*(calcs!$GU38+calcs!$GY38) + parameters!$K$8*calcs!$GT38+parameters!$L$8*(calcs!$GV38+calcs!$GZ38)+parameters!$M$8*(calcs!$GT38+calcs!$GV38+calcs!$GZ38)+parameters!$N$8*(calcs!$GO38+calcs!$GR38)+parameters!$O$8*calcs!$HB38+parameters!$P$8*calcs!$HE38</f>
        <v>111.49745524614909</v>
      </c>
      <c r="HT38" s="81"/>
      <c r="HU38" s="97">
        <f>EXP(parameters!$E$10+parameters!$F$10*calcs!$Q38 +parameters!$G$10*calcs!$GM38+parameters!$H$10*LN(calcs!$GM38)+parameters!$I$10*calcs!$GQ38+parameters!$J$10*(calcs!$GU38+calcs!$GY38) + parameters!$K$10*calcs!$GT38+parameters!$L$10*(calcs!$GV38+calcs!$GZ38)+parameters!$M$10*(calcs!$GT38+calcs!$GV38+calcs!$GZ38)+parameters!$N$10*(calcs!$GO38+calcs!$GR38)+parameters!$O$10*calcs!$HB38+parameters!$P$10*calcs!$HE38)</f>
        <v>4.6666075568334034E-2</v>
      </c>
      <c r="HV38" s="97">
        <f>EXP(parameters!$E$11+parameters!$F$11*calcs!$Q38 +parameters!$G$11*calcs!$GM38+parameters!$H$11*LN(calcs!$GM38)+parameters!$I$11*calcs!$GQ38+parameters!$J$11*(calcs!$GU38+calcs!$GY38) + parameters!$K$11*calcs!$GT38+parameters!$L$11*(calcs!$GV38+calcs!$GZ38)+parameters!$M$11*(calcs!$GT38+calcs!$GV38+calcs!$GZ38)+parameters!$N$11*(calcs!$GO38+calcs!$GR38)+parameters!$O$11*calcs!$HB38+parameters!$P$11*calcs!$HE38)</f>
        <v>0.10901067658952249</v>
      </c>
      <c r="HW38" s="73"/>
      <c r="HX38" s="97">
        <f>EXP(parameters!$E$13+parameters!$F$13*calcs!$Q38 +parameters!$G$13*calcs!$GM38+parameters!$H$13*LN(calcs!$GM38)+parameters!$I$13*calcs!$GQ38+parameters!$J$13*(calcs!$GU38+calcs!$GY38) + parameters!$K$13*calcs!$GT38+parameters!$L$13*(calcs!$GV38+calcs!$GZ38)+parameters!$M$13*(calcs!$GT38+calcs!$GV38+calcs!$GZ38)+parameters!$N$13*(calcs!$GO38+calcs!$GR38)+parameters!$O$13*calcs!$HB38+parameters!$P$13*calcs!$HE38)</f>
        <v>0.17343274928108454</v>
      </c>
      <c r="HY38" s="97">
        <f>EXP(parameters!$E$14+parameters!$F$14*calcs!$Q38 +parameters!$G$14*calcs!$GM38+parameters!$H$14*LN(calcs!$GM38)+parameters!$I$14*calcs!$GQ38+parameters!$J$14*(calcs!$GU38+calcs!$GY38) + parameters!$K$14*calcs!$GT38+parameters!$L$14*(calcs!$GV38+calcs!$GZ38)+parameters!$M$14*(calcs!$GT38+calcs!$GV38+calcs!$GZ38)+parameters!$N$14*(calcs!$GO38+calcs!$GR38)+parameters!$O$14*calcs!$HB38+parameters!$P$14*calcs!$HE38)</f>
        <v>0.20066982183985538</v>
      </c>
      <c r="HZ38" s="81"/>
      <c r="IA38" s="97">
        <f>EXP(parameters!$E$16+parameters!$F$16*calcs!$Q38 +parameters!$G$16*calcs!$GM38+parameters!$H$16*LN(calcs!$GM38)+parameters!$I$16*calcs!$GQ38+parameters!$J$16*(calcs!$GU38+calcs!$GY38) + parameters!$K$16*calcs!$GT38+parameters!$L$16*(calcs!$GV38+calcs!$GZ38)+parameters!$M$16*(calcs!$GT38+calcs!$GV38+calcs!$GZ38)+parameters!$N$16*(calcs!$GO38+calcs!$GR38)+parameters!$O$16*calcs!$HB38+parameters!$P$16*calcs!$HE38)</f>
        <v>3.0391957901675499E-2</v>
      </c>
      <c r="IB38" s="81"/>
      <c r="IC38" s="97">
        <f>(parameters!$E$18+parameters!$F$18*calcs!$Q38 +parameters!$G$18*calcs!$GM38+parameters!$H$18*LN(calcs!$GM38)+parameters!$I$18*calcs!$GQ38+parameters!$J$18*(calcs!$GU38+calcs!$GY38) + parameters!$K$18*calcs!$GT38+parameters!$L$18*(calcs!$GV38+calcs!$GZ38)+parameters!$M$18*(calcs!$GT38+calcs!$GV38+calcs!$GZ38)+parameters!$N$18*(calcs!$GO38+calcs!$GR38)+parameters!$O$18*calcs!$HB38+parameters!$P$18*calcs!$HE38)</f>
        <v>-10.533427084868453</v>
      </c>
      <c r="ID38" s="97">
        <f>EXP(parameters!$E$19+parameters!$F$19*calcs!$Q38 +parameters!$G$19*calcs!$GM38+parameters!$H$19*LN(calcs!$GM38)+parameters!$I$19*calcs!$GQ38+parameters!$J$19*(calcs!$GU38+calcs!$GY38) + parameters!$K$19*calcs!$GT38+parameters!$L$19*(calcs!$GV38+calcs!$GZ38)+parameters!$M$19*(calcs!$GT38+calcs!$GV38+calcs!$GZ38)+parameters!$N$19*(calcs!$GO38+calcs!$GR38)+parameters!$O$19*calcs!$HB38+parameters!$P$19*calcs!$HE38)</f>
        <v>5.0490174638889664</v>
      </c>
      <c r="IE38" s="73"/>
      <c r="IF38" s="97">
        <f>(parameters!$E$21+parameters!$F$21*calcs!$Q38 +parameters!$G$21*calcs!$GM38+parameters!$H$21*LN(calcs!$GM38)+parameters!$I$21*calcs!$GQ38+parameters!$J$21*(calcs!$GU38+calcs!$GY38) + parameters!$K$21*calcs!$GT38+parameters!$L$21*(calcs!$GV38+calcs!$GZ38)+parameters!$M$21*(calcs!$GT38+calcs!$GV38+calcs!$GZ38)+parameters!$N$21*(calcs!$GO38+calcs!$GR38)+parameters!$O$21*calcs!$HB38+parameters!$P$21*calcs!$HE38)</f>
        <v>-0.10037194286063222</v>
      </c>
      <c r="IG38" s="97">
        <f>(parameters!$E$22+parameters!$F$22*calcs!$Q38 +parameters!$G$22*calcs!$GM38+parameters!$H$22*LN(calcs!$GM38)+parameters!$I$22*calcs!$GQ38+parameters!$J$22*(calcs!$GU38+calcs!$GY38) + parameters!$K$22*calcs!$GT38+parameters!$L$22*(calcs!$GV38+calcs!$GZ38)+parameters!$M$22*(calcs!$GT38+calcs!$GV38+calcs!$GZ38)+parameters!$N$22*(calcs!$GO38+calcs!$GR38)+parameters!$O$22*calcs!$HB38+parameters!$P$22*calcs!$HE38)</f>
        <v>2.3904179414339572</v>
      </c>
      <c r="IH38" s="81"/>
      <c r="II38" s="97">
        <f>(parameters!$E$24+parameters!$F$24*calcs!$Q38 +parameters!$G$24*calcs!$GM38+parameters!$H$24*LN(calcs!$GM38)+parameters!$I$24*calcs!$GQ38+parameters!$J$24*(calcs!$GU38+calcs!$GY38) + parameters!$K$24*calcs!$GT38+parameters!$L$24*(calcs!$GV38+calcs!$GZ38)+parameters!$M$24*(calcs!$GT38+calcs!$GV38+calcs!$GZ38)+parameters!$N$24*(calcs!$GO38+calcs!$GR38)+parameters!$O$24*calcs!$HB38+parameters!$P$24*calcs!$HE38)</f>
        <v>18.499486642877848</v>
      </c>
      <c r="IJ38" s="98"/>
    </row>
    <row r="39" spans="1:244" s="60" customFormat="1" x14ac:dyDescent="0.3">
      <c r="A39" s="138" t="s">
        <v>171</v>
      </c>
      <c r="B39" s="90" t="str">
        <f t="shared" si="118"/>
        <v>Ferroactinolite</v>
      </c>
      <c r="C39" s="115">
        <v>69.300003051757798</v>
      </c>
      <c r="D39" s="115">
        <v>0.34000000357627902</v>
      </c>
      <c r="E39" s="115">
        <v>13.75</v>
      </c>
      <c r="F39" s="115"/>
      <c r="G39" s="115">
        <v>1.95000004768372</v>
      </c>
      <c r="H39" s="115">
        <v>0.43000000715255698</v>
      </c>
      <c r="I39" s="115">
        <v>1.87000000476837</v>
      </c>
      <c r="J39" s="115">
        <v>3.9999999105930301E-2</v>
      </c>
      <c r="K39" s="115">
        <v>4.7199997901916504</v>
      </c>
      <c r="L39" s="115">
        <v>2.0599999427795401</v>
      </c>
      <c r="M39" s="91">
        <v>0</v>
      </c>
      <c r="N39" s="91">
        <v>0</v>
      </c>
      <c r="O39" s="91">
        <v>0</v>
      </c>
      <c r="P39" s="91">
        <v>95.759999999999991</v>
      </c>
      <c r="Q39" s="60">
        <v>1025</v>
      </c>
      <c r="R39" s="92">
        <f t="shared" si="119"/>
        <v>1.1534621013941044</v>
      </c>
      <c r="S39" s="93">
        <f t="shared" si="120"/>
        <v>4.256917535698998E-3</v>
      </c>
      <c r="T39" s="93">
        <f t="shared" si="121"/>
        <v>0.13485521943641307</v>
      </c>
      <c r="U39" s="93">
        <f t="shared" si="122"/>
        <v>0</v>
      </c>
      <c r="V39" s="93">
        <f t="shared" si="123"/>
        <v>2.7143653224996102E-2</v>
      </c>
      <c r="W39" s="93">
        <f t="shared" si="124"/>
        <v>1.0667328383839171E-2</v>
      </c>
      <c r="X39" s="93">
        <f t="shared" si="125"/>
        <v>3.3345221197724144E-2</v>
      </c>
      <c r="Y39" s="93">
        <f t="shared" si="126"/>
        <v>5.6385676777460252E-4</v>
      </c>
      <c r="Z39" s="93">
        <f t="shared" si="127"/>
        <v>7.6154823249675707E-2</v>
      </c>
      <c r="AA39" s="93">
        <f t="shared" si="128"/>
        <v>2.1867575297489689E-2</v>
      </c>
      <c r="AB39" s="93">
        <f t="shared" si="129"/>
        <v>0</v>
      </c>
      <c r="AC39" s="94">
        <f t="shared" si="130"/>
        <v>0</v>
      </c>
      <c r="AD39" s="92">
        <f t="shared" si="131"/>
        <v>2.3069242027882089</v>
      </c>
      <c r="AE39" s="93">
        <f t="shared" si="132"/>
        <v>8.513835071397996E-3</v>
      </c>
      <c r="AF39" s="93">
        <f t="shared" si="133"/>
        <v>0.40456565830923918</v>
      </c>
      <c r="AG39" s="93">
        <f t="shared" si="134"/>
        <v>0</v>
      </c>
      <c r="AH39" s="93">
        <f t="shared" si="135"/>
        <v>2.7143653224996102E-2</v>
      </c>
      <c r="AI39" s="93">
        <f t="shared" si="136"/>
        <v>1.0667328383839171E-2</v>
      </c>
      <c r="AJ39" s="93">
        <f t="shared" si="137"/>
        <v>3.3345221197724144E-2</v>
      </c>
      <c r="AK39" s="93">
        <f t="shared" si="138"/>
        <v>5.6385676777460252E-4</v>
      </c>
      <c r="AL39" s="93">
        <f t="shared" si="139"/>
        <v>7.6154823249675707E-2</v>
      </c>
      <c r="AM39" s="93">
        <f t="shared" si="140"/>
        <v>2.1867575297489689E-2</v>
      </c>
      <c r="AN39" s="94">
        <f t="shared" si="141"/>
        <v>2.8897461542903455</v>
      </c>
      <c r="AO39" s="92">
        <f t="shared" si="142"/>
        <v>18.361217155822782</v>
      </c>
      <c r="AP39" s="93">
        <f t="shared" si="143"/>
        <v>6.7763116961476605E-2</v>
      </c>
      <c r="AQ39" s="93">
        <f t="shared" si="144"/>
        <v>3.2200095248150249</v>
      </c>
      <c r="AR39" s="93">
        <f t="shared" si="145"/>
        <v>0</v>
      </c>
      <c r="AS39" s="93">
        <f t="shared" si="146"/>
        <v>0.21604112985772791</v>
      </c>
      <c r="AT39" s="93">
        <f t="shared" si="147"/>
        <v>8.490315056360126E-2</v>
      </c>
      <c r="AU39" s="93">
        <f t="shared" si="148"/>
        <v>0.26540050461145021</v>
      </c>
      <c r="AV39" s="93">
        <f t="shared" si="149"/>
        <v>4.4878355974491023E-3</v>
      </c>
      <c r="AW39" s="93">
        <f t="shared" si="150"/>
        <v>0.60612968794578559</v>
      </c>
      <c r="AX39" s="93">
        <f t="shared" si="151"/>
        <v>0.17404789382470057</v>
      </c>
      <c r="AY39" s="94">
        <f t="shared" si="152"/>
        <v>22.999999999999996</v>
      </c>
      <c r="AZ39" s="92">
        <f t="shared" si="153"/>
        <v>9.1806085779113911</v>
      </c>
      <c r="BA39" s="93">
        <f t="shared" si="154"/>
        <v>3.3881558480738302E-2</v>
      </c>
      <c r="BB39" s="93">
        <f t="shared" si="155"/>
        <v>2.1466730165433501</v>
      </c>
      <c r="BC39" s="93">
        <f t="shared" si="156"/>
        <v>0</v>
      </c>
      <c r="BD39" s="93">
        <f t="shared" si="157"/>
        <v>0.21604112985772791</v>
      </c>
      <c r="BE39" s="93">
        <f t="shared" si="158"/>
        <v>8.490315056360126E-2</v>
      </c>
      <c r="BF39" s="93">
        <f t="shared" si="159"/>
        <v>0.26540050461145021</v>
      </c>
      <c r="BG39" s="93">
        <f t="shared" si="160"/>
        <v>4.4878355974491023E-3</v>
      </c>
      <c r="BH39" s="93">
        <f t="shared" si="161"/>
        <v>1.2122593758915712</v>
      </c>
      <c r="BI39" s="93">
        <f t="shared" si="162"/>
        <v>0.34809578764940113</v>
      </c>
      <c r="BJ39" s="93">
        <f t="shared" si="163"/>
        <v>0</v>
      </c>
      <c r="BK39" s="93">
        <f t="shared" si="164"/>
        <v>0</v>
      </c>
      <c r="BL39" s="93">
        <f t="shared" si="165"/>
        <v>2</v>
      </c>
      <c r="BM39" s="94">
        <f t="shared" si="166"/>
        <v>13.49235093710668</v>
      </c>
      <c r="BN39" s="95">
        <f t="shared" si="167"/>
        <v>9.1806085779113911</v>
      </c>
      <c r="BO39" s="66">
        <f t="shared" si="168"/>
        <v>0</v>
      </c>
      <c r="BP39" s="66">
        <f t="shared" si="169"/>
        <v>0</v>
      </c>
      <c r="BQ39" s="66">
        <f t="shared" si="170"/>
        <v>9.1806085779113911</v>
      </c>
      <c r="BR39" s="66">
        <f t="shared" si="171"/>
        <v>2.1466730165433501</v>
      </c>
      <c r="BS39" s="66">
        <f t="shared" si="172"/>
        <v>3.3881558480738302E-2</v>
      </c>
      <c r="BT39" s="66">
        <f t="shared" si="173"/>
        <v>0</v>
      </c>
      <c r="BU39" s="66"/>
      <c r="BV39" s="66">
        <f t="shared" si="174"/>
        <v>8.490315056360126E-2</v>
      </c>
      <c r="BW39" s="66">
        <f t="shared" si="175"/>
        <v>0.21604112985772791</v>
      </c>
      <c r="BX39" s="66">
        <f t="shared" si="176"/>
        <v>4.4878355974491023E-3</v>
      </c>
      <c r="BY39" s="66">
        <f t="shared" si="177"/>
        <v>2.4859866910428665</v>
      </c>
      <c r="BZ39" s="66">
        <f t="shared" si="178"/>
        <v>0</v>
      </c>
      <c r="CA39" s="66">
        <f t="shared" si="179"/>
        <v>0</v>
      </c>
      <c r="CB39" s="66">
        <f t="shared" si="180"/>
        <v>0</v>
      </c>
      <c r="CC39" s="66">
        <f t="shared" si="181"/>
        <v>0.26540050461145021</v>
      </c>
      <c r="CD39" s="56">
        <f t="shared" si="182"/>
        <v>0.26540050461145021</v>
      </c>
      <c r="CE39" s="66">
        <f t="shared" si="183"/>
        <v>0.53080100922290041</v>
      </c>
      <c r="CF39" s="66">
        <f t="shared" si="184"/>
        <v>0.94685887128012092</v>
      </c>
      <c r="CG39" s="66">
        <f t="shared" si="185"/>
        <v>0.34809578764940113</v>
      </c>
      <c r="CH39" s="67">
        <f t="shared" si="186"/>
        <v>1.294954658929522</v>
      </c>
      <c r="CJ39" s="60">
        <f t="shared" si="187"/>
        <v>0.87140192636554148</v>
      </c>
      <c r="CK39" s="60">
        <f t="shared" si="188"/>
        <v>1.185857088552061</v>
      </c>
      <c r="CL39" s="60">
        <f t="shared" si="189"/>
        <v>1.2571241462581797</v>
      </c>
      <c r="CN39" s="60">
        <f t="shared" si="190"/>
        <v>0.87140192636554148</v>
      </c>
      <c r="CO39" s="60">
        <f t="shared" si="191"/>
        <v>8</v>
      </c>
      <c r="CP39" s="60">
        <f t="shared" si="192"/>
        <v>2.9524455328382104E-2</v>
      </c>
      <c r="CQ39" s="60">
        <f t="shared" si="193"/>
        <v>1.8706150018928032</v>
      </c>
      <c r="CR39" s="60">
        <f t="shared" si="194"/>
        <v>0</v>
      </c>
      <c r="CS39" s="60">
        <f t="shared" si="195"/>
        <v>0.1882586567322122</v>
      </c>
      <c r="CT39" s="60">
        <f t="shared" si="196"/>
        <v>7.3984768955625752E-2</v>
      </c>
      <c r="CU39" s="60">
        <f t="shared" si="197"/>
        <v>0.23127051097680448</v>
      </c>
      <c r="CV39" s="60">
        <f t="shared" si="198"/>
        <v>3.9107085848289983E-3</v>
      </c>
      <c r="CW39" s="60">
        <f t="shared" si="199"/>
        <v>1.0563651554066043</v>
      </c>
      <c r="CX39" s="60">
        <f t="shared" si="200"/>
        <v>0.30333133991741862</v>
      </c>
      <c r="CY39" s="60">
        <f t="shared" si="201"/>
        <v>0</v>
      </c>
      <c r="CZ39" s="60">
        <f t="shared" si="202"/>
        <v>0</v>
      </c>
      <c r="DA39" s="60">
        <f t="shared" si="203"/>
        <v>1.742803852731083</v>
      </c>
      <c r="DB39" s="60">
        <f t="shared" si="204"/>
        <v>20.042244306407454</v>
      </c>
      <c r="DC39" s="60">
        <f t="shared" si="205"/>
        <v>5.9155113871850915</v>
      </c>
      <c r="DD39" s="60" t="str">
        <f t="shared" si="206"/>
        <v>FAIL</v>
      </c>
      <c r="DE39" s="59">
        <f t="shared" si="207"/>
        <v>8</v>
      </c>
      <c r="DF39" s="59">
        <f t="shared" si="208"/>
        <v>0</v>
      </c>
      <c r="DG39" s="59">
        <f t="shared" si="209"/>
        <v>0</v>
      </c>
      <c r="DH39" s="59">
        <f t="shared" si="210"/>
        <v>8</v>
      </c>
      <c r="DI39" s="59">
        <f t="shared" si="211"/>
        <v>1.8706150018928032</v>
      </c>
      <c r="DJ39" s="59">
        <f t="shared" si="212"/>
        <v>2.9524455328382104E-2</v>
      </c>
      <c r="DK39" s="59">
        <f t="shared" si="213"/>
        <v>0</v>
      </c>
      <c r="DL39" s="59">
        <f t="shared" si="214"/>
        <v>5.9155113871850915</v>
      </c>
      <c r="DM39" s="59">
        <f t="shared" si="215"/>
        <v>0</v>
      </c>
      <c r="DN39" s="59">
        <f t="shared" si="216"/>
        <v>0</v>
      </c>
      <c r="DO39" s="59">
        <f t="shared" si="217"/>
        <v>0</v>
      </c>
      <c r="DP39" s="59">
        <f t="shared" si="218"/>
        <v>7.8156508444062762</v>
      </c>
      <c r="DQ39" s="59">
        <f t="shared" si="219"/>
        <v>7.3984768955625752E-2</v>
      </c>
      <c r="DR39" s="59">
        <f t="shared" si="220"/>
        <v>0</v>
      </c>
      <c r="DS39" s="59">
        <f t="shared" si="221"/>
        <v>3.9107085848289983E-3</v>
      </c>
      <c r="DT39" s="59">
        <f t="shared" si="222"/>
        <v>0.23127051097680448</v>
      </c>
      <c r="DU39" s="59">
        <f t="shared" si="223"/>
        <v>1.0563651554066043</v>
      </c>
      <c r="DV39" s="59">
        <f t="shared" si="224"/>
        <v>1.3655311439238635</v>
      </c>
      <c r="DW39" s="59">
        <f t="shared" si="225"/>
        <v>0</v>
      </c>
      <c r="DX39" s="59">
        <f t="shared" si="226"/>
        <v>0</v>
      </c>
      <c r="DY39" s="59">
        <f t="shared" si="227"/>
        <v>0</v>
      </c>
      <c r="EA39" s="60">
        <f t="shared" si="228"/>
        <v>0.70625947923077959</v>
      </c>
      <c r="EB39" s="60">
        <f t="shared" si="229"/>
        <v>1.1411829601177015</v>
      </c>
      <c r="EC39" s="60">
        <f t="shared" si="230"/>
        <v>1.0895075934237557</v>
      </c>
      <c r="ED39" s="60">
        <f t="shared" si="231"/>
        <v>0.99532540813587433</v>
      </c>
      <c r="EF39" s="60">
        <f t="shared" si="232"/>
        <v>1.1411829601177015</v>
      </c>
      <c r="EG39" s="60">
        <f t="shared" si="233"/>
        <v>10.476754072622883</v>
      </c>
      <c r="EH39" s="60">
        <f t="shared" si="234"/>
        <v>3.8665057200449951E-2</v>
      </c>
      <c r="EI39" s="60">
        <f t="shared" si="235"/>
        <v>2.4497466674237356</v>
      </c>
      <c r="EJ39" s="60">
        <f t="shared" si="236"/>
        <v>0</v>
      </c>
      <c r="EK39" s="60">
        <f t="shared" si="237"/>
        <v>0.24654245607821468</v>
      </c>
      <c r="EL39" s="60">
        <f t="shared" si="238"/>
        <v>9.6890028683489379E-2</v>
      </c>
      <c r="EM39" s="60">
        <f t="shared" si="239"/>
        <v>0.30287053346922643</v>
      </c>
      <c r="EN39" s="60">
        <f t="shared" si="240"/>
        <v>5.12144151161856E-3</v>
      </c>
      <c r="EO39" s="60">
        <f t="shared" si="241"/>
        <v>1.3834097430103807</v>
      </c>
      <c r="EP39" s="60">
        <f t="shared" si="242"/>
        <v>0.3972409813542464</v>
      </c>
      <c r="EQ39" s="60">
        <f t="shared" si="243"/>
        <v>0</v>
      </c>
      <c r="ER39" s="60">
        <f t="shared" si="244"/>
        <v>0</v>
      </c>
      <c r="ES39" s="60">
        <f t="shared" si="245"/>
        <v>2.282365920235403</v>
      </c>
      <c r="ET39" s="60">
        <f t="shared" si="246"/>
        <v>26.247208082707132</v>
      </c>
      <c r="EU39" s="60">
        <f t="shared" si="247"/>
        <v>-6.4944161654142647</v>
      </c>
      <c r="EV39" s="60" t="str">
        <f t="shared" si="248"/>
        <v/>
      </c>
      <c r="EW39" s="62">
        <f t="shared" si="249"/>
        <v>10.476754072622883</v>
      </c>
      <c r="EX39" s="62">
        <f t="shared" si="250"/>
        <v>0</v>
      </c>
      <c r="EY39" s="62">
        <f t="shared" si="251"/>
        <v>0</v>
      </c>
      <c r="EZ39" s="62">
        <f t="shared" si="252"/>
        <v>10.476754072622883</v>
      </c>
      <c r="FA39" s="62">
        <f t="shared" si="253"/>
        <v>2.4497466674237356</v>
      </c>
      <c r="FB39" s="62">
        <f t="shared" si="254"/>
        <v>3.8665057200449951E-2</v>
      </c>
      <c r="FC39" s="62">
        <f t="shared" si="255"/>
        <v>0</v>
      </c>
      <c r="FD39" s="62">
        <f t="shared" si="256"/>
        <v>-6.4944161654142647</v>
      </c>
      <c r="FE39" s="62">
        <f t="shared" si="257"/>
        <v>9.6890028683489379E-2</v>
      </c>
      <c r="FF39" s="62">
        <f t="shared" si="258"/>
        <v>6.7409586214924797</v>
      </c>
      <c r="FG39" s="62">
        <f t="shared" si="259"/>
        <v>5.12144151161856E-3</v>
      </c>
      <c r="FH39" s="62">
        <f t="shared" si="260"/>
        <v>2.836965650897509</v>
      </c>
      <c r="FI39" s="62">
        <f t="shared" si="261"/>
        <v>0</v>
      </c>
      <c r="FJ39" s="62">
        <f t="shared" si="262"/>
        <v>0</v>
      </c>
      <c r="FK39" s="62">
        <f t="shared" si="263"/>
        <v>0</v>
      </c>
      <c r="FL39" s="62">
        <f t="shared" si="264"/>
        <v>0.30287053346922643</v>
      </c>
      <c r="FM39" s="62">
        <f t="shared" si="265"/>
        <v>1.3834097430103807</v>
      </c>
      <c r="FN39" s="62">
        <f t="shared" si="266"/>
        <v>1.6862802764796072</v>
      </c>
      <c r="FO39" s="62">
        <f t="shared" si="267"/>
        <v>0</v>
      </c>
      <c r="FP39" s="62">
        <f t="shared" si="268"/>
        <v>0.3972409813542464</v>
      </c>
      <c r="FQ39" s="62">
        <f t="shared" si="269"/>
        <v>0.3972409813542464</v>
      </c>
      <c r="FR39" s="62" t="str">
        <f t="shared" si="270"/>
        <v>Fail</v>
      </c>
      <c r="FS39" s="62" t="str">
        <f t="shared" si="271"/>
        <v>Low-Ca</v>
      </c>
      <c r="FT39" s="60">
        <f t="shared" si="272"/>
        <v>1.4169665583486694E-2</v>
      </c>
      <c r="FV39" s="60">
        <f t="shared" si="273"/>
        <v>1.0062924432416214</v>
      </c>
      <c r="FW39" s="60">
        <f t="shared" si="274"/>
        <v>9.2383770363114408</v>
      </c>
      <c r="FX39" s="60">
        <f t="shared" si="275"/>
        <v>3.4094756264416021E-2</v>
      </c>
      <c r="FY39" s="60">
        <f t="shared" si="276"/>
        <v>2.1601808346582692</v>
      </c>
      <c r="FZ39" s="60">
        <f t="shared" si="277"/>
        <v>0</v>
      </c>
      <c r="GA39" s="60">
        <f t="shared" si="278"/>
        <v>0.21740055640521341</v>
      </c>
      <c r="GB39" s="60">
        <f t="shared" si="279"/>
        <v>8.5437398819557558E-2</v>
      </c>
      <c r="GC39" s="60">
        <f t="shared" si="280"/>
        <v>0.26707052222301542</v>
      </c>
      <c r="GD39" s="60">
        <f t="shared" si="281"/>
        <v>4.5160750482237787E-3</v>
      </c>
      <c r="GE39" s="60">
        <f t="shared" si="282"/>
        <v>1.2198874492084921</v>
      </c>
      <c r="GF39" s="60">
        <f t="shared" si="283"/>
        <v>0.35028616063583246</v>
      </c>
      <c r="GG39" s="60">
        <f t="shared" si="284"/>
        <v>0</v>
      </c>
      <c r="GH39" s="60">
        <f t="shared" si="285"/>
        <v>0</v>
      </c>
      <c r="GI39" s="60">
        <f t="shared" si="286"/>
        <v>2.0125848864832427</v>
      </c>
      <c r="GJ39" s="60">
        <f t="shared" si="287"/>
        <v>23.14472619455729</v>
      </c>
      <c r="GK39" s="60">
        <f t="shared" si="288"/>
        <v>-0.28945238911457949</v>
      </c>
      <c r="GM39" s="88">
        <f t="shared" si="289"/>
        <v>9.2383770363114408</v>
      </c>
      <c r="GN39" s="88">
        <f t="shared" si="290"/>
        <v>0</v>
      </c>
      <c r="GO39" s="88">
        <f t="shared" si="291"/>
        <v>0</v>
      </c>
      <c r="GP39" s="87">
        <f t="shared" si="292"/>
        <v>9.2383770363114408</v>
      </c>
      <c r="GQ39" s="88">
        <f t="shared" si="293"/>
        <v>2.1601808346582692</v>
      </c>
      <c r="GR39" s="88">
        <f t="shared" si="294"/>
        <v>3.4094756264416021E-2</v>
      </c>
      <c r="GS39" s="88">
        <f t="shared" si="295"/>
        <v>0</v>
      </c>
      <c r="GT39" s="88">
        <f t="shared" si="296"/>
        <v>-0.28945238911457949</v>
      </c>
      <c r="GU39" s="88">
        <f t="shared" si="297"/>
        <v>8.5437398819557558E-2</v>
      </c>
      <c r="GV39" s="88">
        <f t="shared" si="298"/>
        <v>0.50685294551979287</v>
      </c>
      <c r="GW39" s="88">
        <f t="shared" si="299"/>
        <v>4.5160750482237787E-3</v>
      </c>
      <c r="GX39" s="87">
        <f t="shared" si="300"/>
        <v>2.5016296211956801</v>
      </c>
      <c r="GY39" s="88">
        <f t="shared" si="301"/>
        <v>0</v>
      </c>
      <c r="GZ39" s="88">
        <f t="shared" si="302"/>
        <v>0</v>
      </c>
      <c r="HA39" s="88">
        <f t="shared" si="303"/>
        <v>0</v>
      </c>
      <c r="HB39" s="88">
        <f t="shared" si="304"/>
        <v>0.26707052222301542</v>
      </c>
      <c r="HC39" s="88">
        <f t="shared" si="305"/>
        <v>1.2198874492084921</v>
      </c>
      <c r="HD39" s="87">
        <f t="shared" si="306"/>
        <v>1.4869579714315075</v>
      </c>
      <c r="HE39" s="88">
        <f t="shared" si="307"/>
        <v>0</v>
      </c>
      <c r="HF39" s="88">
        <f t="shared" si="308"/>
        <v>0.35028616063583246</v>
      </c>
      <c r="HG39" s="88">
        <f t="shared" si="309"/>
        <v>0.35028616063583246</v>
      </c>
      <c r="HH39" s="96" t="str">
        <f t="shared" si="310"/>
        <v>Fail</v>
      </c>
      <c r="HI39" s="83">
        <f t="shared" si="311"/>
        <v>0.14424918392829064</v>
      </c>
      <c r="HJ39" s="83">
        <f t="shared" si="312"/>
        <v>0.35028616063583246</v>
      </c>
      <c r="HK39" s="83">
        <f t="shared" si="313"/>
        <v>3.4094756264416021E-2</v>
      </c>
      <c r="HL39" s="83">
        <f t="shared" si="314"/>
        <v>9.2383770363114408</v>
      </c>
      <c r="HM39" s="96" t="str">
        <f t="shared" si="315"/>
        <v>Ferroactinolite</v>
      </c>
      <c r="HP39" s="97">
        <f>parameters!$E$5+parameters!$F$5*calcs!$Q39 +parameters!$G$5*calcs!$GM39+parameters!$H$5*LN(calcs!$GM39)+parameters!$I$5*calcs!$GQ39+parameters!$J$5*(calcs!$GU39+calcs!$GY39) + parameters!$K$5*calcs!$GT39+parameters!$L$5*(calcs!$GV39+calcs!$GZ39)+parameters!$M$5*(calcs!$GT39+calcs!$GV39+calcs!$GZ39)+parameters!$N$5*(calcs!$GO39+calcs!$GR39)+parameters!$O$5*calcs!$HB39+parameters!$P$5*calcs!$HE39</f>
        <v>43.873255354139957</v>
      </c>
      <c r="HQ39" s="97">
        <f>parameters!$E$6+parameters!$F$6*calcs!$Q39 +parameters!$G$6*calcs!$GM39+parameters!$H$6*LN(calcs!$GM39)+parameters!$I$6*calcs!$GQ39+parameters!$J$6*(calcs!$GU39+calcs!$GY39) + parameters!$K$6*calcs!$GT39+parameters!$L$6*(calcs!$GV39+calcs!$GZ39)+parameters!$M$6*(calcs!$GT39+calcs!$GV39+calcs!$GZ39)+parameters!$N$6*(calcs!$GO39+calcs!$GR39)+parameters!$O$6*calcs!$HB39+parameters!$P$6*calcs!$HE39</f>
        <v>102.86394752657284</v>
      </c>
      <c r="HR39" s="97">
        <f>parameters!$E$7+parameters!$F$7*calcs!$Q39 +parameters!$G$7*calcs!$GM39+parameters!$H$7*LN(calcs!$GM39)+parameters!$I$7*calcs!$GQ39+parameters!$J$7*(calcs!$GU39+calcs!$GY39) + parameters!$K$7*calcs!$GT39+parameters!$L$7*(calcs!$GV39+calcs!$GZ39)+parameters!$M$7*(calcs!$GT39+calcs!$GV39+calcs!$GZ39)+parameters!$N$7*(calcs!$GO39+calcs!$GR39)+parameters!$O$7*calcs!$HB39+parameters!$P$7*calcs!$HE39</f>
        <v>149.15490451079438</v>
      </c>
      <c r="HS39" s="97">
        <f>parameters!$E$8+parameters!$F$8*calcs!$Q39 +parameters!$G$8*calcs!$GM39+parameters!$H$8*LN(calcs!$GM39)+parameters!$I$8*calcs!$GQ39+parameters!$J$8*(calcs!$GU39+calcs!$GY39) + parameters!$K$8*calcs!$GT39+parameters!$L$8*(calcs!$GV39+calcs!$GZ39)+parameters!$M$8*(calcs!$GT39+calcs!$GV39+calcs!$GZ39)+parameters!$N$8*(calcs!$GO39+calcs!$GR39)+parameters!$O$8*calcs!$HB39+parameters!$P$8*calcs!$HE39</f>
        <v>149.22624985475491</v>
      </c>
      <c r="HT39" s="81"/>
      <c r="HU39" s="97">
        <f>EXP(parameters!$E$10+parameters!$F$10*calcs!$Q39 +parameters!$G$10*calcs!$GM39+parameters!$H$10*LN(calcs!$GM39)+parameters!$I$10*calcs!$GQ39+parameters!$J$10*(calcs!$GU39+calcs!$GY39) + parameters!$K$10*calcs!$GT39+parameters!$L$10*(calcs!$GV39+calcs!$GZ39)+parameters!$M$10*(calcs!$GT39+calcs!$GV39+calcs!$GZ39)+parameters!$N$10*(calcs!$GO39+calcs!$GR39)+parameters!$O$10*calcs!$HB39+parameters!$P$10*calcs!$HE39)</f>
        <v>7.8752758163870666E-3</v>
      </c>
      <c r="HV39" s="97">
        <f>EXP(parameters!$E$11+parameters!$F$11*calcs!$Q39 +parameters!$G$11*calcs!$GM39+parameters!$H$11*LN(calcs!$GM39)+parameters!$I$11*calcs!$GQ39+parameters!$J$11*(calcs!$GU39+calcs!$GY39) + parameters!$K$11*calcs!$GT39+parameters!$L$11*(calcs!$GV39+calcs!$GZ39)+parameters!$M$11*(calcs!$GT39+calcs!$GV39+calcs!$GZ39)+parameters!$N$11*(calcs!$GO39+calcs!$GR39)+parameters!$O$11*calcs!$HB39+parameters!$P$11*calcs!$HE39)</f>
        <v>1.1875758027692149E-2</v>
      </c>
      <c r="HW39" s="73"/>
      <c r="HX39" s="97">
        <f>EXP(parameters!$E$13+parameters!$F$13*calcs!$Q39 +parameters!$G$13*calcs!$GM39+parameters!$H$13*LN(calcs!$GM39)+parameters!$I$13*calcs!$GQ39+parameters!$J$13*(calcs!$GU39+calcs!$GY39) + parameters!$K$13*calcs!$GT39+parameters!$L$13*(calcs!$GV39+calcs!$GZ39)+parameters!$M$13*(calcs!$GT39+calcs!$GV39+calcs!$GZ39)+parameters!$N$13*(calcs!$GO39+calcs!$GR39)+parameters!$O$13*calcs!$HB39+parameters!$P$13*calcs!$HE39)</f>
        <v>2.7820723446606483E-2</v>
      </c>
      <c r="HY39" s="97">
        <f>EXP(parameters!$E$14+parameters!$F$14*calcs!$Q39 +parameters!$G$14*calcs!$GM39+parameters!$H$14*LN(calcs!$GM39)+parameters!$I$14*calcs!$GQ39+parameters!$J$14*(calcs!$GU39+calcs!$GY39) + parameters!$K$14*calcs!$GT39+parameters!$L$14*(calcs!$GV39+calcs!$GZ39)+parameters!$M$14*(calcs!$GT39+calcs!$GV39+calcs!$GZ39)+parameters!$N$14*(calcs!$GO39+calcs!$GR39)+parameters!$O$14*calcs!$HB39+parameters!$P$14*calcs!$HE39)</f>
        <v>1.8189879927834413E-2</v>
      </c>
      <c r="HZ39" s="81"/>
      <c r="IA39" s="97">
        <f>EXP(parameters!$E$16+parameters!$F$16*calcs!$Q39 +parameters!$G$16*calcs!$GM39+parameters!$H$16*LN(calcs!$GM39)+parameters!$I$16*calcs!$GQ39+parameters!$J$16*(calcs!$GU39+calcs!$GY39) + parameters!$K$16*calcs!$GT39+parameters!$L$16*(calcs!$GV39+calcs!$GZ39)+parameters!$M$16*(calcs!$GT39+calcs!$GV39+calcs!$GZ39)+parameters!$N$16*(calcs!$GO39+calcs!$GR39)+parameters!$O$16*calcs!$HB39+parameters!$P$16*calcs!$HE39)</f>
        <v>9.3562654437981749E-5</v>
      </c>
      <c r="IB39" s="81"/>
      <c r="IC39" s="97">
        <f>(parameters!$E$18+parameters!$F$18*calcs!$Q39 +parameters!$G$18*calcs!$GM39+parameters!$H$18*LN(calcs!$GM39)+parameters!$I$18*calcs!$GQ39+parameters!$J$18*(calcs!$GU39+calcs!$GY39) + parameters!$K$18*calcs!$GT39+parameters!$L$18*(calcs!$GV39+calcs!$GZ39)+parameters!$M$18*(calcs!$GT39+calcs!$GV39+calcs!$GZ39)+parameters!$N$18*(calcs!$GO39+calcs!$GR39)+parameters!$O$18*calcs!$HB39+parameters!$P$18*calcs!$HE39)</f>
        <v>-24.885247308197201</v>
      </c>
      <c r="ID39" s="97">
        <f>EXP(parameters!$E$19+parameters!$F$19*calcs!$Q39 +parameters!$G$19*calcs!$GM39+parameters!$H$19*LN(calcs!$GM39)+parameters!$I$19*calcs!$GQ39+parameters!$J$19*(calcs!$GU39+calcs!$GY39) + parameters!$K$19*calcs!$GT39+parameters!$L$19*(calcs!$GV39+calcs!$GZ39)+parameters!$M$19*(calcs!$GT39+calcs!$GV39+calcs!$GZ39)+parameters!$N$19*(calcs!$GO39+calcs!$GR39)+parameters!$O$19*calcs!$HB39+parameters!$P$19*calcs!$HE39)</f>
        <v>0.21974701560615875</v>
      </c>
      <c r="IE39" s="73"/>
      <c r="IF39" s="97">
        <f>(parameters!$E$21+parameters!$F$21*calcs!$Q39 +parameters!$G$21*calcs!$GM39+parameters!$H$21*LN(calcs!$GM39)+parameters!$I$21*calcs!$GQ39+parameters!$J$21*(calcs!$GU39+calcs!$GY39) + parameters!$K$21*calcs!$GT39+parameters!$L$21*(calcs!$GV39+calcs!$GZ39)+parameters!$M$21*(calcs!$GT39+calcs!$GV39+calcs!$GZ39)+parameters!$N$21*(calcs!$GO39+calcs!$GR39)+parameters!$O$21*calcs!$HB39+parameters!$P$21*calcs!$HE39)</f>
        <v>18.973841980925194</v>
      </c>
      <c r="IG39" s="97">
        <f>(parameters!$E$22+parameters!$F$22*calcs!$Q39 +parameters!$G$22*calcs!$GM39+parameters!$H$22*LN(calcs!$GM39)+parameters!$I$22*calcs!$GQ39+parameters!$J$22*(calcs!$GU39+calcs!$GY39) + parameters!$K$22*calcs!$GT39+parameters!$L$22*(calcs!$GV39+calcs!$GZ39)+parameters!$M$22*(calcs!$GT39+calcs!$GV39+calcs!$GZ39)+parameters!$N$22*(calcs!$GO39+calcs!$GR39)+parameters!$O$22*calcs!$HB39+parameters!$P$22*calcs!$HE39)</f>
        <v>0.29624019090363407</v>
      </c>
      <c r="IH39" s="81"/>
      <c r="II39" s="97">
        <f>(parameters!$E$24+parameters!$F$24*calcs!$Q39 +parameters!$G$24*calcs!$GM39+parameters!$H$24*LN(calcs!$GM39)+parameters!$I$24*calcs!$GQ39+parameters!$J$24*(calcs!$GU39+calcs!$GY39) + parameters!$K$24*calcs!$GT39+parameters!$L$24*(calcs!$GV39+calcs!$GZ39)+parameters!$M$24*(calcs!$GT39+calcs!$GV39+calcs!$GZ39)+parameters!$N$24*(calcs!$GO39+calcs!$GR39)+parameters!$O$24*calcs!$HB39+parameters!$P$24*calcs!$HE39)</f>
        <v>18.540295494531176</v>
      </c>
      <c r="IJ39" s="98"/>
    </row>
    <row r="40" spans="1:244" s="60" customFormat="1" x14ac:dyDescent="0.3">
      <c r="A40" s="138" t="s">
        <v>171</v>
      </c>
      <c r="B40" s="90" t="str">
        <f t="shared" si="118"/>
        <v>Ferroactinolite</v>
      </c>
      <c r="C40" s="115">
        <v>68.949996948242202</v>
      </c>
      <c r="D40" s="115">
        <v>0.28000000119209301</v>
      </c>
      <c r="E40" s="115">
        <v>13.710000038146999</v>
      </c>
      <c r="F40" s="115"/>
      <c r="G40" s="115">
        <v>1.5900000333786</v>
      </c>
      <c r="H40" s="115">
        <v>0.40000000596046498</v>
      </c>
      <c r="I40" s="115">
        <v>1.9099999666214</v>
      </c>
      <c r="J40" s="115">
        <v>1.9999999552965199E-2</v>
      </c>
      <c r="K40" s="115">
        <v>4.78999996185303</v>
      </c>
      <c r="L40" s="115">
        <v>2.1300001144409202</v>
      </c>
      <c r="M40" s="91">
        <v>0</v>
      </c>
      <c r="N40" s="91">
        <v>0</v>
      </c>
      <c r="O40" s="91">
        <v>0</v>
      </c>
      <c r="P40" s="91">
        <v>95.759999999999991</v>
      </c>
      <c r="Q40" s="60">
        <v>1025</v>
      </c>
      <c r="R40" s="92">
        <f t="shared" si="119"/>
        <v>1.1476364338921805</v>
      </c>
      <c r="S40" s="93">
        <f t="shared" si="120"/>
        <v>3.5056967721559156E-3</v>
      </c>
      <c r="T40" s="93">
        <f t="shared" si="121"/>
        <v>0.13446291371763963</v>
      </c>
      <c r="U40" s="93">
        <f t="shared" si="122"/>
        <v>0</v>
      </c>
      <c r="V40" s="93">
        <f t="shared" si="123"/>
        <v>2.2132517168410356E-2</v>
      </c>
      <c r="W40" s="93">
        <f t="shared" si="124"/>
        <v>9.9230961538195224E-3</v>
      </c>
      <c r="X40" s="93">
        <f t="shared" si="125"/>
        <v>3.4058487279268905E-2</v>
      </c>
      <c r="Y40" s="93">
        <f t="shared" si="126"/>
        <v>2.8192838388730191E-4</v>
      </c>
      <c r="Z40" s="93">
        <f t="shared" si="127"/>
        <v>7.7284240821133443E-2</v>
      </c>
      <c r="AA40" s="93">
        <f t="shared" si="128"/>
        <v>2.2610650087373917E-2</v>
      </c>
      <c r="AB40" s="93">
        <f t="shared" si="129"/>
        <v>0</v>
      </c>
      <c r="AC40" s="94">
        <f t="shared" si="130"/>
        <v>0</v>
      </c>
      <c r="AD40" s="92">
        <f t="shared" si="131"/>
        <v>2.295272867784361</v>
      </c>
      <c r="AE40" s="93">
        <f t="shared" si="132"/>
        <v>7.0113935443118312E-3</v>
      </c>
      <c r="AF40" s="93">
        <f t="shared" si="133"/>
        <v>0.40338874115291889</v>
      </c>
      <c r="AG40" s="93">
        <f t="shared" si="134"/>
        <v>0</v>
      </c>
      <c r="AH40" s="93">
        <f t="shared" si="135"/>
        <v>2.2132517168410356E-2</v>
      </c>
      <c r="AI40" s="93">
        <f t="shared" si="136"/>
        <v>9.9230961538195224E-3</v>
      </c>
      <c r="AJ40" s="93">
        <f t="shared" si="137"/>
        <v>3.4058487279268905E-2</v>
      </c>
      <c r="AK40" s="93">
        <f t="shared" si="138"/>
        <v>2.8192838388730191E-4</v>
      </c>
      <c r="AL40" s="93">
        <f t="shared" si="139"/>
        <v>7.7284240821133443E-2</v>
      </c>
      <c r="AM40" s="93">
        <f t="shared" si="140"/>
        <v>2.2610650087373917E-2</v>
      </c>
      <c r="AN40" s="94">
        <f t="shared" si="141"/>
        <v>2.8719639223754854</v>
      </c>
      <c r="AO40" s="92">
        <f t="shared" si="142"/>
        <v>18.381594402263627</v>
      </c>
      <c r="AP40" s="93">
        <f t="shared" si="143"/>
        <v>5.6150444740192818E-2</v>
      </c>
      <c r="AQ40" s="93">
        <f t="shared" si="144"/>
        <v>3.2305214470950174</v>
      </c>
      <c r="AR40" s="93">
        <f t="shared" si="145"/>
        <v>0</v>
      </c>
      <c r="AS40" s="93">
        <f t="shared" si="146"/>
        <v>0.17724731529788498</v>
      </c>
      <c r="AT40" s="93">
        <f t="shared" si="147"/>
        <v>7.9468690313168097E-2</v>
      </c>
      <c r="AU40" s="93">
        <f t="shared" si="148"/>
        <v>0.27275593586679081</v>
      </c>
      <c r="AV40" s="93">
        <f t="shared" si="149"/>
        <v>2.2578113808771477E-3</v>
      </c>
      <c r="AW40" s="93">
        <f t="shared" si="150"/>
        <v>0.61892753075248097</v>
      </c>
      <c r="AX40" s="93">
        <f t="shared" si="151"/>
        <v>0.18107642228996237</v>
      </c>
      <c r="AY40" s="94">
        <f t="shared" si="152"/>
        <v>22.999999999999996</v>
      </c>
      <c r="AZ40" s="92">
        <f t="shared" si="153"/>
        <v>9.1907972011318133</v>
      </c>
      <c r="BA40" s="93">
        <f t="shared" si="154"/>
        <v>2.8075222370096409E-2</v>
      </c>
      <c r="BB40" s="93">
        <f t="shared" si="155"/>
        <v>2.1536809647300115</v>
      </c>
      <c r="BC40" s="93">
        <f t="shared" si="156"/>
        <v>0</v>
      </c>
      <c r="BD40" s="93">
        <f t="shared" si="157"/>
        <v>0.17724731529788498</v>
      </c>
      <c r="BE40" s="93">
        <f t="shared" si="158"/>
        <v>7.9468690313168097E-2</v>
      </c>
      <c r="BF40" s="93">
        <f t="shared" si="159"/>
        <v>0.27275593586679081</v>
      </c>
      <c r="BG40" s="93">
        <f t="shared" si="160"/>
        <v>2.2578113808771477E-3</v>
      </c>
      <c r="BH40" s="93">
        <f t="shared" si="161"/>
        <v>1.2378550615049619</v>
      </c>
      <c r="BI40" s="93">
        <f t="shared" si="162"/>
        <v>0.36215284457992475</v>
      </c>
      <c r="BJ40" s="93">
        <f t="shared" si="163"/>
        <v>0</v>
      </c>
      <c r="BK40" s="93">
        <f t="shared" si="164"/>
        <v>0</v>
      </c>
      <c r="BL40" s="93">
        <f t="shared" si="165"/>
        <v>2</v>
      </c>
      <c r="BM40" s="94">
        <f t="shared" si="166"/>
        <v>13.50429104717553</v>
      </c>
      <c r="BN40" s="95">
        <f t="shared" si="167"/>
        <v>9.1907972011318133</v>
      </c>
      <c r="BO40" s="66">
        <f t="shared" si="168"/>
        <v>0</v>
      </c>
      <c r="BP40" s="66">
        <f t="shared" si="169"/>
        <v>0</v>
      </c>
      <c r="BQ40" s="66">
        <f t="shared" si="170"/>
        <v>9.1907972011318133</v>
      </c>
      <c r="BR40" s="66">
        <f t="shared" si="171"/>
        <v>2.1536809647300115</v>
      </c>
      <c r="BS40" s="66">
        <f t="shared" si="172"/>
        <v>2.8075222370096409E-2</v>
      </c>
      <c r="BT40" s="66">
        <f t="shared" si="173"/>
        <v>0</v>
      </c>
      <c r="BU40" s="66"/>
      <c r="BV40" s="66">
        <f t="shared" si="174"/>
        <v>7.9468690313168097E-2</v>
      </c>
      <c r="BW40" s="66">
        <f t="shared" si="175"/>
        <v>0.17724731529788498</v>
      </c>
      <c r="BX40" s="66">
        <f t="shared" si="176"/>
        <v>2.2578113808771477E-3</v>
      </c>
      <c r="BY40" s="66">
        <f t="shared" si="177"/>
        <v>2.4407300040920386</v>
      </c>
      <c r="BZ40" s="66">
        <f t="shared" si="178"/>
        <v>0</v>
      </c>
      <c r="CA40" s="66">
        <f t="shared" si="179"/>
        <v>0</v>
      </c>
      <c r="CB40" s="66">
        <f t="shared" si="180"/>
        <v>0</v>
      </c>
      <c r="CC40" s="66">
        <f t="shared" si="181"/>
        <v>0.27275593586679081</v>
      </c>
      <c r="CD40" s="56">
        <f t="shared" si="182"/>
        <v>0.27275593586679081</v>
      </c>
      <c r="CE40" s="66">
        <f t="shared" si="183"/>
        <v>0.54551187173358162</v>
      </c>
      <c r="CF40" s="66">
        <f t="shared" si="184"/>
        <v>0.96509912563817113</v>
      </c>
      <c r="CG40" s="66">
        <f t="shared" si="185"/>
        <v>0.36215284457992475</v>
      </c>
      <c r="CH40" s="67">
        <f t="shared" si="186"/>
        <v>1.3272519702180958</v>
      </c>
      <c r="CJ40" s="60">
        <f t="shared" si="187"/>
        <v>0.87043591811761756</v>
      </c>
      <c r="CK40" s="60">
        <f t="shared" si="188"/>
        <v>1.1848085874412828</v>
      </c>
      <c r="CL40" s="60">
        <f t="shared" si="189"/>
        <v>1.2600506743848949</v>
      </c>
      <c r="CN40" s="60">
        <f t="shared" si="190"/>
        <v>0.87043591811761756</v>
      </c>
      <c r="CO40" s="60">
        <f t="shared" si="191"/>
        <v>8</v>
      </c>
      <c r="CP40" s="60">
        <f t="shared" si="192"/>
        <v>2.4437681960071143E-2</v>
      </c>
      <c r="CQ40" s="60">
        <f t="shared" si="193"/>
        <v>1.8746412678672038</v>
      </c>
      <c r="CR40" s="60">
        <f t="shared" si="194"/>
        <v>0</v>
      </c>
      <c r="CS40" s="60">
        <f t="shared" si="195"/>
        <v>0.15428242962519736</v>
      </c>
      <c r="CT40" s="60">
        <f t="shared" si="196"/>
        <v>6.9172402414347092E-2</v>
      </c>
      <c r="CU40" s="60">
        <f t="shared" si="197"/>
        <v>0.23741656345824008</v>
      </c>
      <c r="CV40" s="60">
        <f t="shared" si="198"/>
        <v>1.9652801222502059E-3</v>
      </c>
      <c r="CW40" s="60">
        <f t="shared" si="199"/>
        <v>1.0774735069576116</v>
      </c>
      <c r="CX40" s="60">
        <f t="shared" si="200"/>
        <v>0.31523084377083366</v>
      </c>
      <c r="CY40" s="60">
        <f t="shared" si="201"/>
        <v>0</v>
      </c>
      <c r="CZ40" s="60">
        <f t="shared" si="202"/>
        <v>0</v>
      </c>
      <c r="DA40" s="60">
        <f t="shared" si="203"/>
        <v>1.7408718362352351</v>
      </c>
      <c r="DB40" s="60">
        <f t="shared" si="204"/>
        <v>20.020026116705203</v>
      </c>
      <c r="DC40" s="60">
        <f t="shared" si="205"/>
        <v>5.9599477665895932</v>
      </c>
      <c r="DD40" s="60" t="str">
        <f t="shared" si="206"/>
        <v>FAIL</v>
      </c>
      <c r="DE40" s="59">
        <f t="shared" si="207"/>
        <v>8</v>
      </c>
      <c r="DF40" s="59">
        <f t="shared" si="208"/>
        <v>0</v>
      </c>
      <c r="DG40" s="59">
        <f t="shared" si="209"/>
        <v>0</v>
      </c>
      <c r="DH40" s="59">
        <f t="shared" si="210"/>
        <v>8</v>
      </c>
      <c r="DI40" s="59">
        <f t="shared" si="211"/>
        <v>1.8746412678672038</v>
      </c>
      <c r="DJ40" s="59">
        <f t="shared" si="212"/>
        <v>2.4437681960071143E-2</v>
      </c>
      <c r="DK40" s="59">
        <f t="shared" si="213"/>
        <v>0</v>
      </c>
      <c r="DL40" s="59">
        <f t="shared" si="214"/>
        <v>5.9599477665895932</v>
      </c>
      <c r="DM40" s="59">
        <f t="shared" si="215"/>
        <v>0</v>
      </c>
      <c r="DN40" s="59">
        <f t="shared" si="216"/>
        <v>0</v>
      </c>
      <c r="DO40" s="59">
        <f t="shared" si="217"/>
        <v>0</v>
      </c>
      <c r="DP40" s="59">
        <f t="shared" si="218"/>
        <v>7.8590267164168681</v>
      </c>
      <c r="DQ40" s="59">
        <f t="shared" si="219"/>
        <v>6.9172402414347092E-2</v>
      </c>
      <c r="DR40" s="59">
        <f t="shared" si="220"/>
        <v>0</v>
      </c>
      <c r="DS40" s="59">
        <f t="shared" si="221"/>
        <v>1.9652801222502059E-3</v>
      </c>
      <c r="DT40" s="59">
        <f t="shared" si="222"/>
        <v>0.23741656345824008</v>
      </c>
      <c r="DU40" s="59">
        <f t="shared" si="223"/>
        <v>1.0774735069576116</v>
      </c>
      <c r="DV40" s="59">
        <f t="shared" si="224"/>
        <v>1.386027752952449</v>
      </c>
      <c r="DW40" s="59">
        <f t="shared" si="225"/>
        <v>0</v>
      </c>
      <c r="DX40" s="59">
        <f t="shared" si="226"/>
        <v>0</v>
      </c>
      <c r="DY40" s="59">
        <f t="shared" si="227"/>
        <v>0</v>
      </c>
      <c r="EA40" s="60">
        <f t="shared" si="228"/>
        <v>0.70518889304876642</v>
      </c>
      <c r="EB40" s="60">
        <f t="shared" si="229"/>
        <v>1.1413667828449303</v>
      </c>
      <c r="EC40" s="60">
        <f t="shared" si="230"/>
        <v>1.0920439178002423</v>
      </c>
      <c r="ED40" s="60">
        <f t="shared" si="231"/>
        <v>0.99616158767352159</v>
      </c>
      <c r="EF40" s="60">
        <f t="shared" si="232"/>
        <v>1.1413667828449303</v>
      </c>
      <c r="EG40" s="60">
        <f t="shared" si="233"/>
        <v>10.490070633236007</v>
      </c>
      <c r="EH40" s="60">
        <f t="shared" si="234"/>
        <v>3.2044126234212961E-2</v>
      </c>
      <c r="EI40" s="60">
        <f t="shared" si="235"/>
        <v>2.4581399139882589</v>
      </c>
      <c r="EJ40" s="60">
        <f t="shared" si="236"/>
        <v>0</v>
      </c>
      <c r="EK40" s="60">
        <f t="shared" si="237"/>
        <v>0.20230419802944799</v>
      </c>
      <c r="EL40" s="60">
        <f t="shared" si="238"/>
        <v>9.0702923399640756E-2</v>
      </c>
      <c r="EM40" s="60">
        <f t="shared" si="239"/>
        <v>0.31131456502213717</v>
      </c>
      <c r="EN40" s="60">
        <f t="shared" si="240"/>
        <v>2.5769909120624199E-3</v>
      </c>
      <c r="EO40" s="60">
        <f t="shared" si="241"/>
        <v>1.4128466491782317</v>
      </c>
      <c r="EP40" s="60">
        <f t="shared" si="242"/>
        <v>0.41334922711632877</v>
      </c>
      <c r="EQ40" s="60">
        <f t="shared" si="243"/>
        <v>0</v>
      </c>
      <c r="ER40" s="60">
        <f t="shared" si="244"/>
        <v>0</v>
      </c>
      <c r="ES40" s="60">
        <f t="shared" si="245"/>
        <v>2.2827335656898606</v>
      </c>
      <c r="ET40" s="60">
        <f t="shared" si="246"/>
        <v>26.251436005433398</v>
      </c>
      <c r="EU40" s="60">
        <f t="shared" si="247"/>
        <v>-6.5028720108667954</v>
      </c>
      <c r="EV40" s="60" t="str">
        <f t="shared" si="248"/>
        <v/>
      </c>
      <c r="EW40" s="62">
        <f t="shared" si="249"/>
        <v>10.490070633236007</v>
      </c>
      <c r="EX40" s="62">
        <f t="shared" si="250"/>
        <v>0</v>
      </c>
      <c r="EY40" s="62">
        <f t="shared" si="251"/>
        <v>0</v>
      </c>
      <c r="EZ40" s="62">
        <f t="shared" si="252"/>
        <v>10.490070633236007</v>
      </c>
      <c r="FA40" s="62">
        <f t="shared" si="253"/>
        <v>2.4581399139882589</v>
      </c>
      <c r="FB40" s="62">
        <f t="shared" si="254"/>
        <v>3.2044126234212961E-2</v>
      </c>
      <c r="FC40" s="62">
        <f t="shared" si="255"/>
        <v>0</v>
      </c>
      <c r="FD40" s="62">
        <f t="shared" si="256"/>
        <v>-6.5028720108667954</v>
      </c>
      <c r="FE40" s="62">
        <f t="shared" si="257"/>
        <v>9.0702923399640756E-2</v>
      </c>
      <c r="FF40" s="62">
        <f t="shared" si="258"/>
        <v>6.7051762088962432</v>
      </c>
      <c r="FG40" s="62">
        <f t="shared" si="259"/>
        <v>2.5769909120624199E-3</v>
      </c>
      <c r="FH40" s="62">
        <f t="shared" si="260"/>
        <v>2.7857681525636226</v>
      </c>
      <c r="FI40" s="62">
        <f t="shared" si="261"/>
        <v>0</v>
      </c>
      <c r="FJ40" s="62">
        <f t="shared" si="262"/>
        <v>0</v>
      </c>
      <c r="FK40" s="62">
        <f t="shared" si="263"/>
        <v>0</v>
      </c>
      <c r="FL40" s="62">
        <f t="shared" si="264"/>
        <v>0.31131456502213717</v>
      </c>
      <c r="FM40" s="62">
        <f t="shared" si="265"/>
        <v>1.4128466491782317</v>
      </c>
      <c r="FN40" s="62">
        <f t="shared" si="266"/>
        <v>1.7241612142003688</v>
      </c>
      <c r="FO40" s="62">
        <f t="shared" si="267"/>
        <v>0</v>
      </c>
      <c r="FP40" s="62">
        <f t="shared" si="268"/>
        <v>0.41334922711632877</v>
      </c>
      <c r="FQ40" s="62">
        <f t="shared" si="269"/>
        <v>0.41334922711632877</v>
      </c>
      <c r="FR40" s="62" t="str">
        <f t="shared" si="270"/>
        <v>Fail</v>
      </c>
      <c r="FS40" s="62" t="str">
        <f t="shared" si="271"/>
        <v>Low-Ca</v>
      </c>
      <c r="FT40" s="60">
        <f t="shared" si="272"/>
        <v>1.3346753471319929E-2</v>
      </c>
      <c r="FV40" s="60">
        <f t="shared" si="273"/>
        <v>1.0059013504812739</v>
      </c>
      <c r="FW40" s="60">
        <f t="shared" si="274"/>
        <v>9.2450353166180044</v>
      </c>
      <c r="FX40" s="60">
        <f t="shared" si="275"/>
        <v>2.8240904097142049E-2</v>
      </c>
      <c r="FY40" s="60">
        <f t="shared" si="276"/>
        <v>2.1663905909277315</v>
      </c>
      <c r="FZ40" s="60">
        <f t="shared" si="277"/>
        <v>0</v>
      </c>
      <c r="GA40" s="60">
        <f t="shared" si="278"/>
        <v>0.17829331382732266</v>
      </c>
      <c r="GB40" s="60">
        <f t="shared" si="279"/>
        <v>7.9937662906993917E-2</v>
      </c>
      <c r="GC40" s="60">
        <f t="shared" si="280"/>
        <v>0.2743655642401886</v>
      </c>
      <c r="GD40" s="60">
        <f t="shared" si="281"/>
        <v>2.2711355171563126E-3</v>
      </c>
      <c r="GE40" s="60">
        <f t="shared" si="282"/>
        <v>1.2451600780679217</v>
      </c>
      <c r="GF40" s="60">
        <f t="shared" si="283"/>
        <v>0.36429003544358124</v>
      </c>
      <c r="GG40" s="60">
        <f t="shared" si="284"/>
        <v>0</v>
      </c>
      <c r="GH40" s="60">
        <f t="shared" si="285"/>
        <v>0</v>
      </c>
      <c r="GI40" s="60">
        <f t="shared" si="286"/>
        <v>2.0118027009625479</v>
      </c>
      <c r="GJ40" s="60">
        <f t="shared" si="287"/>
        <v>23.135731061069297</v>
      </c>
      <c r="GK40" s="60">
        <f t="shared" si="288"/>
        <v>-0.271462122138594</v>
      </c>
      <c r="GM40" s="88">
        <f t="shared" si="289"/>
        <v>9.2450353166180044</v>
      </c>
      <c r="GN40" s="88">
        <f t="shared" si="290"/>
        <v>0</v>
      </c>
      <c r="GO40" s="88">
        <f t="shared" si="291"/>
        <v>0</v>
      </c>
      <c r="GP40" s="87">
        <f t="shared" si="292"/>
        <v>9.2450353166180044</v>
      </c>
      <c r="GQ40" s="88">
        <f t="shared" si="293"/>
        <v>2.1663905909277315</v>
      </c>
      <c r="GR40" s="88">
        <f t="shared" si="294"/>
        <v>2.8240904097142049E-2</v>
      </c>
      <c r="GS40" s="88">
        <f t="shared" si="295"/>
        <v>0</v>
      </c>
      <c r="GT40" s="88">
        <f t="shared" si="296"/>
        <v>-0.271462122138594</v>
      </c>
      <c r="GU40" s="88">
        <f t="shared" si="297"/>
        <v>7.9937662906993917E-2</v>
      </c>
      <c r="GV40" s="88">
        <f t="shared" si="298"/>
        <v>0.44975543596591666</v>
      </c>
      <c r="GW40" s="88">
        <f t="shared" si="299"/>
        <v>2.2711355171563126E-3</v>
      </c>
      <c r="GX40" s="87">
        <f t="shared" si="300"/>
        <v>2.4551336072763466</v>
      </c>
      <c r="GY40" s="88">
        <f t="shared" si="301"/>
        <v>0</v>
      </c>
      <c r="GZ40" s="88">
        <f t="shared" si="302"/>
        <v>0</v>
      </c>
      <c r="HA40" s="88">
        <f t="shared" si="303"/>
        <v>0</v>
      </c>
      <c r="HB40" s="88">
        <f t="shared" si="304"/>
        <v>0.2743655642401886</v>
      </c>
      <c r="HC40" s="88">
        <f t="shared" si="305"/>
        <v>1.2451600780679217</v>
      </c>
      <c r="HD40" s="87">
        <f t="shared" si="306"/>
        <v>1.5195256423081103</v>
      </c>
      <c r="HE40" s="88">
        <f t="shared" si="307"/>
        <v>0</v>
      </c>
      <c r="HF40" s="88">
        <f t="shared" si="308"/>
        <v>0.36429003544358124</v>
      </c>
      <c r="HG40" s="88">
        <f t="shared" si="309"/>
        <v>0.36429003544358124</v>
      </c>
      <c r="HH40" s="96" t="str">
        <f t="shared" si="310"/>
        <v>Fail</v>
      </c>
      <c r="HI40" s="83">
        <f t="shared" si="311"/>
        <v>0.15091316665647814</v>
      </c>
      <c r="HJ40" s="83">
        <f t="shared" si="312"/>
        <v>0.36429003544358124</v>
      </c>
      <c r="HK40" s="83">
        <f t="shared" si="313"/>
        <v>2.8240904097142049E-2</v>
      </c>
      <c r="HL40" s="83">
        <f t="shared" si="314"/>
        <v>9.2450353166180044</v>
      </c>
      <c r="HM40" s="96" t="str">
        <f t="shared" si="315"/>
        <v>Ferroactinolite</v>
      </c>
      <c r="HP40" s="97">
        <f>parameters!$E$5+parameters!$F$5*calcs!$Q40 +parameters!$G$5*calcs!$GM40+parameters!$H$5*LN(calcs!$GM40)+parameters!$I$5*calcs!$GQ40+parameters!$J$5*(calcs!$GU40+calcs!$GY40) + parameters!$K$5*calcs!$GT40+parameters!$L$5*(calcs!$GV40+calcs!$GZ40)+parameters!$M$5*(calcs!$GT40+calcs!$GV40+calcs!$GZ40)+parameters!$N$5*(calcs!$GO40+calcs!$GR40)+parameters!$O$5*calcs!$HB40+parameters!$P$5*calcs!$HE40</f>
        <v>43.25345984281185</v>
      </c>
      <c r="HQ40" s="97">
        <f>parameters!$E$6+parameters!$F$6*calcs!$Q40 +parameters!$G$6*calcs!$GM40+parameters!$H$6*LN(calcs!$GM40)+parameters!$I$6*calcs!$GQ40+parameters!$J$6*(calcs!$GU40+calcs!$GY40) + parameters!$K$6*calcs!$GT40+parameters!$L$6*(calcs!$GV40+calcs!$GZ40)+parameters!$M$6*(calcs!$GT40+calcs!$GV40+calcs!$GZ40)+parameters!$N$6*(calcs!$GO40+calcs!$GR40)+parameters!$O$6*calcs!$HB40+parameters!$P$6*calcs!$HE40</f>
        <v>103.1565906484508</v>
      </c>
      <c r="HR40" s="97">
        <f>parameters!$E$7+parameters!$F$7*calcs!$Q40 +parameters!$G$7*calcs!$GM40+parameters!$H$7*LN(calcs!$GM40)+parameters!$I$7*calcs!$GQ40+parameters!$J$7*(calcs!$GU40+calcs!$GY40) + parameters!$K$7*calcs!$GT40+parameters!$L$7*(calcs!$GV40+calcs!$GZ40)+parameters!$M$7*(calcs!$GT40+calcs!$GV40+calcs!$GZ40)+parameters!$N$7*(calcs!$GO40+calcs!$GR40)+parameters!$O$7*calcs!$HB40+parameters!$P$7*calcs!$HE40</f>
        <v>149.31348302153458</v>
      </c>
      <c r="HS40" s="97">
        <f>parameters!$E$8+parameters!$F$8*calcs!$Q40 +parameters!$G$8*calcs!$GM40+parameters!$H$8*LN(calcs!$GM40)+parameters!$I$8*calcs!$GQ40+parameters!$J$8*(calcs!$GU40+calcs!$GY40) + parameters!$K$8*calcs!$GT40+parameters!$L$8*(calcs!$GV40+calcs!$GZ40)+parameters!$M$8*(calcs!$GT40+calcs!$GV40+calcs!$GZ40)+parameters!$N$8*(calcs!$GO40+calcs!$GR40)+parameters!$O$8*calcs!$HB40+parameters!$P$8*calcs!$HE40</f>
        <v>149.3862952802148</v>
      </c>
      <c r="HT40" s="81"/>
      <c r="HU40" s="97">
        <f>EXP(parameters!$E$10+parameters!$F$10*calcs!$Q40 +parameters!$G$10*calcs!$GM40+parameters!$H$10*LN(calcs!$GM40)+parameters!$I$10*calcs!$GQ40+parameters!$J$10*(calcs!$GU40+calcs!$GY40) + parameters!$K$10*calcs!$GT40+parameters!$L$10*(calcs!$GV40+calcs!$GZ40)+parameters!$M$10*(calcs!$GT40+calcs!$GV40+calcs!$GZ40)+parameters!$N$10*(calcs!$GO40+calcs!$GR40)+parameters!$O$10*calcs!$HB40+parameters!$P$10*calcs!$HE40)</f>
        <v>7.7276796728547766E-3</v>
      </c>
      <c r="HV40" s="97">
        <f>EXP(parameters!$E$11+parameters!$F$11*calcs!$Q40 +parameters!$G$11*calcs!$GM40+parameters!$H$11*LN(calcs!$GM40)+parameters!$I$11*calcs!$GQ40+parameters!$J$11*(calcs!$GU40+calcs!$GY40) + parameters!$K$11*calcs!$GT40+parameters!$L$11*(calcs!$GV40+calcs!$GZ40)+parameters!$M$11*(calcs!$GT40+calcs!$GV40+calcs!$GZ40)+parameters!$N$11*(calcs!$GO40+calcs!$GR40)+parameters!$O$11*calcs!$HB40+parameters!$P$11*calcs!$HE40)</f>
        <v>1.1638514015139524E-2</v>
      </c>
      <c r="HW40" s="73"/>
      <c r="HX40" s="97">
        <f>EXP(parameters!$E$13+parameters!$F$13*calcs!$Q40 +parameters!$G$13*calcs!$GM40+parameters!$H$13*LN(calcs!$GM40)+parameters!$I$13*calcs!$GQ40+parameters!$J$13*(calcs!$GU40+calcs!$GY40) + parameters!$K$13*calcs!$GT40+parameters!$L$13*(calcs!$GV40+calcs!$GZ40)+parameters!$M$13*(calcs!$GT40+calcs!$GV40+calcs!$GZ40)+parameters!$N$13*(calcs!$GO40+calcs!$GR40)+parameters!$O$13*calcs!$HB40+parameters!$P$13*calcs!$HE40)</f>
        <v>2.6837939094733962E-2</v>
      </c>
      <c r="HY40" s="97">
        <f>EXP(parameters!$E$14+parameters!$F$14*calcs!$Q40 +parameters!$G$14*calcs!$GM40+parameters!$H$14*LN(calcs!$GM40)+parameters!$I$14*calcs!$GQ40+parameters!$J$14*(calcs!$GU40+calcs!$GY40) + parameters!$K$14*calcs!$GT40+parameters!$L$14*(calcs!$GV40+calcs!$GZ40)+parameters!$M$14*(calcs!$GT40+calcs!$GV40+calcs!$GZ40)+parameters!$N$14*(calcs!$GO40+calcs!$GR40)+parameters!$O$14*calcs!$HB40+parameters!$P$14*calcs!$HE40)</f>
        <v>1.7728771700553675E-2</v>
      </c>
      <c r="HZ40" s="81"/>
      <c r="IA40" s="97">
        <f>EXP(parameters!$E$16+parameters!$F$16*calcs!$Q40 +parameters!$G$16*calcs!$GM40+parameters!$H$16*LN(calcs!$GM40)+parameters!$I$16*calcs!$GQ40+parameters!$J$16*(calcs!$GU40+calcs!$GY40) + parameters!$K$16*calcs!$GT40+parameters!$L$16*(calcs!$GV40+calcs!$GZ40)+parameters!$M$16*(calcs!$GT40+calcs!$GV40+calcs!$GZ40)+parameters!$N$16*(calcs!$GO40+calcs!$GR40)+parameters!$O$16*calcs!$HB40+parameters!$P$16*calcs!$HE40)</f>
        <v>9.1899518770427314E-5</v>
      </c>
      <c r="IB40" s="81"/>
      <c r="IC40" s="97">
        <f>(parameters!$E$18+parameters!$F$18*calcs!$Q40 +parameters!$G$18*calcs!$GM40+parameters!$H$18*LN(calcs!$GM40)+parameters!$I$18*calcs!$GQ40+parameters!$J$18*(calcs!$GU40+calcs!$GY40) + parameters!$K$18*calcs!$GT40+parameters!$L$18*(calcs!$GV40+calcs!$GZ40)+parameters!$M$18*(calcs!$GT40+calcs!$GV40+calcs!$GZ40)+parameters!$N$18*(calcs!$GO40+calcs!$GR40)+parameters!$O$18*calcs!$HB40+parameters!$P$18*calcs!$HE40)</f>
        <v>-24.953182602547901</v>
      </c>
      <c r="ID40" s="97">
        <f>EXP(parameters!$E$19+parameters!$F$19*calcs!$Q40 +parameters!$G$19*calcs!$GM40+parameters!$H$19*LN(calcs!$GM40)+parameters!$I$19*calcs!$GQ40+parameters!$J$19*(calcs!$GU40+calcs!$GY40) + parameters!$K$19*calcs!$GT40+parameters!$L$19*(calcs!$GV40+calcs!$GZ40)+parameters!$M$19*(calcs!$GT40+calcs!$GV40+calcs!$GZ40)+parameters!$N$19*(calcs!$GO40+calcs!$GR40)+parameters!$O$19*calcs!$HB40+parameters!$P$19*calcs!$HE40)</f>
        <v>0.21901325446598943</v>
      </c>
      <c r="IE40" s="73"/>
      <c r="IF40" s="97">
        <f>(parameters!$E$21+parameters!$F$21*calcs!$Q40 +parameters!$G$21*calcs!$GM40+parameters!$H$21*LN(calcs!$GM40)+parameters!$I$21*calcs!$GQ40+parameters!$J$21*(calcs!$GU40+calcs!$GY40) + parameters!$K$21*calcs!$GT40+parameters!$L$21*(calcs!$GV40+calcs!$GZ40)+parameters!$M$21*(calcs!$GT40+calcs!$GV40+calcs!$GZ40)+parameters!$N$21*(calcs!$GO40+calcs!$GR40)+parameters!$O$21*calcs!$HB40+parameters!$P$21*calcs!$HE40)</f>
        <v>19.179281427988968</v>
      </c>
      <c r="IG40" s="97">
        <f>(parameters!$E$22+parameters!$F$22*calcs!$Q40 +parameters!$G$22*calcs!$GM40+parameters!$H$22*LN(calcs!$GM40)+parameters!$I$22*calcs!$GQ40+parameters!$J$22*(calcs!$GU40+calcs!$GY40) + parameters!$K$22*calcs!$GT40+parameters!$L$22*(calcs!$GV40+calcs!$GZ40)+parameters!$M$22*(calcs!$GT40+calcs!$GV40+calcs!$GZ40)+parameters!$N$22*(calcs!$GO40+calcs!$GR40)+parameters!$O$22*calcs!$HB40+parameters!$P$22*calcs!$HE40)</f>
        <v>0.25132765576400729</v>
      </c>
      <c r="IH40" s="81"/>
      <c r="II40" s="97">
        <f>(parameters!$E$24+parameters!$F$24*calcs!$Q40 +parameters!$G$24*calcs!$GM40+parameters!$H$24*LN(calcs!$GM40)+parameters!$I$24*calcs!$GQ40+parameters!$J$24*(calcs!$GU40+calcs!$GY40) + parameters!$K$24*calcs!$GT40+parameters!$L$24*(calcs!$GV40+calcs!$GZ40)+parameters!$M$24*(calcs!$GT40+calcs!$GV40+calcs!$GZ40)+parameters!$N$24*(calcs!$GO40+calcs!$GR40)+parameters!$O$24*calcs!$HB40+parameters!$P$24*calcs!$HE40)</f>
        <v>18.624690947495193</v>
      </c>
      <c r="IJ40" s="98"/>
    </row>
    <row r="41" spans="1:244" s="60" customFormat="1" x14ac:dyDescent="0.3">
      <c r="A41" s="138" t="s">
        <v>171</v>
      </c>
      <c r="B41" s="90" t="str">
        <f t="shared" si="118"/>
        <v>Ferroactinolite</v>
      </c>
      <c r="C41" s="115">
        <v>67.470001220703097</v>
      </c>
      <c r="D41" s="115">
        <v>0.28000000119209301</v>
      </c>
      <c r="E41" s="115">
        <v>14.6599998474121</v>
      </c>
      <c r="F41" s="115"/>
      <c r="G41" s="115">
        <v>1.53999996185303</v>
      </c>
      <c r="H41" s="115">
        <v>0.63999998569488503</v>
      </c>
      <c r="I41" s="115">
        <v>2.4500000476837198</v>
      </c>
      <c r="J41" s="115">
        <v>5.0000000745058101E-2</v>
      </c>
      <c r="K41" s="115">
        <v>4.6700000762939498</v>
      </c>
      <c r="L41" s="115">
        <v>1.78999996185303</v>
      </c>
      <c r="M41" s="91">
        <v>0</v>
      </c>
      <c r="N41" s="91">
        <v>0</v>
      </c>
      <c r="O41" s="91">
        <v>0</v>
      </c>
      <c r="P41" s="91">
        <v>95.759999999999991</v>
      </c>
      <c r="Q41" s="60">
        <v>1025</v>
      </c>
      <c r="R41" s="92">
        <f t="shared" si="119"/>
        <v>1.1230026834338065</v>
      </c>
      <c r="S41" s="93">
        <f t="shared" si="120"/>
        <v>3.5056967721559156E-3</v>
      </c>
      <c r="T41" s="93">
        <f t="shared" si="121"/>
        <v>0.14378018155349387</v>
      </c>
      <c r="U41" s="93">
        <f t="shared" si="122"/>
        <v>0</v>
      </c>
      <c r="V41" s="93">
        <f t="shared" si="123"/>
        <v>2.1436525081473135E-2</v>
      </c>
      <c r="W41" s="93">
        <f t="shared" si="124"/>
        <v>1.5876953254648597E-2</v>
      </c>
      <c r="X41" s="93">
        <f t="shared" si="125"/>
        <v>4.3687590008625536E-2</v>
      </c>
      <c r="Y41" s="93">
        <f t="shared" si="126"/>
        <v>7.0482098597488159E-4</v>
      </c>
      <c r="Z41" s="93">
        <f t="shared" si="127"/>
        <v>7.5348103007372658E-2</v>
      </c>
      <c r="AA41" s="93">
        <f t="shared" si="128"/>
        <v>1.900143691048338E-2</v>
      </c>
      <c r="AB41" s="93">
        <f t="shared" si="129"/>
        <v>0</v>
      </c>
      <c r="AC41" s="94">
        <f t="shared" si="130"/>
        <v>0</v>
      </c>
      <c r="AD41" s="92">
        <f t="shared" si="131"/>
        <v>2.246005366867613</v>
      </c>
      <c r="AE41" s="93">
        <f t="shared" si="132"/>
        <v>7.0113935443118312E-3</v>
      </c>
      <c r="AF41" s="93">
        <f t="shared" si="133"/>
        <v>0.43134054466048161</v>
      </c>
      <c r="AG41" s="93">
        <f t="shared" si="134"/>
        <v>0</v>
      </c>
      <c r="AH41" s="93">
        <f t="shared" si="135"/>
        <v>2.1436525081473135E-2</v>
      </c>
      <c r="AI41" s="93">
        <f t="shared" si="136"/>
        <v>1.5876953254648597E-2</v>
      </c>
      <c r="AJ41" s="93">
        <f t="shared" si="137"/>
        <v>4.3687590008625536E-2</v>
      </c>
      <c r="AK41" s="93">
        <f t="shared" si="138"/>
        <v>7.0482098597488159E-4</v>
      </c>
      <c r="AL41" s="93">
        <f t="shared" si="139"/>
        <v>7.5348103007372658E-2</v>
      </c>
      <c r="AM41" s="93">
        <f t="shared" si="140"/>
        <v>1.900143691048338E-2</v>
      </c>
      <c r="AN41" s="94">
        <f t="shared" si="141"/>
        <v>2.8604127343209842</v>
      </c>
      <c r="AO41" s="92">
        <f t="shared" si="142"/>
        <v>18.059674681953862</v>
      </c>
      <c r="AP41" s="93">
        <f t="shared" si="143"/>
        <v>5.6377196753549318E-2</v>
      </c>
      <c r="AQ41" s="93">
        <f t="shared" si="144"/>
        <v>3.468322039038231</v>
      </c>
      <c r="AR41" s="93">
        <f t="shared" si="145"/>
        <v>0</v>
      </c>
      <c r="AS41" s="93">
        <f t="shared" si="146"/>
        <v>0.17236676055804298</v>
      </c>
      <c r="AT41" s="93">
        <f t="shared" si="147"/>
        <v>0.1276633684626646</v>
      </c>
      <c r="AU41" s="93">
        <f t="shared" si="148"/>
        <v>0.35128307119528818</v>
      </c>
      <c r="AV41" s="93">
        <f t="shared" si="149"/>
        <v>5.6673229296297619E-3</v>
      </c>
      <c r="AW41" s="93">
        <f t="shared" si="150"/>
        <v>0.6058588498002051</v>
      </c>
      <c r="AX41" s="93">
        <f t="shared" si="151"/>
        <v>0.15278670930853003</v>
      </c>
      <c r="AY41" s="94">
        <f t="shared" si="152"/>
        <v>22.999999999999996</v>
      </c>
      <c r="AZ41" s="92">
        <f t="shared" si="153"/>
        <v>9.0298373409769308</v>
      </c>
      <c r="BA41" s="93">
        <f t="shared" si="154"/>
        <v>2.8188598376774659E-2</v>
      </c>
      <c r="BB41" s="93">
        <f t="shared" si="155"/>
        <v>2.3122146926921539</v>
      </c>
      <c r="BC41" s="93">
        <f t="shared" si="156"/>
        <v>0</v>
      </c>
      <c r="BD41" s="93">
        <f t="shared" si="157"/>
        <v>0.17236676055804298</v>
      </c>
      <c r="BE41" s="93">
        <f t="shared" si="158"/>
        <v>0.1276633684626646</v>
      </c>
      <c r="BF41" s="93">
        <f t="shared" si="159"/>
        <v>0.35128307119528818</v>
      </c>
      <c r="BG41" s="93">
        <f t="shared" si="160"/>
        <v>5.6673229296297619E-3</v>
      </c>
      <c r="BH41" s="93">
        <f t="shared" si="161"/>
        <v>1.2117176996004102</v>
      </c>
      <c r="BI41" s="93">
        <f t="shared" si="162"/>
        <v>0.30557341861706006</v>
      </c>
      <c r="BJ41" s="93">
        <f t="shared" si="163"/>
        <v>0</v>
      </c>
      <c r="BK41" s="93">
        <f t="shared" si="164"/>
        <v>0</v>
      </c>
      <c r="BL41" s="93">
        <f t="shared" si="165"/>
        <v>2</v>
      </c>
      <c r="BM41" s="94">
        <f t="shared" si="166"/>
        <v>13.544512273408955</v>
      </c>
      <c r="BN41" s="95">
        <f t="shared" si="167"/>
        <v>9.0298373409769308</v>
      </c>
      <c r="BO41" s="66">
        <f t="shared" si="168"/>
        <v>0</v>
      </c>
      <c r="BP41" s="66">
        <f t="shared" si="169"/>
        <v>0</v>
      </c>
      <c r="BQ41" s="66">
        <f t="shared" si="170"/>
        <v>9.0298373409769308</v>
      </c>
      <c r="BR41" s="66">
        <f t="shared" si="171"/>
        <v>2.3122146926921539</v>
      </c>
      <c r="BS41" s="66">
        <f t="shared" si="172"/>
        <v>2.8188598376774659E-2</v>
      </c>
      <c r="BT41" s="66">
        <f t="shared" si="173"/>
        <v>0</v>
      </c>
      <c r="BU41" s="66"/>
      <c r="BV41" s="66">
        <f t="shared" si="174"/>
        <v>0.1276633684626646</v>
      </c>
      <c r="BW41" s="66">
        <f t="shared" si="175"/>
        <v>0.17236676055804298</v>
      </c>
      <c r="BX41" s="66">
        <f t="shared" si="176"/>
        <v>5.6673229296297619E-3</v>
      </c>
      <c r="BY41" s="66">
        <f t="shared" si="177"/>
        <v>2.6461007430192653</v>
      </c>
      <c r="BZ41" s="66">
        <f t="shared" si="178"/>
        <v>0</v>
      </c>
      <c r="CA41" s="66">
        <f t="shared" si="179"/>
        <v>0</v>
      </c>
      <c r="CB41" s="66">
        <f t="shared" si="180"/>
        <v>0</v>
      </c>
      <c r="CC41" s="66">
        <f t="shared" si="181"/>
        <v>0.35128307119528818</v>
      </c>
      <c r="CD41" s="56">
        <f t="shared" si="182"/>
        <v>0.35128307119528818</v>
      </c>
      <c r="CE41" s="66">
        <f t="shared" si="183"/>
        <v>0.70256614239057635</v>
      </c>
      <c r="CF41" s="66">
        <f t="shared" si="184"/>
        <v>0.86043462840512208</v>
      </c>
      <c r="CG41" s="66">
        <f t="shared" si="185"/>
        <v>0.30557341861706006</v>
      </c>
      <c r="CH41" s="67">
        <f t="shared" si="186"/>
        <v>1.1660080470221821</v>
      </c>
      <c r="CJ41" s="60">
        <f t="shared" si="187"/>
        <v>0.88595172846540848</v>
      </c>
      <c r="CK41" s="60">
        <f t="shared" si="188"/>
        <v>1.1812902286198774</v>
      </c>
      <c r="CL41" s="60">
        <f t="shared" si="189"/>
        <v>1.2471708806589401</v>
      </c>
      <c r="CN41" s="60">
        <f t="shared" si="190"/>
        <v>0.88595172846540848</v>
      </c>
      <c r="CO41" s="60">
        <f t="shared" si="191"/>
        <v>8</v>
      </c>
      <c r="CP41" s="60">
        <f t="shared" si="192"/>
        <v>2.4973737454920718E-2</v>
      </c>
      <c r="CQ41" s="60">
        <f t="shared" si="193"/>
        <v>2.0485106035737268</v>
      </c>
      <c r="CR41" s="60">
        <f t="shared" si="194"/>
        <v>0</v>
      </c>
      <c r="CS41" s="60">
        <f t="shared" si="195"/>
        <v>0.15270862944638139</v>
      </c>
      <c r="CT41" s="60">
        <f t="shared" si="196"/>
        <v>0.11310358195121402</v>
      </c>
      <c r="CU41" s="60">
        <f t="shared" si="197"/>
        <v>0.31121984410610271</v>
      </c>
      <c r="CV41" s="60">
        <f t="shared" si="198"/>
        <v>5.02097454527713E-3</v>
      </c>
      <c r="CW41" s="60">
        <f t="shared" si="199"/>
        <v>1.0735233903731121</v>
      </c>
      <c r="CX41" s="60">
        <f t="shared" si="200"/>
        <v>0.27072329839686821</v>
      </c>
      <c r="CY41" s="60">
        <f t="shared" si="201"/>
        <v>0</v>
      </c>
      <c r="CZ41" s="60">
        <f t="shared" si="202"/>
        <v>0</v>
      </c>
      <c r="DA41" s="60">
        <f t="shared" si="203"/>
        <v>1.771903456930817</v>
      </c>
      <c r="DB41" s="60">
        <f t="shared" si="204"/>
        <v>20.376889754704397</v>
      </c>
      <c r="DC41" s="60">
        <f t="shared" si="205"/>
        <v>5.246220490591206</v>
      </c>
      <c r="DD41" s="60" t="str">
        <f t="shared" si="206"/>
        <v>FAIL</v>
      </c>
      <c r="DE41" s="59">
        <f t="shared" si="207"/>
        <v>8</v>
      </c>
      <c r="DF41" s="59">
        <f t="shared" si="208"/>
        <v>0</v>
      </c>
      <c r="DG41" s="59">
        <f t="shared" si="209"/>
        <v>0</v>
      </c>
      <c r="DH41" s="59">
        <f t="shared" si="210"/>
        <v>8</v>
      </c>
      <c r="DI41" s="59">
        <f t="shared" si="211"/>
        <v>2.0485106035737268</v>
      </c>
      <c r="DJ41" s="59">
        <f t="shared" si="212"/>
        <v>2.4973737454920718E-2</v>
      </c>
      <c r="DK41" s="59">
        <f t="shared" si="213"/>
        <v>0</v>
      </c>
      <c r="DL41" s="59">
        <f t="shared" si="214"/>
        <v>5.246220490591206</v>
      </c>
      <c r="DM41" s="59">
        <f t="shared" si="215"/>
        <v>0</v>
      </c>
      <c r="DN41" s="59">
        <f t="shared" si="216"/>
        <v>0</v>
      </c>
      <c r="DO41" s="59">
        <f t="shared" si="217"/>
        <v>0</v>
      </c>
      <c r="DP41" s="59">
        <f t="shared" si="218"/>
        <v>7.3197048316198536</v>
      </c>
      <c r="DQ41" s="59">
        <f t="shared" si="219"/>
        <v>0.11310358195121402</v>
      </c>
      <c r="DR41" s="59">
        <f t="shared" si="220"/>
        <v>0</v>
      </c>
      <c r="DS41" s="59">
        <f t="shared" si="221"/>
        <v>5.02097454527713E-3</v>
      </c>
      <c r="DT41" s="59">
        <f t="shared" si="222"/>
        <v>0.31121984410610271</v>
      </c>
      <c r="DU41" s="59">
        <f t="shared" si="223"/>
        <v>1.0735233903731121</v>
      </c>
      <c r="DV41" s="59">
        <f t="shared" si="224"/>
        <v>1.502867790975706</v>
      </c>
      <c r="DW41" s="59">
        <f t="shared" si="225"/>
        <v>0</v>
      </c>
      <c r="DX41" s="59">
        <f t="shared" si="226"/>
        <v>0</v>
      </c>
      <c r="DY41" s="59">
        <f t="shared" si="227"/>
        <v>0</v>
      </c>
      <c r="EA41" s="60">
        <f t="shared" si="228"/>
        <v>0.7053397371350314</v>
      </c>
      <c r="EB41" s="60">
        <f t="shared" si="229"/>
        <v>1.1330213217633134</v>
      </c>
      <c r="EC41" s="60">
        <f t="shared" si="230"/>
        <v>1.0808814299044147</v>
      </c>
      <c r="ED41" s="60">
        <f t="shared" si="231"/>
        <v>0.99626688487831028</v>
      </c>
      <c r="EF41" s="60">
        <f t="shared" si="232"/>
        <v>1.1330213217633134</v>
      </c>
      <c r="EG41" s="60">
        <f t="shared" si="233"/>
        <v>10.230998239381405</v>
      </c>
      <c r="EH41" s="60">
        <f t="shared" si="234"/>
        <v>3.1938282991508415E-2</v>
      </c>
      <c r="EI41" s="60">
        <f t="shared" si="235"/>
        <v>2.6197885473146174</v>
      </c>
      <c r="EJ41" s="60">
        <f t="shared" si="236"/>
        <v>0</v>
      </c>
      <c r="EK41" s="60">
        <f t="shared" si="237"/>
        <v>0.19529521487553442</v>
      </c>
      <c r="EL41" s="60">
        <f t="shared" si="238"/>
        <v>0.14464531847632514</v>
      </c>
      <c r="EM41" s="60">
        <f t="shared" si="239"/>
        <v>0.39801120963876152</v>
      </c>
      <c r="EN41" s="60">
        <f t="shared" si="240"/>
        <v>6.4211977165886461E-3</v>
      </c>
      <c r="EO41" s="60">
        <f t="shared" si="241"/>
        <v>1.3729019896052583</v>
      </c>
      <c r="EP41" s="60">
        <f t="shared" si="242"/>
        <v>0.34622119865723566</v>
      </c>
      <c r="EQ41" s="60">
        <f t="shared" si="243"/>
        <v>0</v>
      </c>
      <c r="ER41" s="60">
        <f t="shared" si="244"/>
        <v>0</v>
      </c>
      <c r="ES41" s="60">
        <f t="shared" si="245"/>
        <v>2.2660426435266268</v>
      </c>
      <c r="ET41" s="60">
        <f t="shared" si="246"/>
        <v>26.059490400556207</v>
      </c>
      <c r="EU41" s="60">
        <f t="shared" si="247"/>
        <v>-6.1189808011124143</v>
      </c>
      <c r="EV41" s="60" t="str">
        <f t="shared" si="248"/>
        <v/>
      </c>
      <c r="EW41" s="62">
        <f t="shared" si="249"/>
        <v>10.230998239381405</v>
      </c>
      <c r="EX41" s="62">
        <f t="shared" si="250"/>
        <v>0</v>
      </c>
      <c r="EY41" s="62">
        <f t="shared" si="251"/>
        <v>0</v>
      </c>
      <c r="EZ41" s="62">
        <f t="shared" si="252"/>
        <v>10.230998239381405</v>
      </c>
      <c r="FA41" s="62">
        <f t="shared" si="253"/>
        <v>2.6197885473146174</v>
      </c>
      <c r="FB41" s="62">
        <f t="shared" si="254"/>
        <v>3.1938282991508415E-2</v>
      </c>
      <c r="FC41" s="62">
        <f t="shared" si="255"/>
        <v>0</v>
      </c>
      <c r="FD41" s="62">
        <f t="shared" si="256"/>
        <v>-6.1189808011124143</v>
      </c>
      <c r="FE41" s="62">
        <f t="shared" si="257"/>
        <v>0.14464531847632514</v>
      </c>
      <c r="FF41" s="62">
        <f t="shared" si="258"/>
        <v>6.3142760159879483</v>
      </c>
      <c r="FG41" s="62">
        <f t="shared" si="259"/>
        <v>6.4211977165886461E-3</v>
      </c>
      <c r="FH41" s="62">
        <f t="shared" si="260"/>
        <v>2.9980885613745731</v>
      </c>
      <c r="FI41" s="62">
        <f t="shared" si="261"/>
        <v>0</v>
      </c>
      <c r="FJ41" s="62">
        <f t="shared" si="262"/>
        <v>0</v>
      </c>
      <c r="FK41" s="62">
        <f t="shared" si="263"/>
        <v>0</v>
      </c>
      <c r="FL41" s="62">
        <f t="shared" si="264"/>
        <v>0.39801120963876152</v>
      </c>
      <c r="FM41" s="62">
        <f t="shared" si="265"/>
        <v>1.3729019896052583</v>
      </c>
      <c r="FN41" s="62">
        <f t="shared" si="266"/>
        <v>1.7709131992440199</v>
      </c>
      <c r="FO41" s="62">
        <f t="shared" si="267"/>
        <v>0</v>
      </c>
      <c r="FP41" s="62">
        <f t="shared" si="268"/>
        <v>0.34622119865723566</v>
      </c>
      <c r="FQ41" s="62">
        <f t="shared" si="269"/>
        <v>0.34622119865723566</v>
      </c>
      <c r="FR41" s="62" t="str">
        <f t="shared" si="270"/>
        <v>Fail</v>
      </c>
      <c r="FS41" s="62" t="str">
        <f t="shared" si="271"/>
        <v>Low-Ca</v>
      </c>
      <c r="FT41" s="60">
        <f t="shared" si="272"/>
        <v>2.2394655544805849E-2</v>
      </c>
      <c r="FV41" s="60">
        <f t="shared" si="273"/>
        <v>1.009486525114361</v>
      </c>
      <c r="FW41" s="60">
        <f t="shared" si="274"/>
        <v>9.1154991196907034</v>
      </c>
      <c r="FX41" s="60">
        <f t="shared" si="275"/>
        <v>2.8456010223214569E-2</v>
      </c>
      <c r="FY41" s="60">
        <f t="shared" si="276"/>
        <v>2.3341495754441723</v>
      </c>
      <c r="FZ41" s="60">
        <f t="shared" si="277"/>
        <v>0</v>
      </c>
      <c r="GA41" s="60">
        <f t="shared" si="278"/>
        <v>0.17400192216095789</v>
      </c>
      <c r="GB41" s="60">
        <f t="shared" si="279"/>
        <v>0.12887445021376959</v>
      </c>
      <c r="GC41" s="60">
        <f t="shared" si="280"/>
        <v>0.35461552687243214</v>
      </c>
      <c r="GD41" s="60">
        <f t="shared" si="281"/>
        <v>5.7210861309328889E-3</v>
      </c>
      <c r="GE41" s="60">
        <f t="shared" si="282"/>
        <v>1.2232126899891853</v>
      </c>
      <c r="GF41" s="60">
        <f t="shared" si="283"/>
        <v>0.30847224852705196</v>
      </c>
      <c r="GG41" s="60">
        <f t="shared" si="284"/>
        <v>0</v>
      </c>
      <c r="GH41" s="60">
        <f t="shared" si="285"/>
        <v>0</v>
      </c>
      <c r="GI41" s="60">
        <f t="shared" si="286"/>
        <v>2.018973050228722</v>
      </c>
      <c r="GJ41" s="60">
        <f t="shared" si="287"/>
        <v>23.218190077630304</v>
      </c>
      <c r="GK41" s="60">
        <f t="shared" si="288"/>
        <v>-0.43638015526060769</v>
      </c>
      <c r="GM41" s="88">
        <f t="shared" si="289"/>
        <v>9.1154991196907034</v>
      </c>
      <c r="GN41" s="88">
        <f t="shared" si="290"/>
        <v>0</v>
      </c>
      <c r="GO41" s="88">
        <f t="shared" si="291"/>
        <v>0</v>
      </c>
      <c r="GP41" s="87">
        <f t="shared" si="292"/>
        <v>9.1154991196907034</v>
      </c>
      <c r="GQ41" s="88">
        <f t="shared" si="293"/>
        <v>2.3341495754441723</v>
      </c>
      <c r="GR41" s="88">
        <f t="shared" si="294"/>
        <v>2.8456010223214569E-2</v>
      </c>
      <c r="GS41" s="88">
        <f t="shared" si="295"/>
        <v>0</v>
      </c>
      <c r="GT41" s="88">
        <f t="shared" si="296"/>
        <v>-0.43638015526060769</v>
      </c>
      <c r="GU41" s="88">
        <f t="shared" si="297"/>
        <v>0.12887445021376959</v>
      </c>
      <c r="GV41" s="88">
        <f t="shared" si="298"/>
        <v>0.61038207742156558</v>
      </c>
      <c r="GW41" s="88">
        <f t="shared" si="299"/>
        <v>5.7210861309328889E-3</v>
      </c>
      <c r="GX41" s="87">
        <f t="shared" si="300"/>
        <v>2.6712030441730472</v>
      </c>
      <c r="GY41" s="88">
        <f t="shared" si="301"/>
        <v>0</v>
      </c>
      <c r="GZ41" s="88">
        <f t="shared" si="302"/>
        <v>0</v>
      </c>
      <c r="HA41" s="88">
        <f t="shared" si="303"/>
        <v>0</v>
      </c>
      <c r="HB41" s="88">
        <f t="shared" si="304"/>
        <v>0.35461552687243214</v>
      </c>
      <c r="HC41" s="88">
        <f t="shared" si="305"/>
        <v>1.2232126899891853</v>
      </c>
      <c r="HD41" s="87">
        <f t="shared" si="306"/>
        <v>1.5778282168616173</v>
      </c>
      <c r="HE41" s="88">
        <f t="shared" si="307"/>
        <v>0</v>
      </c>
      <c r="HF41" s="88">
        <f t="shared" si="308"/>
        <v>0.30847224852705196</v>
      </c>
      <c r="HG41" s="88">
        <f t="shared" si="309"/>
        <v>0.30847224852705196</v>
      </c>
      <c r="HH41" s="96" t="str">
        <f t="shared" si="310"/>
        <v>Fail</v>
      </c>
      <c r="HI41" s="83">
        <f t="shared" si="311"/>
        <v>0.17432981028385527</v>
      </c>
      <c r="HJ41" s="83">
        <f t="shared" si="312"/>
        <v>0.30847224852705196</v>
      </c>
      <c r="HK41" s="83">
        <f t="shared" si="313"/>
        <v>2.8456010223214569E-2</v>
      </c>
      <c r="HL41" s="83">
        <f t="shared" si="314"/>
        <v>9.1154991196907034</v>
      </c>
      <c r="HM41" s="96" t="str">
        <f t="shared" si="315"/>
        <v>Ferroactinolite</v>
      </c>
      <c r="HP41" s="97">
        <f>parameters!$E$5+parameters!$F$5*calcs!$Q41 +parameters!$G$5*calcs!$GM41+parameters!$H$5*LN(calcs!$GM41)+parameters!$I$5*calcs!$GQ41+parameters!$J$5*(calcs!$GU41+calcs!$GY41) + parameters!$K$5*calcs!$GT41+parameters!$L$5*(calcs!$GV41+calcs!$GZ41)+parameters!$M$5*(calcs!$GT41+calcs!$GV41+calcs!$GZ41)+parameters!$N$5*(calcs!$GO41+calcs!$GR41)+parameters!$O$5*calcs!$HB41+parameters!$P$5*calcs!$HE41</f>
        <v>48.817861026718099</v>
      </c>
      <c r="HQ41" s="97">
        <f>parameters!$E$6+parameters!$F$6*calcs!$Q41 +parameters!$G$6*calcs!$GM41+parameters!$H$6*LN(calcs!$GM41)+parameters!$I$6*calcs!$GQ41+parameters!$J$6*(calcs!$GU41+calcs!$GY41) + parameters!$K$6*calcs!$GT41+parameters!$L$6*(calcs!$GV41+calcs!$GZ41)+parameters!$M$6*(calcs!$GT41+calcs!$GV41+calcs!$GZ41)+parameters!$N$6*(calcs!$GO41+calcs!$GR41)+parameters!$O$6*calcs!$HB41+parameters!$P$6*calcs!$HE41</f>
        <v>101.30242137762417</v>
      </c>
      <c r="HR41" s="97">
        <f>parameters!$E$7+parameters!$F$7*calcs!$Q41 +parameters!$G$7*calcs!$GM41+parameters!$H$7*LN(calcs!$GM41)+parameters!$I$7*calcs!$GQ41+parameters!$J$7*(calcs!$GU41+calcs!$GY41) + parameters!$K$7*calcs!$GT41+parameters!$L$7*(calcs!$GV41+calcs!$GZ41)+parameters!$M$7*(calcs!$GT41+calcs!$GV41+calcs!$GZ41)+parameters!$N$7*(calcs!$GO41+calcs!$GR41)+parameters!$O$7*calcs!$HB41+parameters!$P$7*calcs!$HE41</f>
        <v>146.63197251752325</v>
      </c>
      <c r="HS41" s="97">
        <f>parameters!$E$8+parameters!$F$8*calcs!$Q41 +parameters!$G$8*calcs!$GM41+parameters!$H$8*LN(calcs!$GM41)+parameters!$I$8*calcs!$GQ41+parameters!$J$8*(calcs!$GU41+calcs!$GY41) + parameters!$K$8*calcs!$GT41+parameters!$L$8*(calcs!$GV41+calcs!$GZ41)+parameters!$M$8*(calcs!$GT41+calcs!$GV41+calcs!$GZ41)+parameters!$N$8*(calcs!$GO41+calcs!$GR41)+parameters!$O$8*calcs!$HB41+parameters!$P$8*calcs!$HE41</f>
        <v>146.67235161440789</v>
      </c>
      <c r="HT41" s="81"/>
      <c r="HU41" s="97">
        <f>EXP(parameters!$E$10+parameters!$F$10*calcs!$Q41 +parameters!$G$10*calcs!$GM41+parameters!$H$10*LN(calcs!$GM41)+parameters!$I$10*calcs!$GQ41+parameters!$J$10*(calcs!$GU41+calcs!$GY41) + parameters!$K$10*calcs!$GT41+parameters!$L$10*(calcs!$GV41+calcs!$GZ41)+parameters!$M$10*(calcs!$GT41+calcs!$GV41+calcs!$GZ41)+parameters!$N$10*(calcs!$GO41+calcs!$GR41)+parameters!$O$10*calcs!$HB41+parameters!$P$10*calcs!$HE41)</f>
        <v>8.66457103282052E-3</v>
      </c>
      <c r="HV41" s="97">
        <f>EXP(parameters!$E$11+parameters!$F$11*calcs!$Q41 +parameters!$G$11*calcs!$GM41+parameters!$H$11*LN(calcs!$GM41)+parameters!$I$11*calcs!$GQ41+parameters!$J$11*(calcs!$GU41+calcs!$GY41) + parameters!$K$11*calcs!$GT41+parameters!$L$11*(calcs!$GV41+calcs!$GZ41)+parameters!$M$11*(calcs!$GT41+calcs!$GV41+calcs!$GZ41)+parameters!$N$11*(calcs!$GO41+calcs!$GR41)+parameters!$O$11*calcs!$HB41+parameters!$P$11*calcs!$HE41)</f>
        <v>1.4019035261035951E-2</v>
      </c>
      <c r="HW41" s="73"/>
      <c r="HX41" s="97">
        <f>EXP(parameters!$E$13+parameters!$F$13*calcs!$Q41 +parameters!$G$13*calcs!$GM41+parameters!$H$13*LN(calcs!$GM41)+parameters!$I$13*calcs!$GQ41+parameters!$J$13*(calcs!$GU41+calcs!$GY41) + parameters!$K$13*calcs!$GT41+parameters!$L$13*(calcs!$GV41+calcs!$GZ41)+parameters!$M$13*(calcs!$GT41+calcs!$GV41+calcs!$GZ41)+parameters!$N$13*(calcs!$GO41+calcs!$GR41)+parameters!$O$13*calcs!$HB41+parameters!$P$13*calcs!$HE41)</f>
        <v>2.9688541027607793E-2</v>
      </c>
      <c r="HY41" s="97">
        <f>EXP(parameters!$E$14+parameters!$F$14*calcs!$Q41 +parameters!$G$14*calcs!$GM41+parameters!$H$14*LN(calcs!$GM41)+parameters!$I$14*calcs!$GQ41+parameters!$J$14*(calcs!$GU41+calcs!$GY41) + parameters!$K$14*calcs!$GT41+parameters!$L$14*(calcs!$GV41+calcs!$GZ41)+parameters!$M$14*(calcs!$GT41+calcs!$GV41+calcs!$GZ41)+parameters!$N$14*(calcs!$GO41+calcs!$GR41)+parameters!$O$14*calcs!$HB41+parameters!$P$14*calcs!$HE41)</f>
        <v>2.1280131646417288E-2</v>
      </c>
      <c r="HZ41" s="81"/>
      <c r="IA41" s="97">
        <f>EXP(parameters!$E$16+parameters!$F$16*calcs!$Q41 +parameters!$G$16*calcs!$GM41+parameters!$H$16*LN(calcs!$GM41)+parameters!$I$16*calcs!$GQ41+parameters!$J$16*(calcs!$GU41+calcs!$GY41) + parameters!$K$16*calcs!$GT41+parameters!$L$16*(calcs!$GV41+calcs!$GZ41)+parameters!$M$16*(calcs!$GT41+calcs!$GV41+calcs!$GZ41)+parameters!$N$16*(calcs!$GO41+calcs!$GR41)+parameters!$O$16*calcs!$HB41+parameters!$P$16*calcs!$HE41)</f>
        <v>1.6392956271200996E-4</v>
      </c>
      <c r="IB41" s="81"/>
      <c r="IC41" s="97">
        <f>(parameters!$E$18+parameters!$F$18*calcs!$Q41 +parameters!$G$18*calcs!$GM41+parameters!$H$18*LN(calcs!$GM41)+parameters!$I$18*calcs!$GQ41+parameters!$J$18*(calcs!$GU41+calcs!$GY41) + parameters!$K$18*calcs!$GT41+parameters!$L$18*(calcs!$GV41+calcs!$GZ41)+parameters!$M$18*(calcs!$GT41+calcs!$GV41+calcs!$GZ41)+parameters!$N$18*(calcs!$GO41+calcs!$GR41)+parameters!$O$18*calcs!$HB41+parameters!$P$18*calcs!$HE41)</f>
        <v>-23.842916267616076</v>
      </c>
      <c r="ID41" s="97">
        <f>EXP(parameters!$E$19+parameters!$F$19*calcs!$Q41 +parameters!$G$19*calcs!$GM41+parameters!$H$19*LN(calcs!$GM41)+parameters!$I$19*calcs!$GQ41+parameters!$J$19*(calcs!$GU41+calcs!$GY41) + parameters!$K$19*calcs!$GT41+parameters!$L$19*(calcs!$GV41+calcs!$GZ41)+parameters!$M$19*(calcs!$GT41+calcs!$GV41+calcs!$GZ41)+parameters!$N$19*(calcs!$GO41+calcs!$GR41)+parameters!$O$19*calcs!$HB41+parameters!$P$19*calcs!$HE41)</f>
        <v>0.32888871039711259</v>
      </c>
      <c r="IE41" s="73"/>
      <c r="IF41" s="97">
        <f>(parameters!$E$21+parameters!$F$21*calcs!$Q41 +parameters!$G$21*calcs!$GM41+parameters!$H$21*LN(calcs!$GM41)+parameters!$I$21*calcs!$GQ41+parameters!$J$21*(calcs!$GU41+calcs!$GY41) + parameters!$K$21*calcs!$GT41+parameters!$L$21*(calcs!$GV41+calcs!$GZ41)+parameters!$M$21*(calcs!$GT41+calcs!$GV41+calcs!$GZ41)+parameters!$N$21*(calcs!$GO41+calcs!$GR41)+parameters!$O$21*calcs!$HB41+parameters!$P$21*calcs!$HE41)</f>
        <v>16.912466686902075</v>
      </c>
      <c r="IG41" s="97">
        <f>(parameters!$E$22+parameters!$F$22*calcs!$Q41 +parameters!$G$22*calcs!$GM41+parameters!$H$22*LN(calcs!$GM41)+parameters!$I$22*calcs!$GQ41+parameters!$J$22*(calcs!$GU41+calcs!$GY41) + parameters!$K$22*calcs!$GT41+parameters!$L$22*(calcs!$GV41+calcs!$GZ41)+parameters!$M$22*(calcs!$GT41+calcs!$GV41+calcs!$GZ41)+parameters!$N$22*(calcs!$GO41+calcs!$GR41)+parameters!$O$22*calcs!$HB41+parameters!$P$22*calcs!$HE41)</f>
        <v>0.26684556224989076</v>
      </c>
      <c r="IH41" s="81"/>
      <c r="II41" s="97">
        <f>(parameters!$E$24+parameters!$F$24*calcs!$Q41 +parameters!$G$24*calcs!$GM41+parameters!$H$24*LN(calcs!$GM41)+parameters!$I$24*calcs!$GQ41+parameters!$J$24*(calcs!$GU41+calcs!$GY41) + parameters!$K$24*calcs!$GT41+parameters!$L$24*(calcs!$GV41+calcs!$GZ41)+parameters!$M$24*(calcs!$GT41+calcs!$GV41+calcs!$GZ41)+parameters!$N$24*(calcs!$GO41+calcs!$GR41)+parameters!$O$24*calcs!$HB41+parameters!$P$24*calcs!$HE41)</f>
        <v>19.090062276495654</v>
      </c>
      <c r="IJ41" s="98"/>
    </row>
    <row r="42" spans="1:244" s="60" customFormat="1" x14ac:dyDescent="0.3">
      <c r="A42" s="138" t="s">
        <v>171</v>
      </c>
      <c r="B42" s="90" t="str">
        <f t="shared" si="118"/>
        <v>Ferroactinolite</v>
      </c>
      <c r="C42" s="115">
        <v>68.430000305175795</v>
      </c>
      <c r="D42" s="115">
        <v>0.28000000119209301</v>
      </c>
      <c r="E42" s="115">
        <v>14.079999923706101</v>
      </c>
      <c r="F42" s="115"/>
      <c r="G42" s="115">
        <v>2.0599999427795401</v>
      </c>
      <c r="H42" s="115">
        <v>0.519999980926514</v>
      </c>
      <c r="I42" s="115">
        <v>2.0699999332428001</v>
      </c>
      <c r="J42" s="115">
        <v>5.9999998658895499E-2</v>
      </c>
      <c r="K42" s="115">
        <v>4.5999999046325701</v>
      </c>
      <c r="L42" s="115">
        <v>1.96000003814697</v>
      </c>
      <c r="M42" s="91">
        <v>0</v>
      </c>
      <c r="N42" s="91">
        <v>0</v>
      </c>
      <c r="O42" s="91">
        <v>0</v>
      </c>
      <c r="P42" s="91">
        <v>95.759999999999991</v>
      </c>
      <c r="Q42" s="60">
        <v>1025</v>
      </c>
      <c r="R42" s="92">
        <f t="shared" si="119"/>
        <v>1.1389813632685719</v>
      </c>
      <c r="S42" s="93">
        <f t="shared" si="120"/>
        <v>3.5056967721559156E-3</v>
      </c>
      <c r="T42" s="93">
        <f t="shared" si="121"/>
        <v>0.13809174395462293</v>
      </c>
      <c r="U42" s="93">
        <f t="shared" si="122"/>
        <v>0</v>
      </c>
      <c r="V42" s="93">
        <f t="shared" si="123"/>
        <v>2.8674832165639479E-2</v>
      </c>
      <c r="W42" s="93">
        <f t="shared" si="124"/>
        <v>1.2900024334569932E-2</v>
      </c>
      <c r="X42" s="93">
        <f t="shared" si="125"/>
        <v>3.6911553731148364E-2</v>
      </c>
      <c r="Y42" s="93">
        <f t="shared" si="126"/>
        <v>8.4578515166190444E-4</v>
      </c>
      <c r="Z42" s="93">
        <f t="shared" si="127"/>
        <v>7.4218685435914908E-2</v>
      </c>
      <c r="AA42" s="93">
        <f t="shared" si="128"/>
        <v>2.0806043498928596E-2</v>
      </c>
      <c r="AB42" s="93">
        <f t="shared" si="129"/>
        <v>0</v>
      </c>
      <c r="AC42" s="94">
        <f t="shared" si="130"/>
        <v>0</v>
      </c>
      <c r="AD42" s="92">
        <f t="shared" si="131"/>
        <v>2.2779627265371438</v>
      </c>
      <c r="AE42" s="93">
        <f t="shared" si="132"/>
        <v>7.0113935443118312E-3</v>
      </c>
      <c r="AF42" s="93">
        <f t="shared" si="133"/>
        <v>0.41427523186386878</v>
      </c>
      <c r="AG42" s="93">
        <f t="shared" si="134"/>
        <v>0</v>
      </c>
      <c r="AH42" s="93">
        <f t="shared" si="135"/>
        <v>2.8674832165639479E-2</v>
      </c>
      <c r="AI42" s="93">
        <f t="shared" si="136"/>
        <v>1.2900024334569932E-2</v>
      </c>
      <c r="AJ42" s="93">
        <f t="shared" si="137"/>
        <v>3.6911553731148364E-2</v>
      </c>
      <c r="AK42" s="93">
        <f t="shared" si="138"/>
        <v>8.4578515166190444E-4</v>
      </c>
      <c r="AL42" s="93">
        <f t="shared" si="139"/>
        <v>7.4218685435914908E-2</v>
      </c>
      <c r="AM42" s="93">
        <f t="shared" si="140"/>
        <v>2.0806043498928596E-2</v>
      </c>
      <c r="AN42" s="94">
        <f t="shared" si="141"/>
        <v>2.873606276263188</v>
      </c>
      <c r="AO42" s="92">
        <f t="shared" si="142"/>
        <v>18.232540464271914</v>
      </c>
      <c r="AP42" s="93">
        <f t="shared" si="143"/>
        <v>5.6118353043436361E-2</v>
      </c>
      <c r="AQ42" s="93">
        <f t="shared" si="144"/>
        <v>3.3158092712894329</v>
      </c>
      <c r="AR42" s="93">
        <f t="shared" si="145"/>
        <v>0</v>
      </c>
      <c r="AS42" s="93">
        <f t="shared" si="146"/>
        <v>0.22950991764513526</v>
      </c>
      <c r="AT42" s="93">
        <f t="shared" si="147"/>
        <v>0.1032502476577742</v>
      </c>
      <c r="AU42" s="93">
        <f t="shared" si="148"/>
        <v>0.29543564921510396</v>
      </c>
      <c r="AV42" s="93">
        <f t="shared" si="149"/>
        <v>6.7695629178261621E-3</v>
      </c>
      <c r="AW42" s="93">
        <f t="shared" si="150"/>
        <v>0.59403745708888456</v>
      </c>
      <c r="AX42" s="93">
        <f t="shared" si="151"/>
        <v>0.16652907687049096</v>
      </c>
      <c r="AY42" s="94">
        <f t="shared" si="152"/>
        <v>22.999999999999993</v>
      </c>
      <c r="AZ42" s="92">
        <f t="shared" si="153"/>
        <v>9.1162702321359568</v>
      </c>
      <c r="BA42" s="93">
        <f t="shared" si="154"/>
        <v>2.8059176521718181E-2</v>
      </c>
      <c r="BB42" s="93">
        <f t="shared" si="155"/>
        <v>2.2105395141929551</v>
      </c>
      <c r="BC42" s="93">
        <f t="shared" si="156"/>
        <v>0</v>
      </c>
      <c r="BD42" s="93">
        <f t="shared" si="157"/>
        <v>0.22950991764513526</v>
      </c>
      <c r="BE42" s="93">
        <f t="shared" si="158"/>
        <v>0.1032502476577742</v>
      </c>
      <c r="BF42" s="93">
        <f t="shared" si="159"/>
        <v>0.29543564921510396</v>
      </c>
      <c r="BG42" s="93">
        <f t="shared" si="160"/>
        <v>6.7695629178261621E-3</v>
      </c>
      <c r="BH42" s="93">
        <f t="shared" si="161"/>
        <v>1.1880749141777691</v>
      </c>
      <c r="BI42" s="93">
        <f t="shared" si="162"/>
        <v>0.33305815374098191</v>
      </c>
      <c r="BJ42" s="93">
        <f t="shared" si="163"/>
        <v>0</v>
      </c>
      <c r="BK42" s="93">
        <f t="shared" si="164"/>
        <v>0</v>
      </c>
      <c r="BL42" s="93">
        <f t="shared" si="165"/>
        <v>2</v>
      </c>
      <c r="BM42" s="94">
        <f t="shared" si="166"/>
        <v>13.510967368205222</v>
      </c>
      <c r="BN42" s="95">
        <f t="shared" si="167"/>
        <v>9.1162702321359568</v>
      </c>
      <c r="BO42" s="66">
        <f t="shared" si="168"/>
        <v>0</v>
      </c>
      <c r="BP42" s="66">
        <f t="shared" si="169"/>
        <v>0</v>
      </c>
      <c r="BQ42" s="66">
        <f t="shared" si="170"/>
        <v>9.1162702321359568</v>
      </c>
      <c r="BR42" s="66">
        <f t="shared" si="171"/>
        <v>2.2105395141929551</v>
      </c>
      <c r="BS42" s="66">
        <f t="shared" si="172"/>
        <v>2.8059176521718181E-2</v>
      </c>
      <c r="BT42" s="66">
        <f t="shared" si="173"/>
        <v>0</v>
      </c>
      <c r="BU42" s="66"/>
      <c r="BV42" s="66">
        <f t="shared" si="174"/>
        <v>0.1032502476577742</v>
      </c>
      <c r="BW42" s="66">
        <f t="shared" si="175"/>
        <v>0.22950991764513526</v>
      </c>
      <c r="BX42" s="66">
        <f t="shared" si="176"/>
        <v>6.7695629178261621E-3</v>
      </c>
      <c r="BY42" s="66">
        <f t="shared" si="177"/>
        <v>2.578128418935409</v>
      </c>
      <c r="BZ42" s="66">
        <f t="shared" si="178"/>
        <v>0</v>
      </c>
      <c r="CA42" s="66">
        <f t="shared" si="179"/>
        <v>0</v>
      </c>
      <c r="CB42" s="66">
        <f t="shared" si="180"/>
        <v>0</v>
      </c>
      <c r="CC42" s="66">
        <f t="shared" si="181"/>
        <v>0.29543564921510396</v>
      </c>
      <c r="CD42" s="56">
        <f t="shared" si="182"/>
        <v>0.29543564921510396</v>
      </c>
      <c r="CE42" s="66">
        <f t="shared" si="183"/>
        <v>0.59087129843020791</v>
      </c>
      <c r="CF42" s="66">
        <f t="shared" si="184"/>
        <v>0.8926392649626651</v>
      </c>
      <c r="CG42" s="66">
        <f t="shared" si="185"/>
        <v>0.33305815374098191</v>
      </c>
      <c r="CH42" s="67">
        <f t="shared" si="186"/>
        <v>1.2256974187036471</v>
      </c>
      <c r="CJ42" s="60">
        <f t="shared" si="187"/>
        <v>0.87755187113684174</v>
      </c>
      <c r="CK42" s="60">
        <f t="shared" si="188"/>
        <v>1.1842231251073931</v>
      </c>
      <c r="CL42" s="60">
        <f t="shared" si="189"/>
        <v>1.2510598248752784</v>
      </c>
      <c r="CN42" s="60">
        <f t="shared" si="190"/>
        <v>0.87755187113684174</v>
      </c>
      <c r="CO42" s="60">
        <f t="shared" si="191"/>
        <v>7.9999999999999991</v>
      </c>
      <c r="CP42" s="60">
        <f t="shared" si="192"/>
        <v>2.4623382859192727E-2</v>
      </c>
      <c r="CQ42" s="60">
        <f t="shared" si="193"/>
        <v>1.9398630869019529</v>
      </c>
      <c r="CR42" s="60">
        <f t="shared" si="194"/>
        <v>0</v>
      </c>
      <c r="CS42" s="60">
        <f t="shared" si="195"/>
        <v>0.20140685767395089</v>
      </c>
      <c r="CT42" s="60">
        <f t="shared" si="196"/>
        <v>9.0607448027422058E-2</v>
      </c>
      <c r="CU42" s="60">
        <f t="shared" si="197"/>
        <v>0.2592601067692421</v>
      </c>
      <c r="CV42" s="60">
        <f t="shared" si="198"/>
        <v>5.9406426053169262E-3</v>
      </c>
      <c r="CW42" s="60">
        <f t="shared" si="199"/>
        <v>1.042597363987444</v>
      </c>
      <c r="CX42" s="60">
        <f t="shared" si="200"/>
        <v>0.29227580601278058</v>
      </c>
      <c r="CY42" s="60">
        <f t="shared" si="201"/>
        <v>0</v>
      </c>
      <c r="CZ42" s="60">
        <f t="shared" si="202"/>
        <v>0</v>
      </c>
      <c r="DA42" s="60">
        <f t="shared" si="203"/>
        <v>1.7551037422736835</v>
      </c>
      <c r="DB42" s="60">
        <f t="shared" si="204"/>
        <v>20.183693036147364</v>
      </c>
      <c r="DC42" s="60">
        <f t="shared" si="205"/>
        <v>5.6326139277052718</v>
      </c>
      <c r="DD42" s="60" t="str">
        <f t="shared" si="206"/>
        <v>FAIL</v>
      </c>
      <c r="DE42" s="59">
        <f t="shared" si="207"/>
        <v>7.9999999999999991</v>
      </c>
      <c r="DF42" s="59">
        <f t="shared" si="208"/>
        <v>0</v>
      </c>
      <c r="DG42" s="59">
        <f t="shared" si="209"/>
        <v>0</v>
      </c>
      <c r="DH42" s="59">
        <f t="shared" si="210"/>
        <v>7.9999999999999991</v>
      </c>
      <c r="DI42" s="59">
        <f t="shared" si="211"/>
        <v>1.9398630869019529</v>
      </c>
      <c r="DJ42" s="59">
        <f t="shared" si="212"/>
        <v>2.4623382859192727E-2</v>
      </c>
      <c r="DK42" s="59">
        <f t="shared" si="213"/>
        <v>0</v>
      </c>
      <c r="DL42" s="59">
        <f t="shared" si="214"/>
        <v>5.6326139277052718</v>
      </c>
      <c r="DM42" s="59">
        <f t="shared" si="215"/>
        <v>0</v>
      </c>
      <c r="DN42" s="59">
        <f t="shared" si="216"/>
        <v>0</v>
      </c>
      <c r="DO42" s="59">
        <f t="shared" si="217"/>
        <v>0</v>
      </c>
      <c r="DP42" s="59">
        <f t="shared" si="218"/>
        <v>7.5971003974664173</v>
      </c>
      <c r="DQ42" s="59">
        <f t="shared" si="219"/>
        <v>9.0607448027422058E-2</v>
      </c>
      <c r="DR42" s="59">
        <f t="shared" si="220"/>
        <v>0</v>
      </c>
      <c r="DS42" s="59">
        <f t="shared" si="221"/>
        <v>5.9406426053169262E-3</v>
      </c>
      <c r="DT42" s="59">
        <f t="shared" si="222"/>
        <v>0.2592601067692421</v>
      </c>
      <c r="DU42" s="59">
        <f t="shared" si="223"/>
        <v>1.042597363987444</v>
      </c>
      <c r="DV42" s="59">
        <f t="shared" si="224"/>
        <v>1.3984055613894251</v>
      </c>
      <c r="DW42" s="59">
        <f t="shared" si="225"/>
        <v>0</v>
      </c>
      <c r="DX42" s="59">
        <f t="shared" si="226"/>
        <v>0</v>
      </c>
      <c r="DY42" s="59">
        <f t="shared" si="227"/>
        <v>0</v>
      </c>
      <c r="EA42" s="60">
        <f t="shared" si="228"/>
        <v>0.70628890033160907</v>
      </c>
      <c r="EB42" s="60">
        <f t="shared" si="229"/>
        <v>1.1382685793233278</v>
      </c>
      <c r="EC42" s="60">
        <f t="shared" si="230"/>
        <v>1.0842518482252415</v>
      </c>
      <c r="ED42" s="60">
        <f t="shared" si="231"/>
        <v>0.99503542395206013</v>
      </c>
      <c r="EF42" s="60">
        <f t="shared" si="232"/>
        <v>1.1382685793233278</v>
      </c>
      <c r="EG42" s="60">
        <f t="shared" si="233"/>
        <v>10.37676396586094</v>
      </c>
      <c r="EH42" s="60">
        <f t="shared" si="234"/>
        <v>3.1938878996358631E-2</v>
      </c>
      <c r="EI42" s="60">
        <f t="shared" si="235"/>
        <v>2.5161876723584942</v>
      </c>
      <c r="EJ42" s="60">
        <f t="shared" si="236"/>
        <v>0</v>
      </c>
      <c r="EK42" s="60">
        <f t="shared" si="237"/>
        <v>0.26124392789854206</v>
      </c>
      <c r="EL42" s="60">
        <f t="shared" si="238"/>
        <v>0.11752651271619639</v>
      </c>
      <c r="EM42" s="60">
        <f t="shared" si="239"/>
        <v>0.33628511671354139</v>
      </c>
      <c r="EN42" s="60">
        <f t="shared" si="240"/>
        <v>7.7055807651138673E-3</v>
      </c>
      <c r="EO42" s="60">
        <f t="shared" si="241"/>
        <v>1.3523483446908138</v>
      </c>
      <c r="EP42" s="60">
        <f t="shared" si="242"/>
        <v>0.37910963149079796</v>
      </c>
      <c r="EQ42" s="60">
        <f t="shared" si="243"/>
        <v>0</v>
      </c>
      <c r="ER42" s="60">
        <f t="shared" si="244"/>
        <v>0</v>
      </c>
      <c r="ES42" s="60">
        <f t="shared" si="245"/>
        <v>2.2765371586466556</v>
      </c>
      <c r="ET42" s="60">
        <f t="shared" si="246"/>
        <v>26.180177324436539</v>
      </c>
      <c r="EU42" s="60">
        <f t="shared" si="247"/>
        <v>-6.3603546488730771</v>
      </c>
      <c r="EV42" s="60" t="str">
        <f t="shared" si="248"/>
        <v/>
      </c>
      <c r="EW42" s="62">
        <f t="shared" si="249"/>
        <v>10.37676396586094</v>
      </c>
      <c r="EX42" s="62">
        <f t="shared" si="250"/>
        <v>0</v>
      </c>
      <c r="EY42" s="62">
        <f t="shared" si="251"/>
        <v>0</v>
      </c>
      <c r="EZ42" s="62">
        <f t="shared" si="252"/>
        <v>10.37676396586094</v>
      </c>
      <c r="FA42" s="62">
        <f t="shared" si="253"/>
        <v>2.5161876723584942</v>
      </c>
      <c r="FB42" s="62">
        <f t="shared" si="254"/>
        <v>3.1938878996358631E-2</v>
      </c>
      <c r="FC42" s="62">
        <f t="shared" si="255"/>
        <v>0</v>
      </c>
      <c r="FD42" s="62">
        <f t="shared" si="256"/>
        <v>-6.3603546488730771</v>
      </c>
      <c r="FE42" s="62">
        <f t="shared" si="257"/>
        <v>0.11752651271619639</v>
      </c>
      <c r="FF42" s="62">
        <f t="shared" si="258"/>
        <v>6.6215985767716194</v>
      </c>
      <c r="FG42" s="62">
        <f t="shared" si="259"/>
        <v>7.7055807651138673E-3</v>
      </c>
      <c r="FH42" s="62">
        <f t="shared" si="260"/>
        <v>2.9346025727347054</v>
      </c>
      <c r="FI42" s="62">
        <f t="shared" si="261"/>
        <v>0</v>
      </c>
      <c r="FJ42" s="62">
        <f t="shared" si="262"/>
        <v>0</v>
      </c>
      <c r="FK42" s="62">
        <f t="shared" si="263"/>
        <v>0</v>
      </c>
      <c r="FL42" s="62">
        <f t="shared" si="264"/>
        <v>0.33628511671354139</v>
      </c>
      <c r="FM42" s="62">
        <f t="shared" si="265"/>
        <v>1.3523483446908138</v>
      </c>
      <c r="FN42" s="62">
        <f t="shared" si="266"/>
        <v>1.6886334614043552</v>
      </c>
      <c r="FO42" s="62">
        <f t="shared" si="267"/>
        <v>0</v>
      </c>
      <c r="FP42" s="62">
        <f t="shared" si="268"/>
        <v>0.37910963149079796</v>
      </c>
      <c r="FQ42" s="62">
        <f t="shared" si="269"/>
        <v>0.37910963149079796</v>
      </c>
      <c r="FR42" s="62" t="str">
        <f t="shared" si="270"/>
        <v>Fail</v>
      </c>
      <c r="FS42" s="62" t="str">
        <f t="shared" si="271"/>
        <v>Low-Ca</v>
      </c>
      <c r="FT42" s="60">
        <f t="shared" si="272"/>
        <v>1.743943184843429E-2</v>
      </c>
      <c r="FV42" s="60">
        <f t="shared" si="273"/>
        <v>1.0079102252300847</v>
      </c>
      <c r="FW42" s="60">
        <f t="shared" si="274"/>
        <v>9.1883819829304691</v>
      </c>
      <c r="FX42" s="60">
        <f t="shared" si="275"/>
        <v>2.8281130927775674E-2</v>
      </c>
      <c r="FY42" s="60">
        <f t="shared" si="276"/>
        <v>2.2280253796302234</v>
      </c>
      <c r="FZ42" s="60">
        <f t="shared" si="277"/>
        <v>0</v>
      </c>
      <c r="GA42" s="60">
        <f t="shared" si="278"/>
        <v>0.23132539278624645</v>
      </c>
      <c r="GB42" s="60">
        <f t="shared" si="279"/>
        <v>0.10406698037180921</v>
      </c>
      <c r="GC42" s="60">
        <f t="shared" si="280"/>
        <v>0.29777261174139169</v>
      </c>
      <c r="GD42" s="60">
        <f t="shared" si="281"/>
        <v>6.8231116852153963E-3</v>
      </c>
      <c r="GE42" s="60">
        <f t="shared" si="282"/>
        <v>1.1974728543391289</v>
      </c>
      <c r="GF42" s="60">
        <f t="shared" si="283"/>
        <v>0.33569271875178924</v>
      </c>
      <c r="GG42" s="60">
        <f t="shared" si="284"/>
        <v>0</v>
      </c>
      <c r="GH42" s="60">
        <f t="shared" si="285"/>
        <v>0</v>
      </c>
      <c r="GI42" s="60">
        <f t="shared" si="286"/>
        <v>2.0158204504601693</v>
      </c>
      <c r="GJ42" s="60">
        <f t="shared" si="287"/>
        <v>23.181935180291941</v>
      </c>
      <c r="GK42" s="60">
        <f t="shared" si="288"/>
        <v>-0.36387036058388134</v>
      </c>
      <c r="GM42" s="88">
        <f t="shared" si="289"/>
        <v>9.1883819829304691</v>
      </c>
      <c r="GN42" s="88">
        <f t="shared" si="290"/>
        <v>0</v>
      </c>
      <c r="GO42" s="88">
        <f t="shared" si="291"/>
        <v>0</v>
      </c>
      <c r="GP42" s="87">
        <f t="shared" si="292"/>
        <v>9.1883819829304691</v>
      </c>
      <c r="GQ42" s="88">
        <f t="shared" si="293"/>
        <v>2.2280253796302234</v>
      </c>
      <c r="GR42" s="88">
        <f t="shared" si="294"/>
        <v>2.8281130927775674E-2</v>
      </c>
      <c r="GS42" s="88">
        <f t="shared" si="295"/>
        <v>0</v>
      </c>
      <c r="GT42" s="88">
        <f t="shared" si="296"/>
        <v>-0.36387036058388134</v>
      </c>
      <c r="GU42" s="88">
        <f t="shared" si="297"/>
        <v>0.10406698037180921</v>
      </c>
      <c r="GV42" s="88">
        <f t="shared" si="298"/>
        <v>0.59519575337012776</v>
      </c>
      <c r="GW42" s="88">
        <f t="shared" si="299"/>
        <v>6.8231116852153963E-3</v>
      </c>
      <c r="GX42" s="87">
        <f t="shared" si="300"/>
        <v>2.5985219954012702</v>
      </c>
      <c r="GY42" s="88">
        <f t="shared" si="301"/>
        <v>0</v>
      </c>
      <c r="GZ42" s="88">
        <f t="shared" si="302"/>
        <v>0</v>
      </c>
      <c r="HA42" s="88">
        <f t="shared" si="303"/>
        <v>0</v>
      </c>
      <c r="HB42" s="88">
        <f t="shared" si="304"/>
        <v>0.29777261174139169</v>
      </c>
      <c r="HC42" s="88">
        <f t="shared" si="305"/>
        <v>1.1974728543391289</v>
      </c>
      <c r="HD42" s="87">
        <f t="shared" si="306"/>
        <v>1.4952454660805206</v>
      </c>
      <c r="HE42" s="88">
        <f t="shared" si="307"/>
        <v>0</v>
      </c>
      <c r="HF42" s="88">
        <f t="shared" si="308"/>
        <v>0.33569271875178924</v>
      </c>
      <c r="HG42" s="88">
        <f t="shared" si="309"/>
        <v>0.33569271875178924</v>
      </c>
      <c r="HH42" s="96" t="str">
        <f t="shared" si="310"/>
        <v>Fail</v>
      </c>
      <c r="HI42" s="83">
        <f t="shared" si="311"/>
        <v>0.14882386169061193</v>
      </c>
      <c r="HJ42" s="83">
        <f t="shared" si="312"/>
        <v>0.33569271875178924</v>
      </c>
      <c r="HK42" s="83">
        <f t="shared" si="313"/>
        <v>2.8281130927775674E-2</v>
      </c>
      <c r="HL42" s="83">
        <f t="shared" si="314"/>
        <v>9.1883819829304691</v>
      </c>
      <c r="HM42" s="96" t="str">
        <f t="shared" si="315"/>
        <v>Ferroactinolite</v>
      </c>
      <c r="HP42" s="97">
        <f>parameters!$E$5+parameters!$F$5*calcs!$Q42 +parameters!$G$5*calcs!$GM42+parameters!$H$5*LN(calcs!$GM42)+parameters!$I$5*calcs!$GQ42+parameters!$J$5*(calcs!$GU42+calcs!$GY42) + parameters!$K$5*calcs!$GT42+parameters!$L$5*(calcs!$GV42+calcs!$GZ42)+parameters!$M$5*(calcs!$GT42+calcs!$GV42+calcs!$GZ42)+parameters!$N$5*(calcs!$GO42+calcs!$GR42)+parameters!$O$5*calcs!$HB42+parameters!$P$5*calcs!$HE42</f>
        <v>45.92997416523238</v>
      </c>
      <c r="HQ42" s="97">
        <f>parameters!$E$6+parameters!$F$6*calcs!$Q42 +parameters!$G$6*calcs!$GM42+parameters!$H$6*LN(calcs!$GM42)+parameters!$I$6*calcs!$GQ42+parameters!$J$6*(calcs!$GU42+calcs!$GY42) + parameters!$K$6*calcs!$GT42+parameters!$L$6*(calcs!$GV42+calcs!$GZ42)+parameters!$M$6*(calcs!$GT42+calcs!$GV42+calcs!$GZ42)+parameters!$N$6*(calcs!$GO42+calcs!$GR42)+parameters!$O$6*calcs!$HB42+parameters!$P$6*calcs!$HE42</f>
        <v>101.96285435054406</v>
      </c>
      <c r="HR42" s="97">
        <f>parameters!$E$7+parameters!$F$7*calcs!$Q42 +parameters!$G$7*calcs!$GM42+parameters!$H$7*LN(calcs!$GM42)+parameters!$I$7*calcs!$GQ42+parameters!$J$7*(calcs!$GU42+calcs!$GY42) + parameters!$K$7*calcs!$GT42+parameters!$L$7*(calcs!$GV42+calcs!$GZ42)+parameters!$M$7*(calcs!$GT42+calcs!$GV42+calcs!$GZ42)+parameters!$N$7*(calcs!$GO42+calcs!$GR42)+parameters!$O$7*calcs!$HB42+parameters!$P$7*calcs!$HE42</f>
        <v>148.12506705082669</v>
      </c>
      <c r="HS42" s="97">
        <f>parameters!$E$8+parameters!$F$8*calcs!$Q42 +parameters!$G$8*calcs!$GM42+parameters!$H$8*LN(calcs!$GM42)+parameters!$I$8*calcs!$GQ42+parameters!$J$8*(calcs!$GU42+calcs!$GY42) + parameters!$K$8*calcs!$GT42+parameters!$L$8*(calcs!$GV42+calcs!$GZ42)+parameters!$M$8*(calcs!$GT42+calcs!$GV42+calcs!$GZ42)+parameters!$N$8*(calcs!$GO42+calcs!$GR42)+parameters!$O$8*calcs!$HB42+parameters!$P$8*calcs!$HE42</f>
        <v>148.18392789336119</v>
      </c>
      <c r="HT42" s="81"/>
      <c r="HU42" s="97">
        <f>EXP(parameters!$E$10+parameters!$F$10*calcs!$Q42 +parameters!$G$10*calcs!$GM42+parameters!$H$10*LN(calcs!$GM42)+parameters!$I$10*calcs!$GQ42+parameters!$J$10*(calcs!$GU42+calcs!$GY42) + parameters!$K$10*calcs!$GT42+parameters!$L$10*(calcs!$GV42+calcs!$GZ42)+parameters!$M$10*(calcs!$GT42+calcs!$GV42+calcs!$GZ42)+parameters!$N$10*(calcs!$GO42+calcs!$GR42)+parameters!$O$10*calcs!$HB42+parameters!$P$10*calcs!$HE42)</f>
        <v>8.1602050517321119E-3</v>
      </c>
      <c r="HV42" s="97">
        <f>EXP(parameters!$E$11+parameters!$F$11*calcs!$Q42 +parameters!$G$11*calcs!$GM42+parameters!$H$11*LN(calcs!$GM42)+parameters!$I$11*calcs!$GQ42+parameters!$J$11*(calcs!$GU42+calcs!$GY42) + parameters!$K$11*calcs!$GT42+parameters!$L$11*(calcs!$GV42+calcs!$GZ42)+parameters!$M$11*(calcs!$GT42+calcs!$GV42+calcs!$GZ42)+parameters!$N$11*(calcs!$GO42+calcs!$GR42)+parameters!$O$11*calcs!$HB42+parameters!$P$11*calcs!$HE42)</f>
        <v>1.2681386331706854E-2</v>
      </c>
      <c r="HW42" s="73"/>
      <c r="HX42" s="97">
        <f>EXP(parameters!$E$13+parameters!$F$13*calcs!$Q42 +parameters!$G$13*calcs!$GM42+parameters!$H$13*LN(calcs!$GM42)+parameters!$I$13*calcs!$GQ42+parameters!$J$13*(calcs!$GU42+calcs!$GY42) + parameters!$K$13*calcs!$GT42+parameters!$L$13*(calcs!$GV42+calcs!$GZ42)+parameters!$M$13*(calcs!$GT42+calcs!$GV42+calcs!$GZ42)+parameters!$N$13*(calcs!$GO42+calcs!$GR42)+parameters!$O$13*calcs!$HB42+parameters!$P$13*calcs!$HE42)</f>
        <v>2.9311684158843811E-2</v>
      </c>
      <c r="HY42" s="97">
        <f>EXP(parameters!$E$14+parameters!$F$14*calcs!$Q42 +parameters!$G$14*calcs!$GM42+parameters!$H$14*LN(calcs!$GM42)+parameters!$I$14*calcs!$GQ42+parameters!$J$14*(calcs!$GU42+calcs!$GY42) + parameters!$K$14*calcs!$GT42+parameters!$L$14*(calcs!$GV42+calcs!$GZ42)+parameters!$M$14*(calcs!$GT42+calcs!$GV42+calcs!$GZ42)+parameters!$N$14*(calcs!$GO42+calcs!$GR42)+parameters!$O$14*calcs!$HB42+parameters!$P$14*calcs!$HE42)</f>
        <v>1.952315717299739E-2</v>
      </c>
      <c r="HZ42" s="81"/>
      <c r="IA42" s="97">
        <f>EXP(parameters!$E$16+parameters!$F$16*calcs!$Q42 +parameters!$G$16*calcs!$GM42+parameters!$H$16*LN(calcs!$GM42)+parameters!$I$16*calcs!$GQ42+parameters!$J$16*(calcs!$GU42+calcs!$GY42) + parameters!$K$16*calcs!$GT42+parameters!$L$16*(calcs!$GV42+calcs!$GZ42)+parameters!$M$16*(calcs!$GT42+calcs!$GV42+calcs!$GZ42)+parameters!$N$16*(calcs!$GO42+calcs!$GR42)+parameters!$O$16*calcs!$HB42+parameters!$P$16*calcs!$HE42)</f>
        <v>1.1732243123048254E-4</v>
      </c>
      <c r="IB42" s="81"/>
      <c r="IC42" s="97">
        <f>(parameters!$E$18+parameters!$F$18*calcs!$Q42 +parameters!$G$18*calcs!$GM42+parameters!$H$18*LN(calcs!$GM42)+parameters!$I$18*calcs!$GQ42+parameters!$J$18*(calcs!$GU42+calcs!$GY42) + parameters!$K$18*calcs!$GT42+parameters!$L$18*(calcs!$GV42+calcs!$GZ42)+parameters!$M$18*(calcs!$GT42+calcs!$GV42+calcs!$GZ42)+parameters!$N$18*(calcs!$GO42+calcs!$GR42)+parameters!$O$18*calcs!$HB42+parameters!$P$18*calcs!$HE42)</f>
        <v>-24.457673869246356</v>
      </c>
      <c r="ID42" s="97">
        <f>EXP(parameters!$E$19+parameters!$F$19*calcs!$Q42 +parameters!$G$19*calcs!$GM42+parameters!$H$19*LN(calcs!$GM42)+parameters!$I$19*calcs!$GQ42+parameters!$J$19*(calcs!$GU42+calcs!$GY42) + parameters!$K$19*calcs!$GT42+parameters!$L$19*(calcs!$GV42+calcs!$GZ42)+parameters!$M$19*(calcs!$GT42+calcs!$GV42+calcs!$GZ42)+parameters!$N$19*(calcs!$GO42+calcs!$GR42)+parameters!$O$19*calcs!$HB42+parameters!$P$19*calcs!$HE42)</f>
        <v>0.25809146582932196</v>
      </c>
      <c r="IE42" s="73"/>
      <c r="IF42" s="97">
        <f>(parameters!$E$21+parameters!$F$21*calcs!$Q42 +parameters!$G$21*calcs!$GM42+parameters!$H$21*LN(calcs!$GM42)+parameters!$I$21*calcs!$GQ42+parameters!$J$21*(calcs!$GU42+calcs!$GY42) + parameters!$K$21*calcs!$GT42+parameters!$L$21*(calcs!$GV42+calcs!$GZ42)+parameters!$M$21*(calcs!$GT42+calcs!$GV42+calcs!$GZ42)+parameters!$N$21*(calcs!$GO42+calcs!$GR42)+parameters!$O$21*calcs!$HB42+parameters!$P$21*calcs!$HE42)</f>
        <v>18.101485191124215</v>
      </c>
      <c r="IG42" s="97">
        <f>(parameters!$E$22+parameters!$F$22*calcs!$Q42 +parameters!$G$22*calcs!$GM42+parameters!$H$22*LN(calcs!$GM42)+parameters!$I$22*calcs!$GQ42+parameters!$J$22*(calcs!$GU42+calcs!$GY42) + parameters!$K$22*calcs!$GT42+parameters!$L$22*(calcs!$GV42+calcs!$GZ42)+parameters!$M$22*(calcs!$GT42+calcs!$GV42+calcs!$GZ42)+parameters!$N$22*(calcs!$GO42+calcs!$GR42)+parameters!$O$22*calcs!$HB42+parameters!$P$22*calcs!$HE42)</f>
        <v>0.2909527020219892</v>
      </c>
      <c r="IH42" s="81"/>
      <c r="II42" s="97">
        <f>(parameters!$E$24+parameters!$F$24*calcs!$Q42 +parameters!$G$24*calcs!$GM42+parameters!$H$24*LN(calcs!$GM42)+parameters!$I$24*calcs!$GQ42+parameters!$J$24*(calcs!$GU42+calcs!$GY42) + parameters!$K$24*calcs!$GT42+parameters!$L$24*(calcs!$GV42+calcs!$GZ42)+parameters!$M$24*(calcs!$GT42+calcs!$GV42+calcs!$GZ42)+parameters!$N$24*(calcs!$GO42+calcs!$GR42)+parameters!$O$24*calcs!$HB42+parameters!$P$24*calcs!$HE42)</f>
        <v>18.657020476975706</v>
      </c>
      <c r="IJ42" s="98"/>
    </row>
    <row r="43" spans="1:244" s="60" customFormat="1" x14ac:dyDescent="0.3">
      <c r="A43" s="138" t="s">
        <v>171</v>
      </c>
      <c r="B43" s="90" t="str">
        <f t="shared" si="118"/>
        <v>Ferroactinolite</v>
      </c>
      <c r="C43" s="115">
        <v>70.410003662109403</v>
      </c>
      <c r="D43" s="115">
        <v>0.270000010728836</v>
      </c>
      <c r="E43" s="115">
        <v>13.4099998474121</v>
      </c>
      <c r="F43" s="115"/>
      <c r="G43" s="115">
        <v>1.6000000238418599</v>
      </c>
      <c r="H43" s="115">
        <v>0.40999999642372098</v>
      </c>
      <c r="I43" s="115">
        <v>1.6799999475479099</v>
      </c>
      <c r="J43" s="115">
        <v>5.0000000745058101E-2</v>
      </c>
      <c r="K43" s="115">
        <v>4.9400000572204599</v>
      </c>
      <c r="L43" s="115">
        <v>2.1700000762939502</v>
      </c>
      <c r="M43" s="91">
        <v>0</v>
      </c>
      <c r="N43" s="91">
        <v>0</v>
      </c>
      <c r="O43" s="91">
        <v>0</v>
      </c>
      <c r="P43" s="91">
        <v>95.759999999999991</v>
      </c>
      <c r="Q43" s="60">
        <v>1025</v>
      </c>
      <c r="R43" s="92">
        <f t="shared" si="119"/>
        <v>1.1719374777315148</v>
      </c>
      <c r="S43" s="93">
        <f t="shared" si="120"/>
        <v>3.3804934359438587E-3</v>
      </c>
      <c r="T43" s="93">
        <f t="shared" si="121"/>
        <v>0.13152061615018359</v>
      </c>
      <c r="U43" s="93">
        <f t="shared" si="122"/>
        <v>0</v>
      </c>
      <c r="V43" s="93">
        <f t="shared" si="123"/>
        <v>2.2271715253923439E-2</v>
      </c>
      <c r="W43" s="93">
        <f t="shared" si="124"/>
        <v>1.0171173317383304E-2</v>
      </c>
      <c r="X43" s="93">
        <f t="shared" si="125"/>
        <v>2.9957203058985558E-2</v>
      </c>
      <c r="Y43" s="93">
        <f t="shared" si="126"/>
        <v>7.0482098597488159E-4</v>
      </c>
      <c r="Z43" s="93">
        <f t="shared" si="127"/>
        <v>7.9704416935098332E-2</v>
      </c>
      <c r="AA43" s="93">
        <f t="shared" si="128"/>
        <v>2.3035262806798375E-2</v>
      </c>
      <c r="AB43" s="93">
        <f t="shared" si="129"/>
        <v>0</v>
      </c>
      <c r="AC43" s="94">
        <f t="shared" si="130"/>
        <v>0</v>
      </c>
      <c r="AD43" s="92">
        <f t="shared" si="131"/>
        <v>2.3438749554630296</v>
      </c>
      <c r="AE43" s="93">
        <f t="shared" si="132"/>
        <v>6.7609868718877175E-3</v>
      </c>
      <c r="AF43" s="93">
        <f t="shared" si="133"/>
        <v>0.39456184845055076</v>
      </c>
      <c r="AG43" s="93">
        <f t="shared" si="134"/>
        <v>0</v>
      </c>
      <c r="AH43" s="93">
        <f t="shared" si="135"/>
        <v>2.2271715253923439E-2</v>
      </c>
      <c r="AI43" s="93">
        <f t="shared" si="136"/>
        <v>1.0171173317383304E-2</v>
      </c>
      <c r="AJ43" s="93">
        <f t="shared" si="137"/>
        <v>2.9957203058985558E-2</v>
      </c>
      <c r="AK43" s="93">
        <f t="shared" si="138"/>
        <v>7.0482098597488159E-4</v>
      </c>
      <c r="AL43" s="93">
        <f t="shared" si="139"/>
        <v>7.9704416935098332E-2</v>
      </c>
      <c r="AM43" s="93">
        <f t="shared" si="140"/>
        <v>2.3035262806798375E-2</v>
      </c>
      <c r="AN43" s="94">
        <f t="shared" si="141"/>
        <v>2.9110423831436321</v>
      </c>
      <c r="AO43" s="92">
        <f t="shared" si="142"/>
        <v>18.518838574048264</v>
      </c>
      <c r="AP43" s="93">
        <f t="shared" si="143"/>
        <v>5.3418218488969674E-2</v>
      </c>
      <c r="AQ43" s="93">
        <f t="shared" si="144"/>
        <v>3.117413393535915</v>
      </c>
      <c r="AR43" s="93">
        <f t="shared" si="145"/>
        <v>0</v>
      </c>
      <c r="AS43" s="93">
        <f t="shared" si="146"/>
        <v>0.17596770620943739</v>
      </c>
      <c r="AT43" s="93">
        <f t="shared" si="147"/>
        <v>8.0361930714037785E-2</v>
      </c>
      <c r="AU43" s="93">
        <f t="shared" si="148"/>
        <v>0.23669036024566581</v>
      </c>
      <c r="AV43" s="93">
        <f t="shared" si="149"/>
        <v>5.5687552923623738E-3</v>
      </c>
      <c r="AW43" s="93">
        <f t="shared" si="150"/>
        <v>0.62974060430119494</v>
      </c>
      <c r="AX43" s="93">
        <f t="shared" si="151"/>
        <v>0.18200045716415167</v>
      </c>
      <c r="AY43" s="94">
        <f t="shared" si="152"/>
        <v>22.999999999999996</v>
      </c>
      <c r="AZ43" s="92">
        <f t="shared" si="153"/>
        <v>9.2594192870241319</v>
      </c>
      <c r="BA43" s="93">
        <f t="shared" si="154"/>
        <v>2.6709109244484837E-2</v>
      </c>
      <c r="BB43" s="93">
        <f t="shared" si="155"/>
        <v>2.0782755956906098</v>
      </c>
      <c r="BC43" s="93">
        <f t="shared" si="156"/>
        <v>0</v>
      </c>
      <c r="BD43" s="93">
        <f t="shared" si="157"/>
        <v>0.17596770620943739</v>
      </c>
      <c r="BE43" s="93">
        <f t="shared" si="158"/>
        <v>8.0361930714037785E-2</v>
      </c>
      <c r="BF43" s="93">
        <f t="shared" si="159"/>
        <v>0.23669036024566581</v>
      </c>
      <c r="BG43" s="93">
        <f t="shared" si="160"/>
        <v>5.5687552923623738E-3</v>
      </c>
      <c r="BH43" s="93">
        <f t="shared" si="161"/>
        <v>1.2594812086023899</v>
      </c>
      <c r="BI43" s="93">
        <f t="shared" si="162"/>
        <v>0.36400091432830334</v>
      </c>
      <c r="BJ43" s="93">
        <f t="shared" si="163"/>
        <v>0</v>
      </c>
      <c r="BK43" s="93">
        <f t="shared" si="164"/>
        <v>0</v>
      </c>
      <c r="BL43" s="93">
        <f t="shared" si="165"/>
        <v>2</v>
      </c>
      <c r="BM43" s="94">
        <f t="shared" si="166"/>
        <v>13.48647486735142</v>
      </c>
      <c r="BN43" s="95">
        <f t="shared" si="167"/>
        <v>9.2594192870241319</v>
      </c>
      <c r="BO43" s="66">
        <f t="shared" si="168"/>
        <v>0</v>
      </c>
      <c r="BP43" s="66">
        <f t="shared" si="169"/>
        <v>0</v>
      </c>
      <c r="BQ43" s="66">
        <f t="shared" si="170"/>
        <v>9.2594192870241319</v>
      </c>
      <c r="BR43" s="66">
        <f t="shared" si="171"/>
        <v>2.0782755956906098</v>
      </c>
      <c r="BS43" s="66">
        <f t="shared" si="172"/>
        <v>2.6709109244484837E-2</v>
      </c>
      <c r="BT43" s="66">
        <f t="shared" si="173"/>
        <v>0</v>
      </c>
      <c r="BU43" s="66"/>
      <c r="BV43" s="66">
        <f t="shared" si="174"/>
        <v>8.0361930714037785E-2</v>
      </c>
      <c r="BW43" s="66">
        <f t="shared" si="175"/>
        <v>0.17596770620943739</v>
      </c>
      <c r="BX43" s="66">
        <f t="shared" si="176"/>
        <v>5.5687552923623738E-3</v>
      </c>
      <c r="BY43" s="66">
        <f t="shared" si="177"/>
        <v>2.3668830971509323</v>
      </c>
      <c r="BZ43" s="66">
        <f t="shared" si="178"/>
        <v>0</v>
      </c>
      <c r="CA43" s="66">
        <f t="shared" si="179"/>
        <v>0</v>
      </c>
      <c r="CB43" s="66">
        <f t="shared" si="180"/>
        <v>0</v>
      </c>
      <c r="CC43" s="66">
        <f t="shared" si="181"/>
        <v>0.23669036024566581</v>
      </c>
      <c r="CD43" s="56">
        <f t="shared" si="182"/>
        <v>0.23669036024566581</v>
      </c>
      <c r="CE43" s="66">
        <f t="shared" si="183"/>
        <v>0.47338072049133162</v>
      </c>
      <c r="CF43" s="66">
        <f t="shared" si="184"/>
        <v>1.0227908483567241</v>
      </c>
      <c r="CG43" s="66">
        <f t="shared" si="185"/>
        <v>0.36400091432830334</v>
      </c>
      <c r="CH43" s="67">
        <f t="shared" si="186"/>
        <v>1.3867917626850275</v>
      </c>
      <c r="CJ43" s="60">
        <f t="shared" si="187"/>
        <v>0.86398506774727835</v>
      </c>
      <c r="CK43" s="60">
        <f t="shared" si="188"/>
        <v>1.1863737675983379</v>
      </c>
      <c r="CL43" s="60">
        <f t="shared" si="189"/>
        <v>1.2644364135731798</v>
      </c>
      <c r="CN43" s="60">
        <f t="shared" si="190"/>
        <v>0.86398506774727835</v>
      </c>
      <c r="CO43" s="60">
        <f t="shared" si="191"/>
        <v>8</v>
      </c>
      <c r="CP43" s="60">
        <f t="shared" si="192"/>
        <v>2.3076271560065691E-2</v>
      </c>
      <c r="CQ43" s="60">
        <f t="shared" si="193"/>
        <v>1.7955990813402667</v>
      </c>
      <c r="CR43" s="60">
        <f t="shared" si="194"/>
        <v>0</v>
      </c>
      <c r="CS43" s="60">
        <f t="shared" si="195"/>
        <v>0.15203347057069394</v>
      </c>
      <c r="CT43" s="60">
        <f t="shared" si="196"/>
        <v>6.9431508152270019E-2</v>
      </c>
      <c r="CU43" s="60">
        <f t="shared" si="197"/>
        <v>0.20449693693197929</v>
      </c>
      <c r="CV43" s="60">
        <f t="shared" si="198"/>
        <v>4.8113214185397206E-3</v>
      </c>
      <c r="CW43" s="60">
        <f t="shared" si="199"/>
        <v>1.0881729573407599</v>
      </c>
      <c r="CX43" s="60">
        <f t="shared" si="200"/>
        <v>0.31449135462601041</v>
      </c>
      <c r="CY43" s="60">
        <f t="shared" si="201"/>
        <v>0</v>
      </c>
      <c r="CZ43" s="60">
        <f t="shared" si="202"/>
        <v>0</v>
      </c>
      <c r="DA43" s="60">
        <f t="shared" si="203"/>
        <v>1.7279701354945567</v>
      </c>
      <c r="DB43" s="60">
        <f t="shared" si="204"/>
        <v>19.871656558187397</v>
      </c>
      <c r="DC43" s="60">
        <f t="shared" si="205"/>
        <v>6.256686883625207</v>
      </c>
      <c r="DD43" s="60" t="str">
        <f t="shared" si="206"/>
        <v>FAIL</v>
      </c>
      <c r="DE43" s="59">
        <f t="shared" si="207"/>
        <v>8</v>
      </c>
      <c r="DF43" s="59">
        <f t="shared" si="208"/>
        <v>0</v>
      </c>
      <c r="DG43" s="59">
        <f t="shared" si="209"/>
        <v>0</v>
      </c>
      <c r="DH43" s="59">
        <f t="shared" si="210"/>
        <v>8</v>
      </c>
      <c r="DI43" s="59">
        <f t="shared" si="211"/>
        <v>1.7955990813402667</v>
      </c>
      <c r="DJ43" s="59">
        <f t="shared" si="212"/>
        <v>2.3076271560065691E-2</v>
      </c>
      <c r="DK43" s="59">
        <f t="shared" si="213"/>
        <v>0</v>
      </c>
      <c r="DL43" s="59">
        <f t="shared" si="214"/>
        <v>6.256686883625207</v>
      </c>
      <c r="DM43" s="59">
        <f t="shared" si="215"/>
        <v>0</v>
      </c>
      <c r="DN43" s="59">
        <f t="shared" si="216"/>
        <v>0</v>
      </c>
      <c r="DO43" s="59">
        <f t="shared" si="217"/>
        <v>0</v>
      </c>
      <c r="DP43" s="59">
        <f t="shared" si="218"/>
        <v>8.0753622365255389</v>
      </c>
      <c r="DQ43" s="59">
        <f t="shared" si="219"/>
        <v>6.9431508152270019E-2</v>
      </c>
      <c r="DR43" s="59">
        <f t="shared" si="220"/>
        <v>0</v>
      </c>
      <c r="DS43" s="59">
        <f t="shared" si="221"/>
        <v>4.8113214185397206E-3</v>
      </c>
      <c r="DT43" s="59">
        <f t="shared" si="222"/>
        <v>0.20449693693197929</v>
      </c>
      <c r="DU43" s="59">
        <f t="shared" si="223"/>
        <v>1.0881729573407599</v>
      </c>
      <c r="DV43" s="59">
        <f t="shared" si="224"/>
        <v>1.366912723843549</v>
      </c>
      <c r="DW43" s="59">
        <f t="shared" si="225"/>
        <v>0</v>
      </c>
      <c r="DX43" s="59">
        <f t="shared" si="226"/>
        <v>0</v>
      </c>
      <c r="DY43" s="59">
        <f t="shared" si="227"/>
        <v>0</v>
      </c>
      <c r="EA43" s="60">
        <f t="shared" si="228"/>
        <v>0.70561080385014285</v>
      </c>
      <c r="EB43" s="60">
        <f t="shared" si="229"/>
        <v>1.1430771403089235</v>
      </c>
      <c r="EC43" s="60">
        <f t="shared" si="230"/>
        <v>1.0958448917634225</v>
      </c>
      <c r="ED43" s="60">
        <f t="shared" si="231"/>
        <v>0.99618919288645957</v>
      </c>
      <c r="EF43" s="60">
        <f t="shared" si="232"/>
        <v>1.1430771403089235</v>
      </c>
      <c r="EG43" s="60">
        <f t="shared" si="233"/>
        <v>10.584230519532836</v>
      </c>
      <c r="EH43" s="60">
        <f t="shared" si="234"/>
        <v>3.0530572215384359E-2</v>
      </c>
      <c r="EI43" s="60">
        <f t="shared" si="235"/>
        <v>2.3756293246958466</v>
      </c>
      <c r="EJ43" s="60">
        <f t="shared" si="236"/>
        <v>0</v>
      </c>
      <c r="EK43" s="60">
        <f t="shared" si="237"/>
        <v>0.2011446624006045</v>
      </c>
      <c r="EL43" s="60">
        <f t="shared" si="238"/>
        <v>9.1859885950306155E-2</v>
      </c>
      <c r="EM43" s="60">
        <f t="shared" si="239"/>
        <v>0.27055534012830457</v>
      </c>
      <c r="EN43" s="60">
        <f t="shared" si="240"/>
        <v>6.3655168746737656E-3</v>
      </c>
      <c r="EO43" s="60">
        <f t="shared" si="241"/>
        <v>1.4396841782020466</v>
      </c>
      <c r="EP43" s="60">
        <f t="shared" si="242"/>
        <v>0.41608112422023041</v>
      </c>
      <c r="EQ43" s="60">
        <f t="shared" si="243"/>
        <v>0</v>
      </c>
      <c r="ER43" s="60">
        <f t="shared" si="244"/>
        <v>0</v>
      </c>
      <c r="ES43" s="60">
        <f t="shared" si="245"/>
        <v>2.286154280617847</v>
      </c>
      <c r="ET43" s="60">
        <f t="shared" si="246"/>
        <v>26.290774227105238</v>
      </c>
      <c r="EU43" s="60">
        <f t="shared" si="247"/>
        <v>-6.581548454210477</v>
      </c>
      <c r="EV43" s="60" t="str">
        <f t="shared" si="248"/>
        <v/>
      </c>
      <c r="EW43" s="62">
        <f t="shared" si="249"/>
        <v>10.584230519532836</v>
      </c>
      <c r="EX43" s="62">
        <f t="shared" si="250"/>
        <v>0</v>
      </c>
      <c r="EY43" s="62">
        <f t="shared" si="251"/>
        <v>0</v>
      </c>
      <c r="EZ43" s="62">
        <f t="shared" si="252"/>
        <v>10.584230519532836</v>
      </c>
      <c r="FA43" s="62">
        <f t="shared" si="253"/>
        <v>2.3756293246958466</v>
      </c>
      <c r="FB43" s="62">
        <f t="shared" si="254"/>
        <v>3.0530572215384359E-2</v>
      </c>
      <c r="FC43" s="62">
        <f t="shared" si="255"/>
        <v>0</v>
      </c>
      <c r="FD43" s="62">
        <f t="shared" si="256"/>
        <v>-6.581548454210477</v>
      </c>
      <c r="FE43" s="62">
        <f t="shared" si="257"/>
        <v>9.1859885950306155E-2</v>
      </c>
      <c r="FF43" s="62">
        <f t="shared" si="258"/>
        <v>6.7826931166110818</v>
      </c>
      <c r="FG43" s="62">
        <f t="shared" si="259"/>
        <v>6.3655168746737656E-3</v>
      </c>
      <c r="FH43" s="62">
        <f t="shared" si="260"/>
        <v>2.7055299621368163</v>
      </c>
      <c r="FI43" s="62">
        <f t="shared" si="261"/>
        <v>0</v>
      </c>
      <c r="FJ43" s="62">
        <f t="shared" si="262"/>
        <v>0</v>
      </c>
      <c r="FK43" s="62">
        <f t="shared" si="263"/>
        <v>0</v>
      </c>
      <c r="FL43" s="62">
        <f t="shared" si="264"/>
        <v>0.27055534012830457</v>
      </c>
      <c r="FM43" s="62">
        <f t="shared" si="265"/>
        <v>1.4396841782020466</v>
      </c>
      <c r="FN43" s="62">
        <f t="shared" si="266"/>
        <v>1.7102395183303511</v>
      </c>
      <c r="FO43" s="62">
        <f t="shared" si="267"/>
        <v>0</v>
      </c>
      <c r="FP43" s="62">
        <f t="shared" si="268"/>
        <v>0.41608112422023041</v>
      </c>
      <c r="FQ43" s="62">
        <f t="shared" si="269"/>
        <v>0.41608112422023041</v>
      </c>
      <c r="FR43" s="62" t="str">
        <f t="shared" si="270"/>
        <v>Fail</v>
      </c>
      <c r="FS43" s="62" t="str">
        <f t="shared" si="271"/>
        <v>Low-Ca</v>
      </c>
      <c r="FT43" s="60">
        <f t="shared" si="272"/>
        <v>1.3362306744319246E-2</v>
      </c>
      <c r="FV43" s="60">
        <f t="shared" si="273"/>
        <v>1.003531104028101</v>
      </c>
      <c r="FW43" s="60">
        <f t="shared" si="274"/>
        <v>9.2921152597664189</v>
      </c>
      <c r="FX43" s="60">
        <f t="shared" si="275"/>
        <v>2.6803421887725026E-2</v>
      </c>
      <c r="FY43" s="60">
        <f t="shared" si="276"/>
        <v>2.0856142030180567</v>
      </c>
      <c r="FZ43" s="60">
        <f t="shared" si="277"/>
        <v>0</v>
      </c>
      <c r="GA43" s="60">
        <f t="shared" si="278"/>
        <v>0.17658906648564923</v>
      </c>
      <c r="GB43" s="60">
        <f t="shared" si="279"/>
        <v>8.0645697051288101E-2</v>
      </c>
      <c r="GC43" s="60">
        <f t="shared" si="280"/>
        <v>0.23752613853014196</v>
      </c>
      <c r="GD43" s="60">
        <f t="shared" si="281"/>
        <v>5.5884191466067431E-3</v>
      </c>
      <c r="GE43" s="60">
        <f t="shared" si="282"/>
        <v>1.2639285677714032</v>
      </c>
      <c r="GF43" s="60">
        <f t="shared" si="283"/>
        <v>0.36528623942312044</v>
      </c>
      <c r="GG43" s="60">
        <f t="shared" si="284"/>
        <v>0</v>
      </c>
      <c r="GH43" s="60">
        <f t="shared" si="285"/>
        <v>0</v>
      </c>
      <c r="GI43" s="60">
        <f t="shared" si="286"/>
        <v>2.0070622080562019</v>
      </c>
      <c r="GJ43" s="60">
        <f t="shared" si="287"/>
        <v>23.081215392646325</v>
      </c>
      <c r="GK43" s="60">
        <f t="shared" si="288"/>
        <v>-0.1624307852926492</v>
      </c>
      <c r="GM43" s="88">
        <f t="shared" si="289"/>
        <v>9.2921152597664189</v>
      </c>
      <c r="GN43" s="88">
        <f t="shared" si="290"/>
        <v>0</v>
      </c>
      <c r="GO43" s="88">
        <f t="shared" si="291"/>
        <v>0</v>
      </c>
      <c r="GP43" s="87">
        <f t="shared" si="292"/>
        <v>9.2921152597664189</v>
      </c>
      <c r="GQ43" s="88">
        <f t="shared" si="293"/>
        <v>2.0856142030180567</v>
      </c>
      <c r="GR43" s="88">
        <f t="shared" si="294"/>
        <v>2.6803421887725026E-2</v>
      </c>
      <c r="GS43" s="88">
        <f t="shared" si="295"/>
        <v>0</v>
      </c>
      <c r="GT43" s="88">
        <f t="shared" si="296"/>
        <v>-0.1624307852926492</v>
      </c>
      <c r="GU43" s="88">
        <f t="shared" si="297"/>
        <v>8.0645697051288101E-2</v>
      </c>
      <c r="GV43" s="88">
        <f t="shared" si="298"/>
        <v>0.33901985177829841</v>
      </c>
      <c r="GW43" s="88">
        <f t="shared" si="299"/>
        <v>5.5884191466067431E-3</v>
      </c>
      <c r="GX43" s="87">
        <f t="shared" si="300"/>
        <v>2.3752408075893254</v>
      </c>
      <c r="GY43" s="88">
        <f t="shared" si="301"/>
        <v>0</v>
      </c>
      <c r="GZ43" s="88">
        <f t="shared" si="302"/>
        <v>2.7755575615628914E-17</v>
      </c>
      <c r="HA43" s="88">
        <f t="shared" si="303"/>
        <v>0</v>
      </c>
      <c r="HB43" s="88">
        <f t="shared" si="304"/>
        <v>0.23752613853014196</v>
      </c>
      <c r="HC43" s="88">
        <f t="shared" si="305"/>
        <v>1.2639285677714032</v>
      </c>
      <c r="HD43" s="87">
        <f t="shared" si="306"/>
        <v>1.5014547063015451</v>
      </c>
      <c r="HE43" s="88">
        <f t="shared" si="307"/>
        <v>0</v>
      </c>
      <c r="HF43" s="88">
        <f t="shared" si="308"/>
        <v>0.36528623942312044</v>
      </c>
      <c r="HG43" s="88">
        <f t="shared" si="309"/>
        <v>0.36528623942312044</v>
      </c>
      <c r="HH43" s="96" t="str">
        <f t="shared" si="310"/>
        <v>Fail</v>
      </c>
      <c r="HI43" s="83">
        <f t="shared" si="311"/>
        <v>0.19216658902834047</v>
      </c>
      <c r="HJ43" s="83">
        <f t="shared" si="312"/>
        <v>0.36528623942312044</v>
      </c>
      <c r="HK43" s="83">
        <f t="shared" si="313"/>
        <v>2.6803421887725026E-2</v>
      </c>
      <c r="HL43" s="83">
        <f t="shared" si="314"/>
        <v>9.2921152597664189</v>
      </c>
      <c r="HM43" s="96" t="str">
        <f t="shared" si="315"/>
        <v>Ferroactinolite</v>
      </c>
      <c r="HP43" s="97">
        <f>parameters!$E$5+parameters!$F$5*calcs!$Q43 +parameters!$G$5*calcs!$GM43+parameters!$H$5*LN(calcs!$GM43)+parameters!$I$5*calcs!$GQ43+parameters!$J$5*(calcs!$GU43+calcs!$GY43) + parameters!$K$5*calcs!$GT43+parameters!$L$5*(calcs!$GV43+calcs!$GZ43)+parameters!$M$5*(calcs!$GT43+calcs!$GV43+calcs!$GZ43)+parameters!$N$5*(calcs!$GO43+calcs!$GR43)+parameters!$O$5*calcs!$HB43+parameters!$P$5*calcs!$HE43</f>
        <v>41.399895479565586</v>
      </c>
      <c r="HQ43" s="97">
        <f>parameters!$E$6+parameters!$F$6*calcs!$Q43 +parameters!$G$6*calcs!$GM43+parameters!$H$6*LN(calcs!$GM43)+parameters!$I$6*calcs!$GQ43+parameters!$J$6*(calcs!$GU43+calcs!$GY43) + parameters!$K$6*calcs!$GT43+parameters!$L$6*(calcs!$GV43+calcs!$GZ43)+parameters!$M$6*(calcs!$GT43+calcs!$GV43+calcs!$GZ43)+parameters!$N$6*(calcs!$GO43+calcs!$GR43)+parameters!$O$6*calcs!$HB43+parameters!$P$6*calcs!$HE43</f>
        <v>104.16464522309654</v>
      </c>
      <c r="HR43" s="97">
        <f>parameters!$E$7+parameters!$F$7*calcs!$Q43 +parameters!$G$7*calcs!$GM43+parameters!$H$7*LN(calcs!$GM43)+parameters!$I$7*calcs!$GQ43+parameters!$J$7*(calcs!$GU43+calcs!$GY43) + parameters!$K$7*calcs!$GT43+parameters!$L$7*(calcs!$GV43+calcs!$GZ43)+parameters!$M$7*(calcs!$GT43+calcs!$GV43+calcs!$GZ43)+parameters!$N$7*(calcs!$GO43+calcs!$GR43)+parameters!$O$7*calcs!$HB43+parameters!$P$7*calcs!$HE43</f>
        <v>150.14649485207482</v>
      </c>
      <c r="HS43" s="97">
        <f>parameters!$E$8+parameters!$F$8*calcs!$Q43 +parameters!$G$8*calcs!$GM43+parameters!$H$8*LN(calcs!$GM43)+parameters!$I$8*calcs!$GQ43+parameters!$J$8*(calcs!$GU43+calcs!$GY43) + parameters!$K$8*calcs!$GT43+parameters!$L$8*(calcs!$GV43+calcs!$GZ43)+parameters!$M$8*(calcs!$GT43+calcs!$GV43+calcs!$GZ43)+parameters!$N$8*(calcs!$GO43+calcs!$GR43)+parameters!$O$8*calcs!$HB43+parameters!$P$8*calcs!$HE43</f>
        <v>150.2321369042744</v>
      </c>
      <c r="HT43" s="81"/>
      <c r="HU43" s="97">
        <f>EXP(parameters!$E$10+parameters!$F$10*calcs!$Q43 +parameters!$G$10*calcs!$GM43+parameters!$H$10*LN(calcs!$GM43)+parameters!$I$10*calcs!$GQ43+parameters!$J$10*(calcs!$GU43+calcs!$GY43) + parameters!$K$10*calcs!$GT43+parameters!$L$10*(calcs!$GV43+calcs!$GZ43)+parameters!$M$10*(calcs!$GT43+calcs!$GV43+calcs!$GZ43)+parameters!$N$10*(calcs!$GO43+calcs!$GR43)+parameters!$O$10*calcs!$HB43+parameters!$P$10*calcs!$HE43)</f>
        <v>7.3712912428949865E-3</v>
      </c>
      <c r="HV43" s="97">
        <f>EXP(parameters!$E$11+parameters!$F$11*calcs!$Q43 +parameters!$G$11*calcs!$GM43+parameters!$H$11*LN(calcs!$GM43)+parameters!$I$11*calcs!$GQ43+parameters!$J$11*(calcs!$GU43+calcs!$GY43) + parameters!$K$11*calcs!$GT43+parameters!$L$11*(calcs!$GV43+calcs!$GZ43)+parameters!$M$11*(calcs!$GT43+calcs!$GV43+calcs!$GZ43)+parameters!$N$11*(calcs!$GO43+calcs!$GR43)+parameters!$O$11*calcs!$HB43+parameters!$P$11*calcs!$HE43)</f>
        <v>1.0688628165124859E-2</v>
      </c>
      <c r="HW43" s="73"/>
      <c r="HX43" s="97">
        <f>EXP(parameters!$E$13+parameters!$F$13*calcs!$Q43 +parameters!$G$13*calcs!$GM43+parameters!$H$13*LN(calcs!$GM43)+parameters!$I$13*calcs!$GQ43+parameters!$J$13*(calcs!$GU43+calcs!$GY43) + parameters!$K$13*calcs!$GT43+parameters!$L$13*(calcs!$GV43+calcs!$GZ43)+parameters!$M$13*(calcs!$GT43+calcs!$GV43+calcs!$GZ43)+parameters!$N$13*(calcs!$GO43+calcs!$GR43)+parameters!$O$13*calcs!$HB43+parameters!$P$13*calcs!$HE43)</f>
        <v>2.6010596918220153E-2</v>
      </c>
      <c r="HY43" s="97">
        <f>EXP(parameters!$E$14+parameters!$F$14*calcs!$Q43 +parameters!$G$14*calcs!$GM43+parameters!$H$14*LN(calcs!$GM43)+parameters!$I$14*calcs!$GQ43+parameters!$J$14*(calcs!$GU43+calcs!$GY43) + parameters!$K$14*calcs!$GT43+parameters!$L$14*(calcs!$GV43+calcs!$GZ43)+parameters!$M$14*(calcs!$GT43+calcs!$GV43+calcs!$GZ43)+parameters!$N$14*(calcs!$GO43+calcs!$GR43)+parameters!$O$14*calcs!$HB43+parameters!$P$14*calcs!$HE43)</f>
        <v>1.6874190531444639E-2</v>
      </c>
      <c r="HZ43" s="81"/>
      <c r="IA43" s="97">
        <f>EXP(parameters!$E$16+parameters!$F$16*calcs!$Q43 +parameters!$G$16*calcs!$GM43+parameters!$H$16*LN(calcs!$GM43)+parameters!$I$16*calcs!$GQ43+parameters!$J$16*(calcs!$GU43+calcs!$GY43) + parameters!$K$16*calcs!$GT43+parameters!$L$16*(calcs!$GV43+calcs!$GZ43)+parameters!$M$16*(calcs!$GT43+calcs!$GV43+calcs!$GZ43)+parameters!$N$16*(calcs!$GO43+calcs!$GR43)+parameters!$O$16*calcs!$HB43+parameters!$P$16*calcs!$HE43)</f>
        <v>7.4654273065139287E-5</v>
      </c>
      <c r="IB43" s="81"/>
      <c r="IC43" s="97">
        <f>(parameters!$E$18+parameters!$F$18*calcs!$Q43 +parameters!$G$18*calcs!$GM43+parameters!$H$18*LN(calcs!$GM43)+parameters!$I$18*calcs!$GQ43+parameters!$J$18*(calcs!$GU43+calcs!$GY43) + parameters!$K$18*calcs!$GT43+parameters!$L$18*(calcs!$GV43+calcs!$GZ43)+parameters!$M$18*(calcs!$GT43+calcs!$GV43+calcs!$GZ43)+parameters!$N$18*(calcs!$GO43+calcs!$GR43)+parameters!$O$18*calcs!$HB43+parameters!$P$18*calcs!$HE43)</f>
        <v>-25.289368239546121</v>
      </c>
      <c r="ID43" s="97">
        <f>EXP(parameters!$E$19+parameters!$F$19*calcs!$Q43 +parameters!$G$19*calcs!$GM43+parameters!$H$19*LN(calcs!$GM43)+parameters!$I$19*calcs!$GQ43+parameters!$J$19*(calcs!$GU43+calcs!$GY43) + parameters!$K$19*calcs!$GT43+parameters!$L$19*(calcs!$GV43+calcs!$GZ43)+parameters!$M$19*(calcs!$GT43+calcs!$GV43+calcs!$GZ43)+parameters!$N$19*(calcs!$GO43+calcs!$GR43)+parameters!$O$19*calcs!$HB43+parameters!$P$19*calcs!$HE43)</f>
        <v>0.18637256479599837</v>
      </c>
      <c r="IE43" s="73"/>
      <c r="IF43" s="97">
        <f>(parameters!$E$21+parameters!$F$21*calcs!$Q43 +parameters!$G$21*calcs!$GM43+parameters!$H$21*LN(calcs!$GM43)+parameters!$I$21*calcs!$GQ43+parameters!$J$21*(calcs!$GU43+calcs!$GY43) + parameters!$K$21*calcs!$GT43+parameters!$L$21*(calcs!$GV43+calcs!$GZ43)+parameters!$M$21*(calcs!$GT43+calcs!$GV43+calcs!$GZ43)+parameters!$N$21*(calcs!$GO43+calcs!$GR43)+parameters!$O$21*calcs!$HB43+parameters!$P$21*calcs!$HE43)</f>
        <v>19.936151337133364</v>
      </c>
      <c r="IG43" s="97">
        <f>(parameters!$E$22+parameters!$F$22*calcs!$Q43 +parameters!$G$22*calcs!$GM43+parameters!$H$22*LN(calcs!$GM43)+parameters!$I$22*calcs!$GQ43+parameters!$J$22*(calcs!$GU43+calcs!$GY43) + parameters!$K$22*calcs!$GT43+parameters!$L$22*(calcs!$GV43+calcs!$GZ43)+parameters!$M$22*(calcs!$GT43+calcs!$GV43+calcs!$GZ43)+parameters!$N$22*(calcs!$GO43+calcs!$GR43)+parameters!$O$22*calcs!$HB43+parameters!$P$22*calcs!$HE43)</f>
        <v>0.21201412512910212</v>
      </c>
      <c r="IH43" s="81"/>
      <c r="II43" s="97">
        <f>(parameters!$E$24+parameters!$F$24*calcs!$Q43 +parameters!$G$24*calcs!$GM43+parameters!$H$24*LN(calcs!$GM43)+parameters!$I$24*calcs!$GQ43+parameters!$J$24*(calcs!$GU43+calcs!$GY43) + parameters!$K$24*calcs!$GT43+parameters!$L$24*(calcs!$GV43+calcs!$GZ43)+parameters!$M$24*(calcs!$GT43+calcs!$GV43+calcs!$GZ43)+parameters!$N$24*(calcs!$GO43+calcs!$GR43)+parameters!$O$24*calcs!$HB43+parameters!$P$24*calcs!$HE43)</f>
        <v>18.551697275457339</v>
      </c>
      <c r="IJ43" s="98"/>
    </row>
    <row r="44" spans="1:244" s="60" customFormat="1" x14ac:dyDescent="0.3">
      <c r="A44" s="138" t="s">
        <v>171</v>
      </c>
      <c r="B44" s="90" t="str">
        <f t="shared" si="118"/>
        <v>Ferroactinolite</v>
      </c>
      <c r="C44" s="115">
        <v>70.830001831054702</v>
      </c>
      <c r="D44" s="115">
        <v>0.31000000238418601</v>
      </c>
      <c r="E44" s="115">
        <v>13.1199998855591</v>
      </c>
      <c r="F44" s="115"/>
      <c r="G44" s="115">
        <v>1.75</v>
      </c>
      <c r="H44" s="115">
        <v>0.41999998688697798</v>
      </c>
      <c r="I44" s="115">
        <v>1.6499999761581401</v>
      </c>
      <c r="J44" s="115">
        <v>5.9999998658895499E-2</v>
      </c>
      <c r="K44" s="115">
        <v>4.4899997711181596</v>
      </c>
      <c r="L44" s="115">
        <v>2.1199998855590798</v>
      </c>
      <c r="M44" s="91">
        <v>0</v>
      </c>
      <c r="N44" s="91">
        <v>0</v>
      </c>
      <c r="O44" s="91">
        <v>0</v>
      </c>
      <c r="P44" s="91">
        <v>95.759999999999991</v>
      </c>
      <c r="Q44" s="60">
        <v>1025</v>
      </c>
      <c r="R44" s="92">
        <f t="shared" si="119"/>
        <v>1.1789281263491129</v>
      </c>
      <c r="S44" s="93">
        <f t="shared" si="120"/>
        <v>3.8813071539274572E-3</v>
      </c>
      <c r="T44" s="93">
        <f t="shared" si="121"/>
        <v>0.12867639735074812</v>
      </c>
      <c r="U44" s="93">
        <f t="shared" si="122"/>
        <v>0</v>
      </c>
      <c r="V44" s="93">
        <f t="shared" si="123"/>
        <v>2.4359688195991089E-2</v>
      </c>
      <c r="W44" s="93">
        <f t="shared" si="124"/>
        <v>1.0419250480947108E-2</v>
      </c>
      <c r="X44" s="93">
        <f t="shared" si="125"/>
        <v>2.9422253497827035E-2</v>
      </c>
      <c r="Y44" s="93">
        <f t="shared" si="126"/>
        <v>8.4578515166190444E-4</v>
      </c>
      <c r="Z44" s="93">
        <f t="shared" si="127"/>
        <v>7.2443888593203498E-2</v>
      </c>
      <c r="AA44" s="93">
        <f t="shared" si="128"/>
        <v>2.250449437662632E-2</v>
      </c>
      <c r="AB44" s="93">
        <f t="shared" si="129"/>
        <v>0</v>
      </c>
      <c r="AC44" s="94">
        <f t="shared" si="130"/>
        <v>0</v>
      </c>
      <c r="AD44" s="92">
        <f t="shared" si="131"/>
        <v>2.3578562526982259</v>
      </c>
      <c r="AE44" s="93">
        <f t="shared" si="132"/>
        <v>7.7626143078549144E-3</v>
      </c>
      <c r="AF44" s="93">
        <f t="shared" si="133"/>
        <v>0.3860291920522444</v>
      </c>
      <c r="AG44" s="93">
        <f t="shared" si="134"/>
        <v>0</v>
      </c>
      <c r="AH44" s="93">
        <f t="shared" si="135"/>
        <v>2.4359688195991089E-2</v>
      </c>
      <c r="AI44" s="93">
        <f t="shared" si="136"/>
        <v>1.0419250480947108E-2</v>
      </c>
      <c r="AJ44" s="93">
        <f t="shared" si="137"/>
        <v>2.9422253497827035E-2</v>
      </c>
      <c r="AK44" s="93">
        <f t="shared" si="138"/>
        <v>8.4578515166190444E-4</v>
      </c>
      <c r="AL44" s="93">
        <f t="shared" si="139"/>
        <v>7.2443888593203498E-2</v>
      </c>
      <c r="AM44" s="93">
        <f t="shared" si="140"/>
        <v>2.250449437662632E-2</v>
      </c>
      <c r="AN44" s="94">
        <f t="shared" si="141"/>
        <v>2.9116434193545819</v>
      </c>
      <c r="AO44" s="92">
        <f t="shared" si="142"/>
        <v>18.625458547420756</v>
      </c>
      <c r="AP44" s="93">
        <f t="shared" si="143"/>
        <v>6.1319366201868099E-2</v>
      </c>
      <c r="AQ44" s="93">
        <f t="shared" si="144"/>
        <v>3.0493677069734515</v>
      </c>
      <c r="AR44" s="93">
        <f t="shared" si="145"/>
        <v>0</v>
      </c>
      <c r="AS44" s="93">
        <f t="shared" si="146"/>
        <v>0.19242494626350556</v>
      </c>
      <c r="AT44" s="93">
        <f t="shared" si="147"/>
        <v>8.2304982632421586E-2</v>
      </c>
      <c r="AU44" s="93">
        <f t="shared" si="148"/>
        <v>0.23241576422157736</v>
      </c>
      <c r="AV44" s="93">
        <f t="shared" si="149"/>
        <v>6.6811266650694196E-3</v>
      </c>
      <c r="AW44" s="93">
        <f t="shared" si="150"/>
        <v>0.57225738102676926</v>
      </c>
      <c r="AX44" s="93">
        <f t="shared" si="151"/>
        <v>0.17777017859458266</v>
      </c>
      <c r="AY44" s="94">
        <f t="shared" si="152"/>
        <v>23</v>
      </c>
      <c r="AZ44" s="92">
        <f t="shared" si="153"/>
        <v>9.312729273710378</v>
      </c>
      <c r="BA44" s="93">
        <f t="shared" si="154"/>
        <v>3.0659683100934049E-2</v>
      </c>
      <c r="BB44" s="93">
        <f t="shared" si="155"/>
        <v>2.0329118046489678</v>
      </c>
      <c r="BC44" s="93">
        <f t="shared" si="156"/>
        <v>0</v>
      </c>
      <c r="BD44" s="93">
        <f t="shared" si="157"/>
        <v>0.19242494626350556</v>
      </c>
      <c r="BE44" s="93">
        <f t="shared" si="158"/>
        <v>8.2304982632421586E-2</v>
      </c>
      <c r="BF44" s="93">
        <f t="shared" si="159"/>
        <v>0.23241576422157736</v>
      </c>
      <c r="BG44" s="93">
        <f t="shared" si="160"/>
        <v>6.6811266650694196E-3</v>
      </c>
      <c r="BH44" s="93">
        <f t="shared" si="161"/>
        <v>1.1445147620535385</v>
      </c>
      <c r="BI44" s="93">
        <f t="shared" si="162"/>
        <v>0.35554035718916532</v>
      </c>
      <c r="BJ44" s="93">
        <f t="shared" si="163"/>
        <v>0</v>
      </c>
      <c r="BK44" s="93">
        <f t="shared" si="164"/>
        <v>0</v>
      </c>
      <c r="BL44" s="93">
        <f t="shared" si="165"/>
        <v>2</v>
      </c>
      <c r="BM44" s="94">
        <f t="shared" si="166"/>
        <v>13.390182700485559</v>
      </c>
      <c r="BN44" s="95">
        <f t="shared" si="167"/>
        <v>9.312729273710378</v>
      </c>
      <c r="BO44" s="66">
        <f t="shared" si="168"/>
        <v>0</v>
      </c>
      <c r="BP44" s="66">
        <f t="shared" si="169"/>
        <v>0</v>
      </c>
      <c r="BQ44" s="66">
        <f t="shared" si="170"/>
        <v>9.312729273710378</v>
      </c>
      <c r="BR44" s="66">
        <f t="shared" si="171"/>
        <v>2.0329118046489678</v>
      </c>
      <c r="BS44" s="66">
        <f t="shared" si="172"/>
        <v>3.0659683100934049E-2</v>
      </c>
      <c r="BT44" s="66">
        <f t="shared" si="173"/>
        <v>0</v>
      </c>
      <c r="BU44" s="66"/>
      <c r="BV44" s="66">
        <f t="shared" si="174"/>
        <v>8.2304982632421586E-2</v>
      </c>
      <c r="BW44" s="66">
        <f t="shared" si="175"/>
        <v>0.19242494626350556</v>
      </c>
      <c r="BX44" s="66">
        <f t="shared" si="176"/>
        <v>6.6811266650694196E-3</v>
      </c>
      <c r="BY44" s="66">
        <f t="shared" si="177"/>
        <v>2.3449825433108988</v>
      </c>
      <c r="BZ44" s="66">
        <f t="shared" si="178"/>
        <v>0</v>
      </c>
      <c r="CA44" s="66">
        <f t="shared" si="179"/>
        <v>0</v>
      </c>
      <c r="CB44" s="66">
        <f t="shared" si="180"/>
        <v>0</v>
      </c>
      <c r="CC44" s="66">
        <f t="shared" si="181"/>
        <v>0.23241576422157736</v>
      </c>
      <c r="CD44" s="56">
        <f t="shared" si="182"/>
        <v>0.23241576422157736</v>
      </c>
      <c r="CE44" s="66">
        <f t="shared" si="183"/>
        <v>0.46483152844315473</v>
      </c>
      <c r="CF44" s="66">
        <f t="shared" si="184"/>
        <v>0.91209899783196113</v>
      </c>
      <c r="CG44" s="66">
        <f t="shared" si="185"/>
        <v>0.35554035718916532</v>
      </c>
      <c r="CH44" s="67">
        <f t="shared" si="186"/>
        <v>1.2676393550211265</v>
      </c>
      <c r="CJ44" s="60">
        <f t="shared" si="187"/>
        <v>0.8590392531418064</v>
      </c>
      <c r="CK44" s="60">
        <f t="shared" si="188"/>
        <v>1.1949052793297439</v>
      </c>
      <c r="CL44" s="60">
        <f t="shared" si="189"/>
        <v>1.2615508031775109</v>
      </c>
      <c r="CN44" s="60">
        <f t="shared" si="190"/>
        <v>0.8590392531418064</v>
      </c>
      <c r="CO44" s="60">
        <f t="shared" si="191"/>
        <v>8</v>
      </c>
      <c r="CP44" s="60">
        <f t="shared" si="192"/>
        <v>2.6337871272590848E-2</v>
      </c>
      <c r="CQ44" s="60">
        <f t="shared" si="193"/>
        <v>1.7463510383688112</v>
      </c>
      <c r="CR44" s="60">
        <f t="shared" si="194"/>
        <v>0</v>
      </c>
      <c r="CS44" s="60">
        <f t="shared" si="195"/>
        <v>0.16530058212405405</v>
      </c>
      <c r="CT44" s="60">
        <f t="shared" si="196"/>
        <v>7.0703210810404787E-2</v>
      </c>
      <c r="CU44" s="60">
        <f t="shared" si="197"/>
        <v>0.19965426451528598</v>
      </c>
      <c r="CV44" s="60">
        <f t="shared" si="198"/>
        <v>5.7393500605070419E-3</v>
      </c>
      <c r="CW44" s="60">
        <f t="shared" si="199"/>
        <v>0.983183106404244</v>
      </c>
      <c r="CX44" s="60">
        <f t="shared" si="200"/>
        <v>0.30542312290155166</v>
      </c>
      <c r="CY44" s="60">
        <f t="shared" si="201"/>
        <v>0</v>
      </c>
      <c r="CZ44" s="60">
        <f t="shared" si="202"/>
        <v>0</v>
      </c>
      <c r="DA44" s="60">
        <f t="shared" si="203"/>
        <v>1.7180785062836128</v>
      </c>
      <c r="DB44" s="60">
        <f t="shared" si="204"/>
        <v>19.757902822261553</v>
      </c>
      <c r="DC44" s="60">
        <f t="shared" si="205"/>
        <v>6.4841943554768946</v>
      </c>
      <c r="DD44" s="60" t="str">
        <f t="shared" si="206"/>
        <v>FAIL</v>
      </c>
      <c r="DE44" s="59">
        <f t="shared" si="207"/>
        <v>8</v>
      </c>
      <c r="DF44" s="59">
        <f t="shared" si="208"/>
        <v>0</v>
      </c>
      <c r="DG44" s="59">
        <f t="shared" si="209"/>
        <v>0</v>
      </c>
      <c r="DH44" s="59">
        <f t="shared" si="210"/>
        <v>8</v>
      </c>
      <c r="DI44" s="59">
        <f t="shared" si="211"/>
        <v>1.7463510383688112</v>
      </c>
      <c r="DJ44" s="59">
        <f t="shared" si="212"/>
        <v>2.6337871272590848E-2</v>
      </c>
      <c r="DK44" s="59">
        <f t="shared" si="213"/>
        <v>0</v>
      </c>
      <c r="DL44" s="59">
        <f t="shared" si="214"/>
        <v>6.4841943554768946</v>
      </c>
      <c r="DM44" s="59">
        <f t="shared" si="215"/>
        <v>0</v>
      </c>
      <c r="DN44" s="59">
        <f t="shared" si="216"/>
        <v>0</v>
      </c>
      <c r="DO44" s="59">
        <f t="shared" si="217"/>
        <v>0</v>
      </c>
      <c r="DP44" s="59">
        <f t="shared" si="218"/>
        <v>8.2568832651182973</v>
      </c>
      <c r="DQ44" s="59">
        <f t="shared" si="219"/>
        <v>7.0703210810404787E-2</v>
      </c>
      <c r="DR44" s="59">
        <f t="shared" si="220"/>
        <v>0</v>
      </c>
      <c r="DS44" s="59">
        <f t="shared" si="221"/>
        <v>5.7393500605070419E-3</v>
      </c>
      <c r="DT44" s="59">
        <f t="shared" si="222"/>
        <v>0.19965426451528598</v>
      </c>
      <c r="DU44" s="59">
        <f t="shared" si="223"/>
        <v>0.983183106404244</v>
      </c>
      <c r="DV44" s="59">
        <f t="shared" si="224"/>
        <v>1.259279931790442</v>
      </c>
      <c r="DW44" s="59">
        <f t="shared" si="225"/>
        <v>0</v>
      </c>
      <c r="DX44" s="59">
        <f t="shared" si="226"/>
        <v>0</v>
      </c>
      <c r="DY44" s="59">
        <f t="shared" si="227"/>
        <v>0</v>
      </c>
      <c r="EA44" s="60">
        <f t="shared" si="228"/>
        <v>0.70511661216387189</v>
      </c>
      <c r="EB44" s="60">
        <f t="shared" si="229"/>
        <v>1.1507795614901835</v>
      </c>
      <c r="EC44" s="60">
        <f t="shared" si="230"/>
        <v>1.0933440294205095</v>
      </c>
      <c r="ED44" s="60">
        <f t="shared" si="231"/>
        <v>0.99583427485161558</v>
      </c>
      <c r="EF44" s="60">
        <f t="shared" si="232"/>
        <v>1.1507795614901835</v>
      </c>
      <c r="EG44" s="60">
        <f t="shared" si="233"/>
        <v>10.716898509877224</v>
      </c>
      <c r="EH44" s="60">
        <f t="shared" si="234"/>
        <v>3.5282536674320873E-2</v>
      </c>
      <c r="EI44" s="60">
        <f t="shared" si="235"/>
        <v>2.3394333551021567</v>
      </c>
      <c r="EJ44" s="60">
        <f t="shared" si="236"/>
        <v>0</v>
      </c>
      <c r="EK44" s="60">
        <f t="shared" si="237"/>
        <v>0.22143869528088905</v>
      </c>
      <c r="EL44" s="60">
        <f t="shared" si="238"/>
        <v>9.471489182219528E-2</v>
      </c>
      <c r="EM44" s="60">
        <f t="shared" si="239"/>
        <v>0.26745931123431266</v>
      </c>
      <c r="EN44" s="60">
        <f t="shared" si="240"/>
        <v>7.6885040138889582E-3</v>
      </c>
      <c r="EO44" s="60">
        <f t="shared" si="241"/>
        <v>1.3170841959950128</v>
      </c>
      <c r="EP44" s="60">
        <f t="shared" si="242"/>
        <v>0.40914857633821089</v>
      </c>
      <c r="EQ44" s="60">
        <f t="shared" si="243"/>
        <v>0</v>
      </c>
      <c r="ER44" s="60">
        <f t="shared" si="244"/>
        <v>0</v>
      </c>
      <c r="ES44" s="60">
        <f t="shared" si="245"/>
        <v>2.3015591229803669</v>
      </c>
      <c r="ET44" s="60">
        <f t="shared" si="246"/>
        <v>26.467929914274222</v>
      </c>
      <c r="EU44" s="60">
        <f t="shared" si="247"/>
        <v>-6.9358598285484447</v>
      </c>
      <c r="EV44" s="60" t="str">
        <f t="shared" si="248"/>
        <v/>
      </c>
      <c r="EW44" s="62">
        <f t="shared" si="249"/>
        <v>10.716898509877224</v>
      </c>
      <c r="EX44" s="62">
        <f t="shared" si="250"/>
        <v>0</v>
      </c>
      <c r="EY44" s="62">
        <f t="shared" si="251"/>
        <v>0</v>
      </c>
      <c r="EZ44" s="62">
        <f t="shared" si="252"/>
        <v>10.716898509877224</v>
      </c>
      <c r="FA44" s="62">
        <f t="shared" si="253"/>
        <v>2.3394333551021567</v>
      </c>
      <c r="FB44" s="62">
        <f t="shared" si="254"/>
        <v>3.5282536674320873E-2</v>
      </c>
      <c r="FC44" s="62">
        <f t="shared" si="255"/>
        <v>0</v>
      </c>
      <c r="FD44" s="62">
        <f t="shared" si="256"/>
        <v>-6.9358598285484447</v>
      </c>
      <c r="FE44" s="62">
        <f t="shared" si="257"/>
        <v>9.471489182219528E-2</v>
      </c>
      <c r="FF44" s="62">
        <f t="shared" si="258"/>
        <v>7.1572985238293336</v>
      </c>
      <c r="FG44" s="62">
        <f t="shared" si="259"/>
        <v>7.6885040138889582E-3</v>
      </c>
      <c r="FH44" s="62">
        <f t="shared" si="260"/>
        <v>2.6985579828934507</v>
      </c>
      <c r="FI44" s="62">
        <f t="shared" si="261"/>
        <v>0</v>
      </c>
      <c r="FJ44" s="62">
        <f t="shared" si="262"/>
        <v>0</v>
      </c>
      <c r="FK44" s="62">
        <f t="shared" si="263"/>
        <v>0</v>
      </c>
      <c r="FL44" s="62">
        <f t="shared" si="264"/>
        <v>0.26745931123431266</v>
      </c>
      <c r="FM44" s="62">
        <f t="shared" si="265"/>
        <v>1.3170841959950128</v>
      </c>
      <c r="FN44" s="62">
        <f t="shared" si="266"/>
        <v>1.5845435072293255</v>
      </c>
      <c r="FO44" s="62">
        <f t="shared" si="267"/>
        <v>0</v>
      </c>
      <c r="FP44" s="62">
        <f t="shared" si="268"/>
        <v>0.40914857633821089</v>
      </c>
      <c r="FQ44" s="62">
        <f t="shared" si="269"/>
        <v>0.40914857633821089</v>
      </c>
      <c r="FR44" s="62" t="str">
        <f t="shared" si="270"/>
        <v>Fail</v>
      </c>
      <c r="FS44" s="62" t="str">
        <f t="shared" si="271"/>
        <v>Low-Ca</v>
      </c>
      <c r="FT44" s="60">
        <f t="shared" si="272"/>
        <v>1.3060495946929518E-2</v>
      </c>
      <c r="FV44" s="60">
        <f t="shared" si="273"/>
        <v>1.004909407315995</v>
      </c>
      <c r="FW44" s="60">
        <f t="shared" si="274"/>
        <v>9.3584492549386127</v>
      </c>
      <c r="FX44" s="60">
        <f t="shared" si="275"/>
        <v>3.0810203973455862E-2</v>
      </c>
      <c r="FY44" s="60">
        <f t="shared" si="276"/>
        <v>2.0428921967354841</v>
      </c>
      <c r="FZ44" s="60">
        <f t="shared" si="277"/>
        <v>0</v>
      </c>
      <c r="GA44" s="60">
        <f t="shared" si="278"/>
        <v>0.19336963870247156</v>
      </c>
      <c r="GB44" s="60">
        <f t="shared" si="279"/>
        <v>8.2709051316300033E-2</v>
      </c>
      <c r="GC44" s="60">
        <f t="shared" si="280"/>
        <v>0.23355678787479933</v>
      </c>
      <c r="GD44" s="60">
        <f t="shared" si="281"/>
        <v>6.7139270371980005E-3</v>
      </c>
      <c r="GE44" s="60">
        <f t="shared" si="282"/>
        <v>1.1501336511996285</v>
      </c>
      <c r="GF44" s="60">
        <f t="shared" si="283"/>
        <v>0.3572858496198813</v>
      </c>
      <c r="GG44" s="60">
        <f t="shared" si="284"/>
        <v>0</v>
      </c>
      <c r="GH44" s="60">
        <f t="shared" si="285"/>
        <v>0</v>
      </c>
      <c r="GI44" s="60">
        <f t="shared" si="286"/>
        <v>2.00981881463199</v>
      </c>
      <c r="GJ44" s="60">
        <f t="shared" si="287"/>
        <v>23.112916368267889</v>
      </c>
      <c r="GK44" s="60">
        <f t="shared" si="288"/>
        <v>-0.22583273653577862</v>
      </c>
      <c r="GM44" s="88">
        <f t="shared" si="289"/>
        <v>9.3584492549386127</v>
      </c>
      <c r="GN44" s="88">
        <f t="shared" si="290"/>
        <v>0</v>
      </c>
      <c r="GO44" s="88">
        <f t="shared" si="291"/>
        <v>0</v>
      </c>
      <c r="GP44" s="87">
        <f t="shared" si="292"/>
        <v>9.3584492549386127</v>
      </c>
      <c r="GQ44" s="88">
        <f t="shared" si="293"/>
        <v>2.0428921967354841</v>
      </c>
      <c r="GR44" s="88">
        <f t="shared" si="294"/>
        <v>3.0810203973455862E-2</v>
      </c>
      <c r="GS44" s="88">
        <f t="shared" si="295"/>
        <v>0</v>
      </c>
      <c r="GT44" s="88">
        <f t="shared" si="296"/>
        <v>-0.22583273653577862</v>
      </c>
      <c r="GU44" s="88">
        <f t="shared" si="297"/>
        <v>8.2709051316300033E-2</v>
      </c>
      <c r="GV44" s="88">
        <f t="shared" si="298"/>
        <v>0.41920237523825021</v>
      </c>
      <c r="GW44" s="88">
        <f t="shared" si="299"/>
        <v>6.7139270371980005E-3</v>
      </c>
      <c r="GX44" s="87">
        <f t="shared" si="300"/>
        <v>2.3564950177649093</v>
      </c>
      <c r="GY44" s="88">
        <f t="shared" si="301"/>
        <v>0</v>
      </c>
      <c r="GZ44" s="88">
        <f t="shared" si="302"/>
        <v>0</v>
      </c>
      <c r="HA44" s="88">
        <f t="shared" si="303"/>
        <v>0</v>
      </c>
      <c r="HB44" s="88">
        <f t="shared" si="304"/>
        <v>0.23355678787479933</v>
      </c>
      <c r="HC44" s="88">
        <f t="shared" si="305"/>
        <v>1.1501336511996285</v>
      </c>
      <c r="HD44" s="87">
        <f t="shared" si="306"/>
        <v>1.3836904390744278</v>
      </c>
      <c r="HE44" s="88">
        <f t="shared" si="307"/>
        <v>0</v>
      </c>
      <c r="HF44" s="88">
        <f t="shared" si="308"/>
        <v>0.3572858496198813</v>
      </c>
      <c r="HG44" s="88">
        <f t="shared" si="309"/>
        <v>0.3572858496198813</v>
      </c>
      <c r="HH44" s="96" t="str">
        <f t="shared" si="310"/>
        <v>Fail</v>
      </c>
      <c r="HI44" s="83">
        <f t="shared" si="311"/>
        <v>0.16478814177248224</v>
      </c>
      <c r="HJ44" s="83">
        <f t="shared" si="312"/>
        <v>0.3572858496198813</v>
      </c>
      <c r="HK44" s="83">
        <f t="shared" si="313"/>
        <v>3.0810203973455862E-2</v>
      </c>
      <c r="HL44" s="83">
        <f t="shared" si="314"/>
        <v>9.3584492549386127</v>
      </c>
      <c r="HM44" s="96" t="str">
        <f t="shared" si="315"/>
        <v>Ferroactinolite</v>
      </c>
      <c r="HP44" s="97">
        <f>parameters!$E$5+parameters!$F$5*calcs!$Q44 +parameters!$G$5*calcs!$GM44+parameters!$H$5*LN(calcs!$GM44)+parameters!$I$5*calcs!$GQ44+parameters!$J$5*(calcs!$GU44+calcs!$GY44) + parameters!$K$5*calcs!$GT44+parameters!$L$5*(calcs!$GV44+calcs!$GZ44)+parameters!$M$5*(calcs!$GT44+calcs!$GV44+calcs!$GZ44)+parameters!$N$5*(calcs!$GO44+calcs!$GR44)+parameters!$O$5*calcs!$HB44+parameters!$P$5*calcs!$HE44</f>
        <v>40.073863092844668</v>
      </c>
      <c r="HQ44" s="97">
        <f>parameters!$E$6+parameters!$F$6*calcs!$Q44 +parameters!$G$6*calcs!$GM44+parameters!$H$6*LN(calcs!$GM44)+parameters!$I$6*calcs!$GQ44+parameters!$J$6*(calcs!$GU44+calcs!$GY44) + parameters!$K$6*calcs!$GT44+parameters!$L$6*(calcs!$GV44+calcs!$GZ44)+parameters!$M$6*(calcs!$GT44+calcs!$GV44+calcs!$GZ44)+parameters!$N$6*(calcs!$GO44+calcs!$GR44)+parameters!$O$6*calcs!$HB44+parameters!$P$6*calcs!$HE44</f>
        <v>104.23473773759703</v>
      </c>
      <c r="HR44" s="97">
        <f>parameters!$E$7+parameters!$F$7*calcs!$Q44 +parameters!$G$7*calcs!$GM44+parameters!$H$7*LN(calcs!$GM44)+parameters!$I$7*calcs!$GQ44+parameters!$J$7*(calcs!$GU44+calcs!$GY44) + parameters!$K$7*calcs!$GT44+parameters!$L$7*(calcs!$GV44+calcs!$GZ44)+parameters!$M$7*(calcs!$GT44+calcs!$GV44+calcs!$GZ44)+parameters!$N$7*(calcs!$GO44+calcs!$GR44)+parameters!$O$7*calcs!$HB44+parameters!$P$7*calcs!$HE44</f>
        <v>151.3053071724654</v>
      </c>
      <c r="HS44" s="97">
        <f>parameters!$E$8+parameters!$F$8*calcs!$Q44 +parameters!$G$8*calcs!$GM44+parameters!$H$8*LN(calcs!$GM44)+parameters!$I$8*calcs!$GQ44+parameters!$J$8*(calcs!$GU44+calcs!$GY44) + parameters!$K$8*calcs!$GT44+parameters!$L$8*(calcs!$GV44+calcs!$GZ44)+parameters!$M$8*(calcs!$GT44+calcs!$GV44+calcs!$GZ44)+parameters!$N$8*(calcs!$GO44+calcs!$GR44)+parameters!$O$8*calcs!$HB44+parameters!$P$8*calcs!$HE44</f>
        <v>151.4089835930597</v>
      </c>
      <c r="HT44" s="81"/>
      <c r="HU44" s="97">
        <f>EXP(parameters!$E$10+parameters!$F$10*calcs!$Q44 +parameters!$G$10*calcs!$GM44+parameters!$H$10*LN(calcs!$GM44)+parameters!$I$10*calcs!$GQ44+parameters!$J$10*(calcs!$GU44+calcs!$GY44) + parameters!$K$10*calcs!$GT44+parameters!$L$10*(calcs!$GV44+calcs!$GZ44)+parameters!$M$10*(calcs!$GT44+calcs!$GV44+calcs!$GZ44)+parameters!$N$10*(calcs!$GO44+calcs!$GR44)+parameters!$O$10*calcs!$HB44+parameters!$P$10*calcs!$HE44)</f>
        <v>6.9931174457563998E-3</v>
      </c>
      <c r="HV44" s="97">
        <f>EXP(parameters!$E$11+parameters!$F$11*calcs!$Q44 +parameters!$G$11*calcs!$GM44+parameters!$H$11*LN(calcs!$GM44)+parameters!$I$11*calcs!$GQ44+parameters!$J$11*(calcs!$GU44+calcs!$GY44) + parameters!$K$11*calcs!$GT44+parameters!$L$11*(calcs!$GV44+calcs!$GZ44)+parameters!$M$11*(calcs!$GT44+calcs!$GV44+calcs!$GZ44)+parameters!$N$11*(calcs!$GO44+calcs!$GR44)+parameters!$O$11*calcs!$HB44+parameters!$P$11*calcs!$HE44)</f>
        <v>1.0103839876749055E-2</v>
      </c>
      <c r="HW44" s="73"/>
      <c r="HX44" s="97">
        <f>EXP(parameters!$E$13+parameters!$F$13*calcs!$Q44 +parameters!$G$13*calcs!$GM44+parameters!$H$13*LN(calcs!$GM44)+parameters!$I$13*calcs!$GQ44+parameters!$J$13*(calcs!$GU44+calcs!$GY44) + parameters!$K$13*calcs!$GT44+parameters!$L$13*(calcs!$GV44+calcs!$GZ44)+parameters!$M$13*(calcs!$GT44+calcs!$GV44+calcs!$GZ44)+parameters!$N$13*(calcs!$GO44+calcs!$GR44)+parameters!$O$13*calcs!$HB44+parameters!$P$13*calcs!$HE44)</f>
        <v>2.3846954791118747E-2</v>
      </c>
      <c r="HY44" s="97">
        <f>EXP(parameters!$E$14+parameters!$F$14*calcs!$Q44 +parameters!$G$14*calcs!$GM44+parameters!$H$14*LN(calcs!$GM44)+parameters!$I$14*calcs!$GQ44+parameters!$J$14*(calcs!$GU44+calcs!$GY44) + parameters!$K$14*calcs!$GT44+parameters!$L$14*(calcs!$GV44+calcs!$GZ44)+parameters!$M$14*(calcs!$GT44+calcs!$GV44+calcs!$GZ44)+parameters!$N$14*(calcs!$GO44+calcs!$GR44)+parameters!$O$14*calcs!$HB44+parameters!$P$14*calcs!$HE44)</f>
        <v>1.4772215364595876E-2</v>
      </c>
      <c r="HZ44" s="81"/>
      <c r="IA44" s="97">
        <f>EXP(parameters!$E$16+parameters!$F$16*calcs!$Q44 +parameters!$G$16*calcs!$GM44+parameters!$H$16*LN(calcs!$GM44)+parameters!$I$16*calcs!$GQ44+parameters!$J$16*(calcs!$GU44+calcs!$GY44) + parameters!$K$16*calcs!$GT44+parameters!$L$16*(calcs!$GV44+calcs!$GZ44)+parameters!$M$16*(calcs!$GT44+calcs!$GV44+calcs!$GZ44)+parameters!$N$16*(calcs!$GO44+calcs!$GR44)+parameters!$O$16*calcs!$HB44+parameters!$P$16*calcs!$HE44)</f>
        <v>6.0101125180594663E-5</v>
      </c>
      <c r="IB44" s="81"/>
      <c r="IC44" s="97">
        <f>(parameters!$E$18+parameters!$F$18*calcs!$Q44 +parameters!$G$18*calcs!$GM44+parameters!$H$18*LN(calcs!$GM44)+parameters!$I$18*calcs!$GQ44+parameters!$J$18*(calcs!$GU44+calcs!$GY44) + parameters!$K$18*calcs!$GT44+parameters!$L$18*(calcs!$GV44+calcs!$GZ44)+parameters!$M$18*(calcs!$GT44+calcs!$GV44+calcs!$GZ44)+parameters!$N$18*(calcs!$GO44+calcs!$GR44)+parameters!$O$18*calcs!$HB44+parameters!$P$18*calcs!$HE44)</f>
        <v>-25.759161416257882</v>
      </c>
      <c r="ID44" s="97">
        <f>EXP(parameters!$E$19+parameters!$F$19*calcs!$Q44 +parameters!$G$19*calcs!$GM44+parameters!$H$19*LN(calcs!$GM44)+parameters!$I$19*calcs!$GQ44+parameters!$J$19*(calcs!$GU44+calcs!$GY44) + parameters!$K$19*calcs!$GT44+parameters!$L$19*(calcs!$GV44+calcs!$GZ44)+parameters!$M$19*(calcs!$GT44+calcs!$GV44+calcs!$GZ44)+parameters!$N$19*(calcs!$GO44+calcs!$GR44)+parameters!$O$19*calcs!$HB44+parameters!$P$19*calcs!$HE44)</f>
        <v>0.16318833230862317</v>
      </c>
      <c r="IE44" s="73"/>
      <c r="IF44" s="97">
        <f>(parameters!$E$21+parameters!$F$21*calcs!$Q44 +parameters!$G$21*calcs!$GM44+parameters!$H$21*LN(calcs!$GM44)+parameters!$I$21*calcs!$GQ44+parameters!$J$21*(calcs!$GU44+calcs!$GY44) + parameters!$K$21*calcs!$GT44+parameters!$L$21*(calcs!$GV44+calcs!$GZ44)+parameters!$M$21*(calcs!$GT44+calcs!$GV44+calcs!$GZ44)+parameters!$N$21*(calcs!$GO44+calcs!$GR44)+parameters!$O$21*calcs!$HB44+parameters!$P$21*calcs!$HE44)</f>
        <v>20.624886177816922</v>
      </c>
      <c r="IG44" s="97">
        <f>(parameters!$E$22+parameters!$F$22*calcs!$Q44 +parameters!$G$22*calcs!$GM44+parameters!$H$22*LN(calcs!$GM44)+parameters!$I$22*calcs!$GQ44+parameters!$J$22*(calcs!$GU44+calcs!$GY44) + parameters!$K$22*calcs!$GT44+parameters!$L$22*(calcs!$GV44+calcs!$GZ44)+parameters!$M$22*(calcs!$GT44+calcs!$GV44+calcs!$GZ44)+parameters!$N$22*(calcs!$GO44+calcs!$GR44)+parameters!$O$22*calcs!$HB44+parameters!$P$22*calcs!$HE44)</f>
        <v>0.35310898327074564</v>
      </c>
      <c r="IH44" s="81"/>
      <c r="II44" s="97">
        <f>(parameters!$E$24+parameters!$F$24*calcs!$Q44 +parameters!$G$24*calcs!$GM44+parameters!$H$24*LN(calcs!$GM44)+parameters!$I$24*calcs!$GQ44+parameters!$J$24*(calcs!$GU44+calcs!$GY44) + parameters!$K$24*calcs!$GT44+parameters!$L$24*(calcs!$GV44+calcs!$GZ44)+parameters!$M$24*(calcs!$GT44+calcs!$GV44+calcs!$GZ44)+parameters!$N$24*(calcs!$GO44+calcs!$GR44)+parameters!$O$24*calcs!$HB44+parameters!$P$24*calcs!$HE44)</f>
        <v>17.993010789106098</v>
      </c>
      <c r="IJ44" s="98"/>
    </row>
    <row r="45" spans="1:244" s="60" customFormat="1" x14ac:dyDescent="0.3">
      <c r="A45" s="137" t="s">
        <v>172</v>
      </c>
      <c r="B45" s="90" t="str">
        <f t="shared" si="118"/>
        <v>Ferroactinolite</v>
      </c>
      <c r="C45" s="114">
        <v>60.36</v>
      </c>
      <c r="D45" s="114">
        <v>0.69</v>
      </c>
      <c r="E45" s="114">
        <v>16.2</v>
      </c>
      <c r="F45" s="114"/>
      <c r="G45" s="114">
        <v>3.75</v>
      </c>
      <c r="H45" s="114">
        <v>0.83</v>
      </c>
      <c r="I45" s="114">
        <v>4.4800000000000004</v>
      </c>
      <c r="J45" s="114">
        <v>7.0000000000000007E-2</v>
      </c>
      <c r="K45" s="114">
        <v>4</v>
      </c>
      <c r="L45" s="114">
        <v>1.91</v>
      </c>
      <c r="M45" s="91">
        <v>0</v>
      </c>
      <c r="N45" s="91">
        <v>0</v>
      </c>
      <c r="O45" s="91">
        <v>0</v>
      </c>
      <c r="P45" s="91">
        <v>95.759999999999991</v>
      </c>
      <c r="Q45" s="60">
        <v>1025</v>
      </c>
      <c r="R45" s="92">
        <f t="shared" si="119"/>
        <v>1.0046604527296938</v>
      </c>
      <c r="S45" s="93">
        <f t="shared" si="120"/>
        <v>8.639038437460873E-3</v>
      </c>
      <c r="T45" s="93">
        <f t="shared" si="121"/>
        <v>0.15888396762690118</v>
      </c>
      <c r="U45" s="93">
        <f t="shared" si="122"/>
        <v>0</v>
      </c>
      <c r="V45" s="93">
        <f t="shared" si="123"/>
        <v>5.2199331848552334E-2</v>
      </c>
      <c r="W45" s="93">
        <f t="shared" si="124"/>
        <v>2.0590424212354252E-2</v>
      </c>
      <c r="X45" s="93">
        <f t="shared" si="125"/>
        <v>7.9885877318116985E-2</v>
      </c>
      <c r="Y45" s="93">
        <f t="shared" si="126"/>
        <v>9.8674936566112213E-4</v>
      </c>
      <c r="Z45" s="93">
        <f t="shared" si="127"/>
        <v>6.4537988673582986E-2</v>
      </c>
      <c r="AA45" s="93">
        <f t="shared" si="128"/>
        <v>2.0275276688527164E-2</v>
      </c>
      <c r="AB45" s="93">
        <f t="shared" si="129"/>
        <v>0</v>
      </c>
      <c r="AC45" s="94">
        <f t="shared" si="130"/>
        <v>0</v>
      </c>
      <c r="AD45" s="92">
        <f t="shared" si="131"/>
        <v>2.0093209054593877</v>
      </c>
      <c r="AE45" s="93">
        <f t="shared" si="132"/>
        <v>1.7278076874921746E-2</v>
      </c>
      <c r="AF45" s="93">
        <f t="shared" si="133"/>
        <v>0.47665190288070358</v>
      </c>
      <c r="AG45" s="93">
        <f t="shared" si="134"/>
        <v>0</v>
      </c>
      <c r="AH45" s="93">
        <f t="shared" si="135"/>
        <v>5.2199331848552334E-2</v>
      </c>
      <c r="AI45" s="93">
        <f t="shared" si="136"/>
        <v>2.0590424212354252E-2</v>
      </c>
      <c r="AJ45" s="93">
        <f t="shared" si="137"/>
        <v>7.9885877318116985E-2</v>
      </c>
      <c r="AK45" s="93">
        <f t="shared" si="138"/>
        <v>9.8674936566112213E-4</v>
      </c>
      <c r="AL45" s="93">
        <f t="shared" si="139"/>
        <v>6.4537988673582986E-2</v>
      </c>
      <c r="AM45" s="93">
        <f t="shared" si="140"/>
        <v>2.0275276688527164E-2</v>
      </c>
      <c r="AN45" s="94">
        <f t="shared" si="141"/>
        <v>2.7417265333218079</v>
      </c>
      <c r="AO45" s="92">
        <f t="shared" si="142"/>
        <v>16.855941051704278</v>
      </c>
      <c r="AP45" s="93">
        <f t="shared" si="143"/>
        <v>0.14494361975690015</v>
      </c>
      <c r="AQ45" s="93">
        <f t="shared" si="144"/>
        <v>3.9985730279867449</v>
      </c>
      <c r="AR45" s="93">
        <f t="shared" si="145"/>
        <v>0</v>
      </c>
      <c r="AS45" s="93">
        <f t="shared" si="146"/>
        <v>0.43789364764329913</v>
      </c>
      <c r="AT45" s="93">
        <f t="shared" si="147"/>
        <v>0.17273048611101643</v>
      </c>
      <c r="AU45" s="93">
        <f t="shared" si="148"/>
        <v>0.67015260493196327</v>
      </c>
      <c r="AV45" s="93">
        <f t="shared" si="149"/>
        <v>8.2777166629776251E-3</v>
      </c>
      <c r="AW45" s="93">
        <f t="shared" si="150"/>
        <v>0.54140109214100873</v>
      </c>
      <c r="AX45" s="93">
        <f t="shared" si="151"/>
        <v>0.1700867530618122</v>
      </c>
      <c r="AY45" s="94">
        <f t="shared" si="152"/>
        <v>23.000000000000004</v>
      </c>
      <c r="AZ45" s="92">
        <f t="shared" si="153"/>
        <v>8.4279705258521389</v>
      </c>
      <c r="BA45" s="93">
        <f t="shared" si="154"/>
        <v>7.2471809878450075E-2</v>
      </c>
      <c r="BB45" s="93">
        <f t="shared" si="155"/>
        <v>2.6657153519911634</v>
      </c>
      <c r="BC45" s="93">
        <f t="shared" si="156"/>
        <v>0</v>
      </c>
      <c r="BD45" s="93">
        <f t="shared" si="157"/>
        <v>0.43789364764329913</v>
      </c>
      <c r="BE45" s="93">
        <f t="shared" si="158"/>
        <v>0.17273048611101643</v>
      </c>
      <c r="BF45" s="93">
        <f t="shared" si="159"/>
        <v>0.67015260493196327</v>
      </c>
      <c r="BG45" s="93">
        <f t="shared" si="160"/>
        <v>8.2777166629776251E-3</v>
      </c>
      <c r="BH45" s="93">
        <f t="shared" si="161"/>
        <v>1.0828021842820175</v>
      </c>
      <c r="BI45" s="93">
        <f t="shared" si="162"/>
        <v>0.3401735061236244</v>
      </c>
      <c r="BJ45" s="93">
        <f t="shared" si="163"/>
        <v>0</v>
      </c>
      <c r="BK45" s="93">
        <f t="shared" si="164"/>
        <v>0</v>
      </c>
      <c r="BL45" s="93">
        <f t="shared" si="165"/>
        <v>2</v>
      </c>
      <c r="BM45" s="94">
        <f t="shared" si="166"/>
        <v>13.878187833476654</v>
      </c>
      <c r="BN45" s="95">
        <f t="shared" si="167"/>
        <v>8.4279705258521389</v>
      </c>
      <c r="BO45" s="66">
        <f t="shared" si="168"/>
        <v>0</v>
      </c>
      <c r="BP45" s="66">
        <f t="shared" si="169"/>
        <v>0</v>
      </c>
      <c r="BQ45" s="66">
        <f t="shared" si="170"/>
        <v>8.4279705258521389</v>
      </c>
      <c r="BR45" s="66">
        <f t="shared" si="171"/>
        <v>2.6657153519911634</v>
      </c>
      <c r="BS45" s="66">
        <f t="shared" si="172"/>
        <v>7.2471809878450075E-2</v>
      </c>
      <c r="BT45" s="66">
        <f t="shared" si="173"/>
        <v>0</v>
      </c>
      <c r="BU45" s="66"/>
      <c r="BV45" s="66">
        <f t="shared" si="174"/>
        <v>0.17273048611101643</v>
      </c>
      <c r="BW45" s="66">
        <f t="shared" si="175"/>
        <v>0.43789364764329913</v>
      </c>
      <c r="BX45" s="66">
        <f t="shared" si="176"/>
        <v>8.2777166629776251E-3</v>
      </c>
      <c r="BY45" s="66">
        <f t="shared" si="177"/>
        <v>3.3570890122869068</v>
      </c>
      <c r="BZ45" s="66">
        <f t="shared" si="178"/>
        <v>0</v>
      </c>
      <c r="CA45" s="66">
        <f t="shared" si="179"/>
        <v>0</v>
      </c>
      <c r="CB45" s="66">
        <f t="shared" si="180"/>
        <v>0</v>
      </c>
      <c r="CC45" s="66">
        <f t="shared" si="181"/>
        <v>0.67015260493196327</v>
      </c>
      <c r="CD45" s="56">
        <f t="shared" si="182"/>
        <v>0.67015260493196327</v>
      </c>
      <c r="CE45" s="66">
        <f t="shared" si="183"/>
        <v>1.3403052098639265</v>
      </c>
      <c r="CF45" s="66">
        <f t="shared" si="184"/>
        <v>0.4126495793500542</v>
      </c>
      <c r="CG45" s="66">
        <f t="shared" si="185"/>
        <v>0.3401735061236244</v>
      </c>
      <c r="CH45" s="67">
        <f t="shared" si="186"/>
        <v>0.7528230854736786</v>
      </c>
      <c r="CJ45" s="60">
        <f t="shared" si="187"/>
        <v>0.94922021564511017</v>
      </c>
      <c r="CK45" s="60">
        <f t="shared" si="188"/>
        <v>1.1528882727329255</v>
      </c>
      <c r="CL45" s="60">
        <f t="shared" si="189"/>
        <v>1.2043150953751267</v>
      </c>
      <c r="CN45" s="60">
        <f t="shared" si="190"/>
        <v>0.94922021564511017</v>
      </c>
      <c r="CO45" s="60">
        <f t="shared" si="191"/>
        <v>8</v>
      </c>
      <c r="CP45" s="60">
        <f t="shared" si="192"/>
        <v>6.8791707001013808E-2</v>
      </c>
      <c r="CQ45" s="60">
        <f t="shared" si="193"/>
        <v>2.5303509012655327</v>
      </c>
      <c r="CR45" s="60">
        <f t="shared" si="194"/>
        <v>0</v>
      </c>
      <c r="CS45" s="60">
        <f t="shared" si="195"/>
        <v>0.41565750264559631</v>
      </c>
      <c r="CT45" s="60">
        <f t="shared" si="196"/>
        <v>0.16395926927478371</v>
      </c>
      <c r="CU45" s="60">
        <f t="shared" si="197"/>
        <v>0.63612240016865051</v>
      </c>
      <c r="CV45" s="60">
        <f t="shared" si="198"/>
        <v>7.8573759958807422E-3</v>
      </c>
      <c r="CW45" s="60">
        <f t="shared" si="199"/>
        <v>1.027817722865173</v>
      </c>
      <c r="CX45" s="60">
        <f t="shared" si="200"/>
        <v>0.32289956883941995</v>
      </c>
      <c r="CY45" s="60">
        <f t="shared" si="201"/>
        <v>0</v>
      </c>
      <c r="CZ45" s="60">
        <f t="shared" si="202"/>
        <v>0</v>
      </c>
      <c r="DA45" s="60">
        <f t="shared" si="203"/>
        <v>1.8984404312902203</v>
      </c>
      <c r="DB45" s="60">
        <f t="shared" si="204"/>
        <v>21.832064959837531</v>
      </c>
      <c r="DC45" s="60">
        <f t="shared" si="205"/>
        <v>2.3358700803249377</v>
      </c>
      <c r="DD45" s="60" t="str">
        <f t="shared" si="206"/>
        <v>FAIL</v>
      </c>
      <c r="DE45" s="59">
        <f t="shared" si="207"/>
        <v>8</v>
      </c>
      <c r="DF45" s="59">
        <f t="shared" si="208"/>
        <v>0</v>
      </c>
      <c r="DG45" s="59">
        <f t="shared" si="209"/>
        <v>0</v>
      </c>
      <c r="DH45" s="59">
        <f t="shared" si="210"/>
        <v>8</v>
      </c>
      <c r="DI45" s="59">
        <f t="shared" si="211"/>
        <v>2.5303509012655327</v>
      </c>
      <c r="DJ45" s="59">
        <f t="shared" si="212"/>
        <v>6.8791707001013808E-2</v>
      </c>
      <c r="DK45" s="59">
        <f t="shared" si="213"/>
        <v>0</v>
      </c>
      <c r="DL45" s="59">
        <f t="shared" si="214"/>
        <v>2.3358700803249377</v>
      </c>
      <c r="DM45" s="59">
        <f t="shared" si="215"/>
        <v>6.4987311408515325E-2</v>
      </c>
      <c r="DN45" s="59">
        <f t="shared" si="216"/>
        <v>0</v>
      </c>
      <c r="DO45" s="59">
        <f t="shared" si="217"/>
        <v>0</v>
      </c>
      <c r="DP45" s="59">
        <f t="shared" si="218"/>
        <v>5</v>
      </c>
      <c r="DQ45" s="59">
        <f t="shared" si="219"/>
        <v>9.897195786626839E-2</v>
      </c>
      <c r="DR45" s="59">
        <f t="shared" si="220"/>
        <v>0</v>
      </c>
      <c r="DS45" s="59">
        <f t="shared" si="221"/>
        <v>7.8573759958807422E-3</v>
      </c>
      <c r="DT45" s="59">
        <f t="shared" si="222"/>
        <v>0.63612240016865051</v>
      </c>
      <c r="DU45" s="59">
        <f t="shared" si="223"/>
        <v>1.027817722865173</v>
      </c>
      <c r="DV45" s="59">
        <f t="shared" si="224"/>
        <v>1.7707694568959726</v>
      </c>
      <c r="DW45" s="59">
        <f t="shared" si="225"/>
        <v>0</v>
      </c>
      <c r="DX45" s="59">
        <f t="shared" si="226"/>
        <v>0</v>
      </c>
      <c r="DY45" s="59">
        <f t="shared" si="227"/>
        <v>0</v>
      </c>
      <c r="EA45" s="60">
        <f t="shared" si="228"/>
        <v>0.72113092871845952</v>
      </c>
      <c r="EB45" s="60">
        <f t="shared" si="229"/>
        <v>1.1079911453257283</v>
      </c>
      <c r="EC45" s="60">
        <f t="shared" si="230"/>
        <v>1.0437397493251097</v>
      </c>
      <c r="ED45" s="60">
        <f t="shared" si="231"/>
        <v>0.99057033785886361</v>
      </c>
      <c r="EF45" s="60">
        <f t="shared" si="232"/>
        <v>1.1079911453257283</v>
      </c>
      <c r="EG45" s="60">
        <f t="shared" si="233"/>
        <v>9.3381167157103917</v>
      </c>
      <c r="EH45" s="60">
        <f t="shared" si="234"/>
        <v>8.0298123631052334E-2</v>
      </c>
      <c r="EI45" s="60">
        <f t="shared" si="235"/>
        <v>2.9535890059650662</v>
      </c>
      <c r="EJ45" s="60">
        <f t="shared" si="236"/>
        <v>0</v>
      </c>
      <c r="EK45" s="60">
        <f t="shared" si="237"/>
        <v>0.4851822841831599</v>
      </c>
      <c r="EL45" s="60">
        <f t="shared" si="238"/>
        <v>0.1913838491388149</v>
      </c>
      <c r="EM45" s="60">
        <f t="shared" si="239"/>
        <v>0.74252315228158627</v>
      </c>
      <c r="EN45" s="60">
        <f t="shared" si="240"/>
        <v>9.1716367660944452E-3</v>
      </c>
      <c r="EO45" s="60">
        <f t="shared" si="241"/>
        <v>1.1997352323238328</v>
      </c>
      <c r="EP45" s="60">
        <f t="shared" si="242"/>
        <v>0.37690923265938325</v>
      </c>
      <c r="EQ45" s="60">
        <f t="shared" si="243"/>
        <v>0</v>
      </c>
      <c r="ER45" s="60">
        <f t="shared" si="244"/>
        <v>0</v>
      </c>
      <c r="ES45" s="60">
        <f t="shared" si="245"/>
        <v>2.2159822906514566</v>
      </c>
      <c r="ET45" s="60">
        <f t="shared" si="246"/>
        <v>25.483796342491754</v>
      </c>
      <c r="EU45" s="60">
        <f t="shared" si="247"/>
        <v>-4.9675926849835079</v>
      </c>
      <c r="EV45" s="60" t="str">
        <f t="shared" si="248"/>
        <v/>
      </c>
      <c r="EW45" s="62">
        <f t="shared" si="249"/>
        <v>9.3381167157103917</v>
      </c>
      <c r="EX45" s="62">
        <f t="shared" si="250"/>
        <v>0</v>
      </c>
      <c r="EY45" s="62">
        <f t="shared" si="251"/>
        <v>0</v>
      </c>
      <c r="EZ45" s="62">
        <f t="shared" si="252"/>
        <v>9.3381167157103917</v>
      </c>
      <c r="FA45" s="62">
        <f t="shared" si="253"/>
        <v>2.9535890059650662</v>
      </c>
      <c r="FB45" s="62">
        <f t="shared" si="254"/>
        <v>8.0298123631052334E-2</v>
      </c>
      <c r="FC45" s="62">
        <f t="shared" si="255"/>
        <v>0</v>
      </c>
      <c r="FD45" s="62">
        <f t="shared" si="256"/>
        <v>-4.9675926849835079</v>
      </c>
      <c r="FE45" s="62">
        <f t="shared" si="257"/>
        <v>0.1913838491388149</v>
      </c>
      <c r="FF45" s="62">
        <f t="shared" si="258"/>
        <v>5.4527749691666676</v>
      </c>
      <c r="FG45" s="62">
        <f t="shared" si="259"/>
        <v>9.1716367660944452E-3</v>
      </c>
      <c r="FH45" s="62">
        <f t="shared" si="260"/>
        <v>3.7196248996841876</v>
      </c>
      <c r="FI45" s="62">
        <f t="shared" si="261"/>
        <v>0</v>
      </c>
      <c r="FJ45" s="62">
        <f t="shared" si="262"/>
        <v>0</v>
      </c>
      <c r="FK45" s="62">
        <f t="shared" si="263"/>
        <v>0</v>
      </c>
      <c r="FL45" s="62">
        <f t="shared" si="264"/>
        <v>0.74252315228158627</v>
      </c>
      <c r="FM45" s="62">
        <f t="shared" si="265"/>
        <v>1.1997352323238328</v>
      </c>
      <c r="FN45" s="62">
        <f t="shared" si="266"/>
        <v>1.9422583846054191</v>
      </c>
      <c r="FO45" s="62">
        <f t="shared" si="267"/>
        <v>0</v>
      </c>
      <c r="FP45" s="62">
        <f t="shared" si="268"/>
        <v>0.37690923265938325</v>
      </c>
      <c r="FQ45" s="62">
        <f t="shared" si="269"/>
        <v>0.37690923265938325</v>
      </c>
      <c r="FR45" s="62" t="str">
        <f t="shared" si="270"/>
        <v>Fail</v>
      </c>
      <c r="FS45" s="62" t="str">
        <f t="shared" si="271"/>
        <v>Low-Ca</v>
      </c>
      <c r="FT45" s="60">
        <f t="shared" si="272"/>
        <v>3.3908303309628185E-2</v>
      </c>
      <c r="FV45" s="60">
        <f t="shared" si="273"/>
        <v>1.0286056804854193</v>
      </c>
      <c r="FW45" s="60">
        <f t="shared" si="274"/>
        <v>8.6690583578551976</v>
      </c>
      <c r="FX45" s="60">
        <f t="shared" si="275"/>
        <v>7.4544915316033078E-2</v>
      </c>
      <c r="FY45" s="60">
        <f t="shared" si="276"/>
        <v>2.7419699536152997</v>
      </c>
      <c r="FZ45" s="60">
        <f t="shared" si="277"/>
        <v>0</v>
      </c>
      <c r="GA45" s="60">
        <f t="shared" si="278"/>
        <v>0.45041989341437816</v>
      </c>
      <c r="GB45" s="60">
        <f t="shared" si="279"/>
        <v>0.17767155920679933</v>
      </c>
      <c r="GC45" s="60">
        <f t="shared" si="280"/>
        <v>0.68932277622511851</v>
      </c>
      <c r="GD45" s="60">
        <f t="shared" si="281"/>
        <v>8.5145063809875954E-3</v>
      </c>
      <c r="GE45" s="60">
        <f t="shared" si="282"/>
        <v>1.1137764775945029</v>
      </c>
      <c r="GF45" s="60">
        <f t="shared" si="283"/>
        <v>0.34990440074940166</v>
      </c>
      <c r="GG45" s="60">
        <f t="shared" si="284"/>
        <v>0</v>
      </c>
      <c r="GH45" s="60">
        <f t="shared" si="285"/>
        <v>0</v>
      </c>
      <c r="GI45" s="60">
        <f t="shared" si="286"/>
        <v>2.0572113609708387</v>
      </c>
      <c r="GJ45" s="60">
        <f t="shared" si="287"/>
        <v>23.657930651164644</v>
      </c>
      <c r="GK45" s="60">
        <f t="shared" si="288"/>
        <v>-1.3158613023292887</v>
      </c>
      <c r="GM45" s="88">
        <f t="shared" si="289"/>
        <v>8.6690583578551976</v>
      </c>
      <c r="GN45" s="88">
        <f t="shared" si="290"/>
        <v>0</v>
      </c>
      <c r="GO45" s="88">
        <f t="shared" si="291"/>
        <v>0</v>
      </c>
      <c r="GP45" s="87">
        <f t="shared" si="292"/>
        <v>8.6690583578551976</v>
      </c>
      <c r="GQ45" s="88">
        <f t="shared" si="293"/>
        <v>2.7419699536152997</v>
      </c>
      <c r="GR45" s="88">
        <f t="shared" si="294"/>
        <v>7.4544915316033078E-2</v>
      </c>
      <c r="GS45" s="88">
        <f t="shared" si="295"/>
        <v>0</v>
      </c>
      <c r="GT45" s="88">
        <f t="shared" si="296"/>
        <v>-1.3158613023292887</v>
      </c>
      <c r="GU45" s="88">
        <f t="shared" si="297"/>
        <v>0.17767155920679933</v>
      </c>
      <c r="GV45" s="88">
        <f t="shared" si="298"/>
        <v>1.7662811957436668</v>
      </c>
      <c r="GW45" s="88">
        <f t="shared" si="299"/>
        <v>8.5145063809875954E-3</v>
      </c>
      <c r="GX45" s="87">
        <f t="shared" si="300"/>
        <v>3.4531208279334979</v>
      </c>
      <c r="GY45" s="88">
        <f t="shared" si="301"/>
        <v>0</v>
      </c>
      <c r="GZ45" s="88">
        <f t="shared" si="302"/>
        <v>0</v>
      </c>
      <c r="HA45" s="88">
        <f t="shared" si="303"/>
        <v>0</v>
      </c>
      <c r="HB45" s="88">
        <f t="shared" si="304"/>
        <v>0.68932277622511851</v>
      </c>
      <c r="HC45" s="88">
        <f t="shared" si="305"/>
        <v>1.1137764775945029</v>
      </c>
      <c r="HD45" s="87">
        <f t="shared" si="306"/>
        <v>1.8030992538196213</v>
      </c>
      <c r="HE45" s="88">
        <f t="shared" si="307"/>
        <v>0</v>
      </c>
      <c r="HF45" s="88">
        <f t="shared" si="308"/>
        <v>0.34990440074940166</v>
      </c>
      <c r="HG45" s="88">
        <f t="shared" si="309"/>
        <v>0.34990440074940166</v>
      </c>
      <c r="HH45" s="96" t="str">
        <f t="shared" si="310"/>
        <v>Fail</v>
      </c>
      <c r="HI45" s="83">
        <f t="shared" si="311"/>
        <v>9.1397056206402816E-2</v>
      </c>
      <c r="HJ45" s="83">
        <f t="shared" si="312"/>
        <v>0.34990440074940166</v>
      </c>
      <c r="HK45" s="83">
        <f t="shared" si="313"/>
        <v>7.4544915316033078E-2</v>
      </c>
      <c r="HL45" s="83">
        <f t="shared" si="314"/>
        <v>8.6690583578551976</v>
      </c>
      <c r="HM45" s="96" t="str">
        <f t="shared" si="315"/>
        <v>Ferroactinolite</v>
      </c>
      <c r="HP45" s="97">
        <f>parameters!$E$5+parameters!$F$5*calcs!$Q45 +parameters!$G$5*calcs!$GM45+parameters!$H$5*LN(calcs!$GM45)+parameters!$I$5*calcs!$GQ45+parameters!$J$5*(calcs!$GU45+calcs!$GY45) + parameters!$K$5*calcs!$GT45+parameters!$L$5*(calcs!$GV45+calcs!$GZ45)+parameters!$M$5*(calcs!$GT45+calcs!$GV45+calcs!$GZ45)+parameters!$N$5*(calcs!$GO45+calcs!$GR45)+parameters!$O$5*calcs!$HB45+parameters!$P$5*calcs!$HE45</f>
        <v>62.503324394858865</v>
      </c>
      <c r="HQ45" s="97">
        <f>parameters!$E$6+parameters!$F$6*calcs!$Q45 +parameters!$G$6*calcs!$GM45+parameters!$H$6*LN(calcs!$GM45)+parameters!$I$6*calcs!$GQ45+parameters!$J$6*(calcs!$GU45+calcs!$GY45) + parameters!$K$6*calcs!$GT45+parameters!$L$6*(calcs!$GV45+calcs!$GZ45)+parameters!$M$6*(calcs!$GT45+calcs!$GV45+calcs!$GZ45)+parameters!$N$6*(calcs!$GO45+calcs!$GR45)+parameters!$O$6*calcs!$HB45+parameters!$P$6*calcs!$HE45</f>
        <v>91.910423084485402</v>
      </c>
      <c r="HR45" s="97">
        <f>parameters!$E$7+parameters!$F$7*calcs!$Q45 +parameters!$G$7*calcs!$GM45+parameters!$H$7*LN(calcs!$GM45)+parameters!$I$7*calcs!$GQ45+parameters!$J$7*(calcs!$GU45+calcs!$GY45) + parameters!$K$7*calcs!$GT45+parameters!$L$7*(calcs!$GV45+calcs!$GZ45)+parameters!$M$7*(calcs!$GT45+calcs!$GV45+calcs!$GZ45)+parameters!$N$7*(calcs!$GO45+calcs!$GR45)+parameters!$O$7*calcs!$HB45+parameters!$P$7*calcs!$HE45</f>
        <v>137.99406799635545</v>
      </c>
      <c r="HS45" s="97">
        <f>parameters!$E$8+parameters!$F$8*calcs!$Q45 +parameters!$G$8*calcs!$GM45+parameters!$H$8*LN(calcs!$GM45)+parameters!$I$8*calcs!$GQ45+parameters!$J$8*(calcs!$GU45+calcs!$GY45) + parameters!$K$8*calcs!$GT45+parameters!$L$8*(calcs!$GV45+calcs!$GZ45)+parameters!$M$8*(calcs!$GT45+calcs!$GV45+calcs!$GZ45)+parameters!$N$8*(calcs!$GO45+calcs!$GR45)+parameters!$O$8*calcs!$HB45+parameters!$P$8*calcs!$HE45</f>
        <v>137.91112766669687</v>
      </c>
      <c r="HT45" s="81"/>
      <c r="HU45" s="97">
        <f>EXP(parameters!$E$10+parameters!$F$10*calcs!$Q45 +parameters!$G$10*calcs!$GM45+parameters!$H$10*LN(calcs!$GM45)+parameters!$I$10*calcs!$GQ45+parameters!$J$10*(calcs!$GU45+calcs!$GY45) + parameters!$K$10*calcs!$GT45+parameters!$L$10*(calcs!$GV45+calcs!$GZ45)+parameters!$M$10*(calcs!$GT45+calcs!$GV45+calcs!$GZ45)+parameters!$N$10*(calcs!$GO45+calcs!$GR45)+parameters!$O$10*calcs!$HB45+parameters!$P$10*calcs!$HE45)</f>
        <v>1.483688872416402E-2</v>
      </c>
      <c r="HV45" s="97">
        <f>EXP(parameters!$E$11+parameters!$F$11*calcs!$Q45 +parameters!$G$11*calcs!$GM45+parameters!$H$11*LN(calcs!$GM45)+parameters!$I$11*calcs!$GQ45+parameters!$J$11*(calcs!$GU45+calcs!$GY45) + parameters!$K$11*calcs!$GT45+parameters!$L$11*(calcs!$GV45+calcs!$GZ45)+parameters!$M$11*(calcs!$GT45+calcs!$GV45+calcs!$GZ45)+parameters!$N$11*(calcs!$GO45+calcs!$GR45)+parameters!$O$11*calcs!$HB45+parameters!$P$11*calcs!$HE45)</f>
        <v>3.107524666623903E-2</v>
      </c>
      <c r="HW45" s="73"/>
      <c r="HX45" s="97">
        <f>EXP(parameters!$E$13+parameters!$F$13*calcs!$Q45 +parameters!$G$13*calcs!$GM45+parameters!$H$13*LN(calcs!$GM45)+parameters!$I$13*calcs!$GQ45+parameters!$J$13*(calcs!$GU45+calcs!$GY45) + parameters!$K$13*calcs!$GT45+parameters!$L$13*(calcs!$GV45+calcs!$GZ45)+parameters!$M$13*(calcs!$GT45+calcs!$GV45+calcs!$GZ45)+parameters!$N$13*(calcs!$GO45+calcs!$GR45)+parameters!$O$13*calcs!$HB45+parameters!$P$13*calcs!$HE45)</f>
        <v>4.733643676681825E-2</v>
      </c>
      <c r="HY45" s="97">
        <f>EXP(parameters!$E$14+parameters!$F$14*calcs!$Q45 +parameters!$G$14*calcs!$GM45+parameters!$H$14*LN(calcs!$GM45)+parameters!$I$14*calcs!$GQ45+parameters!$J$14*(calcs!$GU45+calcs!$GY45) + parameters!$K$14*calcs!$GT45+parameters!$L$14*(calcs!$GV45+calcs!$GZ45)+parameters!$M$14*(calcs!$GT45+calcs!$GV45+calcs!$GZ45)+parameters!$N$14*(calcs!$GO45+calcs!$GR45)+parameters!$O$14*calcs!$HB45+parameters!$P$14*calcs!$HE45)</f>
        <v>3.5373360647782862E-2</v>
      </c>
      <c r="HZ45" s="81"/>
      <c r="IA45" s="97">
        <f>EXP(parameters!$E$16+parameters!$F$16*calcs!$Q45 +parameters!$G$16*calcs!$GM45+parameters!$H$16*LN(calcs!$GM45)+parameters!$I$16*calcs!$GQ45+parameters!$J$16*(calcs!$GU45+calcs!$GY45) + parameters!$K$16*calcs!$GT45+parameters!$L$16*(calcs!$GV45+calcs!$GZ45)+parameters!$M$16*(calcs!$GT45+calcs!$GV45+calcs!$GZ45)+parameters!$N$16*(calcs!$GO45+calcs!$GR45)+parameters!$O$16*calcs!$HB45+parameters!$P$16*calcs!$HE45)</f>
        <v>8.6619690782129054E-4</v>
      </c>
      <c r="IB45" s="81"/>
      <c r="IC45" s="97">
        <f>(parameters!$E$18+parameters!$F$18*calcs!$Q45 +parameters!$G$18*calcs!$GM45+parameters!$H$18*LN(calcs!$GM45)+parameters!$I$18*calcs!$GQ45+parameters!$J$18*(calcs!$GU45+calcs!$GY45) + parameters!$K$18*calcs!$GT45+parameters!$L$18*(calcs!$GV45+calcs!$GZ45)+parameters!$M$18*(calcs!$GT45+calcs!$GV45+calcs!$GZ45)+parameters!$N$18*(calcs!$GO45+calcs!$GR45)+parameters!$O$18*calcs!$HB45+parameters!$P$18*calcs!$HE45)</f>
        <v>-20.452871732563281</v>
      </c>
      <c r="ID45" s="97">
        <f>EXP(parameters!$E$19+parameters!$F$19*calcs!$Q45 +parameters!$G$19*calcs!$GM45+parameters!$H$19*LN(calcs!$GM45)+parameters!$I$19*calcs!$GQ45+parameters!$J$19*(calcs!$GU45+calcs!$GY45) + parameters!$K$19*calcs!$GT45+parameters!$L$19*(calcs!$GV45+calcs!$GZ45)+parameters!$M$19*(calcs!$GT45+calcs!$GV45+calcs!$GZ45)+parameters!$N$19*(calcs!$GO45+calcs!$GR45)+parameters!$O$19*calcs!$HB45+parameters!$P$19*calcs!$HE45)</f>
        <v>0.98337707859320289</v>
      </c>
      <c r="IE45" s="73"/>
      <c r="IF45" s="97">
        <f>(parameters!$E$21+parameters!$F$21*calcs!$Q45 +parameters!$G$21*calcs!$GM45+parameters!$H$21*LN(calcs!$GM45)+parameters!$I$21*calcs!$GQ45+parameters!$J$21*(calcs!$GU45+calcs!$GY45) + parameters!$K$21*calcs!$GT45+parameters!$L$21*(calcs!$GV45+calcs!$GZ45)+parameters!$M$21*(calcs!$GT45+calcs!$GV45+calcs!$GZ45)+parameters!$N$21*(calcs!$GO45+calcs!$GR45)+parameters!$O$21*calcs!$HB45+parameters!$P$21*calcs!$HE45)</f>
        <v>11.658656890327851</v>
      </c>
      <c r="IG45" s="97">
        <f>(parameters!$E$22+parameters!$F$22*calcs!$Q45 +parameters!$G$22*calcs!$GM45+parameters!$H$22*LN(calcs!$GM45)+parameters!$I$22*calcs!$GQ45+parameters!$J$22*(calcs!$GU45+calcs!$GY45) + parameters!$K$22*calcs!$GT45+parameters!$L$22*(calcs!$GV45+calcs!$GZ45)+parameters!$M$22*(calcs!$GT45+calcs!$GV45+calcs!$GZ45)+parameters!$N$22*(calcs!$GO45+calcs!$GR45)+parameters!$O$22*calcs!$HB45+parameters!$P$22*calcs!$HE45)</f>
        <v>1.081317066092526</v>
      </c>
      <c r="IH45" s="81"/>
      <c r="II45" s="97">
        <f>(parameters!$E$24+parameters!$F$24*calcs!$Q45 +parameters!$G$24*calcs!$GM45+parameters!$H$24*LN(calcs!$GM45)+parameters!$I$24*calcs!$GQ45+parameters!$J$24*(calcs!$GU45+calcs!$GY45) + parameters!$K$24*calcs!$GT45+parameters!$L$24*(calcs!$GV45+calcs!$GZ45)+parameters!$M$24*(calcs!$GT45+calcs!$GV45+calcs!$GZ45)+parameters!$N$24*(calcs!$GO45+calcs!$GR45)+parameters!$O$24*calcs!$HB45+parameters!$P$24*calcs!$HE45)</f>
        <v>18.247735028747595</v>
      </c>
      <c r="IJ45" s="98"/>
    </row>
    <row r="46" spans="1:244" s="60" customFormat="1" x14ac:dyDescent="0.3">
      <c r="A46" s="137" t="s">
        <v>172</v>
      </c>
      <c r="B46" s="90" t="str">
        <f t="shared" si="118"/>
        <v>Ferroactinolite</v>
      </c>
      <c r="C46" s="114">
        <v>56.97</v>
      </c>
      <c r="D46" s="114">
        <v>0.64</v>
      </c>
      <c r="E46" s="114">
        <v>15.6</v>
      </c>
      <c r="F46" s="114"/>
      <c r="G46" s="114">
        <v>2.1</v>
      </c>
      <c r="H46" s="114">
        <v>0.97</v>
      </c>
      <c r="I46" s="114">
        <v>4.37</v>
      </c>
      <c r="J46" s="114">
        <v>0.04</v>
      </c>
      <c r="K46" s="114">
        <v>3.65</v>
      </c>
      <c r="L46" s="114">
        <v>1.72</v>
      </c>
      <c r="M46" s="91">
        <v>0</v>
      </c>
      <c r="N46" s="91">
        <v>0</v>
      </c>
      <c r="O46" s="91">
        <v>0</v>
      </c>
      <c r="P46" s="91">
        <v>95.759999999999991</v>
      </c>
      <c r="Q46" s="60">
        <v>1025</v>
      </c>
      <c r="R46" s="92">
        <f t="shared" si="119"/>
        <v>0.94823568575233019</v>
      </c>
      <c r="S46" s="93">
        <f t="shared" si="120"/>
        <v>8.0130211593839994E-3</v>
      </c>
      <c r="T46" s="93">
        <f t="shared" si="121"/>
        <v>0.15299937623331228</v>
      </c>
      <c r="U46" s="93">
        <f t="shared" si="122"/>
        <v>0</v>
      </c>
      <c r="V46" s="93">
        <f t="shared" si="123"/>
        <v>2.9231625835189311E-2</v>
      </c>
      <c r="W46" s="93">
        <f t="shared" si="124"/>
        <v>2.4063507814438102E-2</v>
      </c>
      <c r="X46" s="93">
        <f t="shared" si="125"/>
        <v>7.7924393723252494E-2</v>
      </c>
      <c r="Y46" s="93">
        <f t="shared" si="126"/>
        <v>5.6385678037778404E-4</v>
      </c>
      <c r="Z46" s="93">
        <f t="shared" si="127"/>
        <v>5.8890914664644474E-2</v>
      </c>
      <c r="AA46" s="93">
        <f t="shared" si="128"/>
        <v>1.8258364347783624E-2</v>
      </c>
      <c r="AB46" s="93">
        <f t="shared" si="129"/>
        <v>0</v>
      </c>
      <c r="AC46" s="94">
        <f t="shared" si="130"/>
        <v>0</v>
      </c>
      <c r="AD46" s="92">
        <f t="shared" si="131"/>
        <v>1.8964713715046604</v>
      </c>
      <c r="AE46" s="93">
        <f t="shared" si="132"/>
        <v>1.6026042318767999E-2</v>
      </c>
      <c r="AF46" s="93">
        <f t="shared" si="133"/>
        <v>0.45899812869993684</v>
      </c>
      <c r="AG46" s="93">
        <f t="shared" si="134"/>
        <v>0</v>
      </c>
      <c r="AH46" s="93">
        <f t="shared" si="135"/>
        <v>2.9231625835189311E-2</v>
      </c>
      <c r="AI46" s="93">
        <f t="shared" si="136"/>
        <v>2.4063507814438102E-2</v>
      </c>
      <c r="AJ46" s="93">
        <f t="shared" si="137"/>
        <v>7.7924393723252494E-2</v>
      </c>
      <c r="AK46" s="93">
        <f t="shared" si="138"/>
        <v>5.6385678037778404E-4</v>
      </c>
      <c r="AL46" s="93">
        <f t="shared" si="139"/>
        <v>5.8890914664644474E-2</v>
      </c>
      <c r="AM46" s="93">
        <f t="shared" si="140"/>
        <v>1.8258364347783624E-2</v>
      </c>
      <c r="AN46" s="94">
        <f t="shared" si="141"/>
        <v>2.5804282056890511</v>
      </c>
      <c r="AO46" s="92">
        <f t="shared" si="142"/>
        <v>16.903722199455519</v>
      </c>
      <c r="AP46" s="93">
        <f t="shared" si="143"/>
        <v>0.14284411111265041</v>
      </c>
      <c r="AQ46" s="93">
        <f t="shared" si="144"/>
        <v>4.0911647674690981</v>
      </c>
      <c r="AR46" s="93">
        <f t="shared" si="145"/>
        <v>0</v>
      </c>
      <c r="AS46" s="93">
        <f t="shared" si="146"/>
        <v>0.26054876966818102</v>
      </c>
      <c r="AT46" s="93">
        <f t="shared" si="147"/>
        <v>0.21448404513323241</v>
      </c>
      <c r="AU46" s="93">
        <f t="shared" si="148"/>
        <v>0.69455955088516808</v>
      </c>
      <c r="AV46" s="93">
        <f t="shared" si="149"/>
        <v>5.0257960752781352E-3</v>
      </c>
      <c r="AW46" s="93">
        <f t="shared" si="150"/>
        <v>0.52490940623753313</v>
      </c>
      <c r="AX46" s="93">
        <f t="shared" si="151"/>
        <v>0.16274135396333814</v>
      </c>
      <c r="AY46" s="94">
        <f t="shared" si="152"/>
        <v>22.999999999999996</v>
      </c>
      <c r="AZ46" s="92">
        <f t="shared" si="153"/>
        <v>8.4518610997277595</v>
      </c>
      <c r="BA46" s="93">
        <f t="shared" si="154"/>
        <v>7.1422055556325206E-2</v>
      </c>
      <c r="BB46" s="93">
        <f t="shared" si="155"/>
        <v>2.7274431783127322</v>
      </c>
      <c r="BC46" s="93">
        <f t="shared" si="156"/>
        <v>0</v>
      </c>
      <c r="BD46" s="93">
        <f t="shared" si="157"/>
        <v>0.26054876966818102</v>
      </c>
      <c r="BE46" s="93">
        <f t="shared" si="158"/>
        <v>0.21448404513323241</v>
      </c>
      <c r="BF46" s="93">
        <f t="shared" si="159"/>
        <v>0.69455955088516808</v>
      </c>
      <c r="BG46" s="93">
        <f t="shared" si="160"/>
        <v>5.0257960752781352E-3</v>
      </c>
      <c r="BH46" s="93">
        <f t="shared" si="161"/>
        <v>1.0498188124750663</v>
      </c>
      <c r="BI46" s="93">
        <f t="shared" si="162"/>
        <v>0.32548270792667627</v>
      </c>
      <c r="BJ46" s="93">
        <f t="shared" si="163"/>
        <v>0</v>
      </c>
      <c r="BK46" s="93">
        <f t="shared" si="164"/>
        <v>0</v>
      </c>
      <c r="BL46" s="93">
        <f t="shared" si="165"/>
        <v>2</v>
      </c>
      <c r="BM46" s="94">
        <f t="shared" si="166"/>
        <v>13.800646015760423</v>
      </c>
      <c r="BN46" s="95">
        <f t="shared" si="167"/>
        <v>8.4518610997277595</v>
      </c>
      <c r="BO46" s="66">
        <f t="shared" si="168"/>
        <v>0</v>
      </c>
      <c r="BP46" s="66">
        <f t="shared" si="169"/>
        <v>0</v>
      </c>
      <c r="BQ46" s="66">
        <f t="shared" si="170"/>
        <v>8.4518610997277595</v>
      </c>
      <c r="BR46" s="66">
        <f t="shared" si="171"/>
        <v>2.7274431783127322</v>
      </c>
      <c r="BS46" s="66">
        <f t="shared" si="172"/>
        <v>7.1422055556325206E-2</v>
      </c>
      <c r="BT46" s="66">
        <f t="shared" si="173"/>
        <v>0</v>
      </c>
      <c r="BU46" s="66"/>
      <c r="BV46" s="66">
        <f t="shared" si="174"/>
        <v>0.21448404513323241</v>
      </c>
      <c r="BW46" s="66">
        <f t="shared" si="175"/>
        <v>0.26054876966818102</v>
      </c>
      <c r="BX46" s="66">
        <f t="shared" si="176"/>
        <v>5.0257960752781352E-3</v>
      </c>
      <c r="BY46" s="66">
        <f t="shared" si="177"/>
        <v>3.2789238447457492</v>
      </c>
      <c r="BZ46" s="66">
        <f t="shared" si="178"/>
        <v>0</v>
      </c>
      <c r="CA46" s="66">
        <f t="shared" si="179"/>
        <v>0</v>
      </c>
      <c r="CB46" s="66">
        <f t="shared" si="180"/>
        <v>0</v>
      </c>
      <c r="CC46" s="66">
        <f t="shared" si="181"/>
        <v>0.69455955088516808</v>
      </c>
      <c r="CD46" s="56">
        <f t="shared" si="182"/>
        <v>0.69455955088516808</v>
      </c>
      <c r="CE46" s="66">
        <f t="shared" si="183"/>
        <v>1.3891191017703362</v>
      </c>
      <c r="CF46" s="66">
        <f t="shared" si="184"/>
        <v>0.35525926158989818</v>
      </c>
      <c r="CG46" s="66">
        <f t="shared" si="185"/>
        <v>0.32548270792667627</v>
      </c>
      <c r="CH46" s="67">
        <f t="shared" si="186"/>
        <v>0.6807419695165744</v>
      </c>
      <c r="CJ46" s="60">
        <f t="shared" si="187"/>
        <v>0.94653708876707476</v>
      </c>
      <c r="CK46" s="60">
        <f t="shared" si="188"/>
        <v>1.1593660167594981</v>
      </c>
      <c r="CL46" s="60">
        <f t="shared" si="189"/>
        <v>1.2072099896790023</v>
      </c>
      <c r="CN46" s="60">
        <f t="shared" si="190"/>
        <v>0.94653708876707476</v>
      </c>
      <c r="CO46" s="60">
        <f t="shared" si="191"/>
        <v>8</v>
      </c>
      <c r="CP46" s="60">
        <f t="shared" si="192"/>
        <v>6.7603624540044344E-2</v>
      </c>
      <c r="CQ46" s="60">
        <f t="shared" si="193"/>
        <v>2.5816261257777513</v>
      </c>
      <c r="CR46" s="60">
        <f t="shared" si="194"/>
        <v>0</v>
      </c>
      <c r="CS46" s="60">
        <f t="shared" si="195"/>
        <v>0.24661907392356319</v>
      </c>
      <c r="CT46" s="60">
        <f t="shared" si="196"/>
        <v>0.20301710366739567</v>
      </c>
      <c r="CU46" s="60">
        <f t="shared" si="197"/>
        <v>0.65742637527021397</v>
      </c>
      <c r="CV46" s="60">
        <f t="shared" si="198"/>
        <v>4.7571023858307563E-3</v>
      </c>
      <c r="CW46" s="60">
        <f t="shared" si="199"/>
        <v>0.99369244249305677</v>
      </c>
      <c r="CX46" s="60">
        <f t="shared" si="200"/>
        <v>0.30808145480494026</v>
      </c>
      <c r="CY46" s="60">
        <f t="shared" si="201"/>
        <v>0</v>
      </c>
      <c r="CZ46" s="60">
        <f t="shared" si="202"/>
        <v>0</v>
      </c>
      <c r="DA46" s="60">
        <f t="shared" si="203"/>
        <v>1.8930741775341495</v>
      </c>
      <c r="DB46" s="60">
        <f t="shared" si="204"/>
        <v>21.770353041642714</v>
      </c>
      <c r="DC46" s="60">
        <f t="shared" si="205"/>
        <v>2.4592939167145715</v>
      </c>
      <c r="DD46" s="60" t="str">
        <f t="shared" si="206"/>
        <v>FAIL</v>
      </c>
      <c r="DE46" s="59">
        <f t="shared" si="207"/>
        <v>8</v>
      </c>
      <c r="DF46" s="59">
        <f t="shared" si="208"/>
        <v>0</v>
      </c>
      <c r="DG46" s="59">
        <f t="shared" si="209"/>
        <v>0</v>
      </c>
      <c r="DH46" s="59">
        <f t="shared" si="210"/>
        <v>8</v>
      </c>
      <c r="DI46" s="59">
        <f t="shared" si="211"/>
        <v>2.5816261257777513</v>
      </c>
      <c r="DJ46" s="59">
        <f t="shared" si="212"/>
        <v>6.7603624540044344E-2</v>
      </c>
      <c r="DK46" s="59">
        <f t="shared" si="213"/>
        <v>0</v>
      </c>
      <c r="DL46" s="59">
        <f t="shared" si="214"/>
        <v>2.4592939167145715</v>
      </c>
      <c r="DM46" s="59">
        <f t="shared" si="215"/>
        <v>0</v>
      </c>
      <c r="DN46" s="59">
        <f t="shared" si="216"/>
        <v>0</v>
      </c>
      <c r="DO46" s="59">
        <f t="shared" si="217"/>
        <v>0</v>
      </c>
      <c r="DP46" s="59">
        <f t="shared" si="218"/>
        <v>5.108523667032367</v>
      </c>
      <c r="DQ46" s="59">
        <f t="shared" si="219"/>
        <v>0.20301710366739567</v>
      </c>
      <c r="DR46" s="59">
        <f t="shared" si="220"/>
        <v>0</v>
      </c>
      <c r="DS46" s="59">
        <f t="shared" si="221"/>
        <v>4.7571023858307563E-3</v>
      </c>
      <c r="DT46" s="59">
        <f t="shared" si="222"/>
        <v>0.65742637527021397</v>
      </c>
      <c r="DU46" s="59">
        <f t="shared" si="223"/>
        <v>0.99369244249305677</v>
      </c>
      <c r="DV46" s="59">
        <f t="shared" si="224"/>
        <v>1.8588930238164973</v>
      </c>
      <c r="DW46" s="59">
        <f t="shared" si="225"/>
        <v>0</v>
      </c>
      <c r="DX46" s="59">
        <f t="shared" si="226"/>
        <v>0</v>
      </c>
      <c r="DY46" s="59">
        <f t="shared" si="227"/>
        <v>0</v>
      </c>
      <c r="EA46" s="60">
        <f t="shared" si="228"/>
        <v>0.71560803794511618</v>
      </c>
      <c r="EB46" s="60">
        <f t="shared" si="229"/>
        <v>1.113159051013489</v>
      </c>
      <c r="EC46" s="60">
        <f t="shared" si="230"/>
        <v>1.046248657721802</v>
      </c>
      <c r="ED46" s="60">
        <f t="shared" si="231"/>
        <v>0.9943677976894425</v>
      </c>
      <c r="EF46" s="60">
        <f t="shared" si="232"/>
        <v>1.113159051013489</v>
      </c>
      <c r="EG46" s="60">
        <f t="shared" si="233"/>
        <v>9.4082656810707768</v>
      </c>
      <c r="EH46" s="60">
        <f t="shared" si="234"/>
        <v>7.9504107584511652E-2</v>
      </c>
      <c r="EI46" s="60">
        <f t="shared" si="235"/>
        <v>3.0360780600638151</v>
      </c>
      <c r="EJ46" s="60">
        <f t="shared" si="236"/>
        <v>0</v>
      </c>
      <c r="EK46" s="60">
        <f t="shared" si="237"/>
        <v>0.29003222118656452</v>
      </c>
      <c r="EL46" s="60">
        <f t="shared" si="238"/>
        <v>0.23875485613804334</v>
      </c>
      <c r="EM46" s="60">
        <f t="shared" si="239"/>
        <v>0.77315525053568879</v>
      </c>
      <c r="EN46" s="60">
        <f t="shared" si="240"/>
        <v>5.5945103897439268E-3</v>
      </c>
      <c r="EO46" s="60">
        <f t="shared" si="241"/>
        <v>1.1686153130308528</v>
      </c>
      <c r="EP46" s="60">
        <f t="shared" si="242"/>
        <v>0.36231402227695958</v>
      </c>
      <c r="EQ46" s="60">
        <f t="shared" si="243"/>
        <v>0</v>
      </c>
      <c r="ER46" s="60">
        <f t="shared" si="244"/>
        <v>0</v>
      </c>
      <c r="ES46" s="60">
        <f t="shared" si="245"/>
        <v>2.226318102026978</v>
      </c>
      <c r="ET46" s="60">
        <f t="shared" si="246"/>
        <v>25.60265817331025</v>
      </c>
      <c r="EU46" s="60">
        <f t="shared" si="247"/>
        <v>-5.2053163466204992</v>
      </c>
      <c r="EV46" s="60" t="str">
        <f t="shared" si="248"/>
        <v/>
      </c>
      <c r="EW46" s="62">
        <f t="shared" si="249"/>
        <v>9.4082656810707768</v>
      </c>
      <c r="EX46" s="62">
        <f t="shared" si="250"/>
        <v>0</v>
      </c>
      <c r="EY46" s="62">
        <f t="shared" si="251"/>
        <v>0</v>
      </c>
      <c r="EZ46" s="62">
        <f t="shared" si="252"/>
        <v>9.4082656810707768</v>
      </c>
      <c r="FA46" s="62">
        <f t="shared" si="253"/>
        <v>3.0360780600638151</v>
      </c>
      <c r="FB46" s="62">
        <f t="shared" si="254"/>
        <v>7.9504107584511652E-2</v>
      </c>
      <c r="FC46" s="62">
        <f t="shared" si="255"/>
        <v>0</v>
      </c>
      <c r="FD46" s="62">
        <f t="shared" si="256"/>
        <v>-5.2053163466204992</v>
      </c>
      <c r="FE46" s="62">
        <f t="shared" si="257"/>
        <v>0.23875485613804334</v>
      </c>
      <c r="FF46" s="62">
        <f t="shared" si="258"/>
        <v>5.4953485678070635</v>
      </c>
      <c r="FG46" s="62">
        <f t="shared" si="259"/>
        <v>5.5945103897439268E-3</v>
      </c>
      <c r="FH46" s="62">
        <f t="shared" si="260"/>
        <v>3.6499637553626783</v>
      </c>
      <c r="FI46" s="62">
        <f t="shared" si="261"/>
        <v>0</v>
      </c>
      <c r="FJ46" s="62">
        <f t="shared" si="262"/>
        <v>0</v>
      </c>
      <c r="FK46" s="62">
        <f t="shared" si="263"/>
        <v>0</v>
      </c>
      <c r="FL46" s="62">
        <f t="shared" si="264"/>
        <v>0.77315525053568879</v>
      </c>
      <c r="FM46" s="62">
        <f t="shared" si="265"/>
        <v>1.1686153130308528</v>
      </c>
      <c r="FN46" s="62">
        <f t="shared" si="266"/>
        <v>1.9417705635665414</v>
      </c>
      <c r="FO46" s="62">
        <f t="shared" si="267"/>
        <v>0</v>
      </c>
      <c r="FP46" s="62">
        <f t="shared" si="268"/>
        <v>0.36231402227695958</v>
      </c>
      <c r="FQ46" s="62">
        <f t="shared" si="269"/>
        <v>0.36231402227695958</v>
      </c>
      <c r="FR46" s="62" t="str">
        <f t="shared" si="270"/>
        <v>Fail</v>
      </c>
      <c r="FS46" s="62" t="str">
        <f t="shared" si="271"/>
        <v>Low-Ca</v>
      </c>
      <c r="FT46" s="60">
        <f t="shared" si="272"/>
        <v>4.1637696163802043E-2</v>
      </c>
      <c r="FV46" s="60">
        <f t="shared" si="273"/>
        <v>1.0298480698902819</v>
      </c>
      <c r="FW46" s="60">
        <f t="shared" si="274"/>
        <v>8.7041328405353884</v>
      </c>
      <c r="FX46" s="60">
        <f t="shared" si="275"/>
        <v>7.3553866062277998E-2</v>
      </c>
      <c r="FY46" s="60">
        <f t="shared" si="276"/>
        <v>2.808852092920783</v>
      </c>
      <c r="FZ46" s="60">
        <f t="shared" si="277"/>
        <v>0</v>
      </c>
      <c r="GA46" s="60">
        <f t="shared" si="278"/>
        <v>0.26832564755506383</v>
      </c>
      <c r="GB46" s="60">
        <f t="shared" si="279"/>
        <v>0.22088597990271949</v>
      </c>
      <c r="GC46" s="60">
        <f t="shared" si="280"/>
        <v>0.71529081290295138</v>
      </c>
      <c r="GD46" s="60">
        <f t="shared" si="281"/>
        <v>5.1758063877873411E-3</v>
      </c>
      <c r="GE46" s="60">
        <f t="shared" si="282"/>
        <v>1.0811538777619547</v>
      </c>
      <c r="GF46" s="60">
        <f t="shared" si="283"/>
        <v>0.33519773854094992</v>
      </c>
      <c r="GG46" s="60">
        <f t="shared" si="284"/>
        <v>0</v>
      </c>
      <c r="GH46" s="60">
        <f t="shared" si="285"/>
        <v>0</v>
      </c>
      <c r="GI46" s="60">
        <f t="shared" si="286"/>
        <v>2.0596961397805638</v>
      </c>
      <c r="GJ46" s="60">
        <f t="shared" si="287"/>
        <v>23.686505607476477</v>
      </c>
      <c r="GK46" s="60">
        <f t="shared" si="288"/>
        <v>-1.3730112149529532</v>
      </c>
      <c r="GM46" s="88">
        <f t="shared" si="289"/>
        <v>8.7041328405353884</v>
      </c>
      <c r="GN46" s="88">
        <f t="shared" si="290"/>
        <v>0</v>
      </c>
      <c r="GO46" s="88">
        <f t="shared" si="291"/>
        <v>0</v>
      </c>
      <c r="GP46" s="87">
        <f t="shared" si="292"/>
        <v>8.7041328405353884</v>
      </c>
      <c r="GQ46" s="88">
        <f t="shared" si="293"/>
        <v>2.808852092920783</v>
      </c>
      <c r="GR46" s="88">
        <f t="shared" si="294"/>
        <v>7.3553866062277998E-2</v>
      </c>
      <c r="GS46" s="88">
        <f t="shared" si="295"/>
        <v>0</v>
      </c>
      <c r="GT46" s="88">
        <f t="shared" si="296"/>
        <v>-1.3730112149529532</v>
      </c>
      <c r="GU46" s="88">
        <f t="shared" si="297"/>
        <v>0.22088597990271949</v>
      </c>
      <c r="GV46" s="88">
        <f t="shared" si="298"/>
        <v>1.6413368625080169</v>
      </c>
      <c r="GW46" s="88">
        <f t="shared" si="299"/>
        <v>5.1758063877873411E-3</v>
      </c>
      <c r="GX46" s="87">
        <f t="shared" si="300"/>
        <v>3.3767933928286311</v>
      </c>
      <c r="GY46" s="88">
        <f t="shared" si="301"/>
        <v>0</v>
      </c>
      <c r="GZ46" s="88">
        <f t="shared" si="302"/>
        <v>0</v>
      </c>
      <c r="HA46" s="88">
        <f t="shared" si="303"/>
        <v>0</v>
      </c>
      <c r="HB46" s="88">
        <f t="shared" si="304"/>
        <v>0.71529081290295138</v>
      </c>
      <c r="HC46" s="88">
        <f t="shared" si="305"/>
        <v>1.0811538777619547</v>
      </c>
      <c r="HD46" s="87">
        <f t="shared" si="306"/>
        <v>1.7964446906649061</v>
      </c>
      <c r="HE46" s="88">
        <f t="shared" si="307"/>
        <v>0</v>
      </c>
      <c r="HF46" s="88">
        <f t="shared" si="308"/>
        <v>0.33519773854094992</v>
      </c>
      <c r="HG46" s="88">
        <f t="shared" si="309"/>
        <v>0.33519773854094992</v>
      </c>
      <c r="HH46" s="96" t="str">
        <f t="shared" si="310"/>
        <v>Fail</v>
      </c>
      <c r="HI46" s="83">
        <f t="shared" si="311"/>
        <v>0.11861415018235522</v>
      </c>
      <c r="HJ46" s="83">
        <f t="shared" si="312"/>
        <v>0.33519773854094992</v>
      </c>
      <c r="HK46" s="83">
        <f t="shared" si="313"/>
        <v>7.3553866062277998E-2</v>
      </c>
      <c r="HL46" s="83">
        <f t="shared" si="314"/>
        <v>8.7041328405353884</v>
      </c>
      <c r="HM46" s="96" t="str">
        <f t="shared" si="315"/>
        <v>Ferroactinolite</v>
      </c>
      <c r="HP46" s="97">
        <f>parameters!$E$5+parameters!$F$5*calcs!$Q46 +parameters!$G$5*calcs!$GM46+parameters!$H$5*LN(calcs!$GM46)+parameters!$I$5*calcs!$GQ46+parameters!$J$5*(calcs!$GU46+calcs!$GY46) + parameters!$K$5*calcs!$GT46+parameters!$L$5*(calcs!$GV46+calcs!$GZ46)+parameters!$M$5*(calcs!$GT46+calcs!$GV46+calcs!$GZ46)+parameters!$N$5*(calcs!$GO46+calcs!$GR46)+parameters!$O$5*calcs!$HB46+parameters!$P$5*calcs!$HE46</f>
        <v>61.758592793895723</v>
      </c>
      <c r="HQ46" s="97">
        <f>parameters!$E$6+parameters!$F$6*calcs!$Q46 +parameters!$G$6*calcs!$GM46+parameters!$H$6*LN(calcs!$GM46)+parameters!$I$6*calcs!$GQ46+parameters!$J$6*(calcs!$GU46+calcs!$GY46) + parameters!$K$6*calcs!$GT46+parameters!$L$6*(calcs!$GV46+calcs!$GZ46)+parameters!$M$6*(calcs!$GT46+calcs!$GV46+calcs!$GZ46)+parameters!$N$6*(calcs!$GO46+calcs!$GR46)+parameters!$O$6*calcs!$HB46+parameters!$P$6*calcs!$HE46</f>
        <v>91.963769446844083</v>
      </c>
      <c r="HR46" s="97">
        <f>parameters!$E$7+parameters!$F$7*calcs!$Q46 +parameters!$G$7*calcs!$GM46+parameters!$H$7*LN(calcs!$GM46)+parameters!$I$7*calcs!$GQ46+parameters!$J$7*(calcs!$GU46+calcs!$GY46) + parameters!$K$7*calcs!$GT46+parameters!$L$7*(calcs!$GV46+calcs!$GZ46)+parameters!$M$7*(calcs!$GT46+calcs!$GV46+calcs!$GZ46)+parameters!$N$7*(calcs!$GO46+calcs!$GR46)+parameters!$O$7*calcs!$HB46+parameters!$P$7*calcs!$HE46</f>
        <v>138.34833619226424</v>
      </c>
      <c r="HS46" s="97">
        <f>parameters!$E$8+parameters!$F$8*calcs!$Q46 +parameters!$G$8*calcs!$GM46+parameters!$H$8*LN(calcs!$GM46)+parameters!$I$8*calcs!$GQ46+parameters!$J$8*(calcs!$GU46+calcs!$GY46) + parameters!$K$8*calcs!$GT46+parameters!$L$8*(calcs!$GV46+calcs!$GZ46)+parameters!$M$8*(calcs!$GT46+calcs!$GV46+calcs!$GZ46)+parameters!$N$8*(calcs!$GO46+calcs!$GR46)+parameters!$O$8*calcs!$HB46+parameters!$P$8*calcs!$HE46</f>
        <v>138.27828145420011</v>
      </c>
      <c r="HT46" s="81"/>
      <c r="HU46" s="97">
        <f>EXP(parameters!$E$10+parameters!$F$10*calcs!$Q46 +parameters!$G$10*calcs!$GM46+parameters!$H$10*LN(calcs!$GM46)+parameters!$I$10*calcs!$GQ46+parameters!$J$10*(calcs!$GU46+calcs!$GY46) + parameters!$K$10*calcs!$GT46+parameters!$L$10*(calcs!$GV46+calcs!$GZ46)+parameters!$M$10*(calcs!$GT46+calcs!$GV46+calcs!$GZ46)+parameters!$N$10*(calcs!$GO46+calcs!$GR46)+parameters!$O$10*calcs!$HB46+parameters!$P$10*calcs!$HE46)</f>
        <v>1.5071190736791988E-2</v>
      </c>
      <c r="HV46" s="97">
        <f>EXP(parameters!$E$11+parameters!$F$11*calcs!$Q46 +parameters!$G$11*calcs!$GM46+parameters!$H$11*LN(calcs!$GM46)+parameters!$I$11*calcs!$GQ46+parameters!$J$11*(calcs!$GU46+calcs!$GY46) + parameters!$K$11*calcs!$GT46+parameters!$L$11*(calcs!$GV46+calcs!$GZ46)+parameters!$M$11*(calcs!$GT46+calcs!$GV46+calcs!$GZ46)+parameters!$N$11*(calcs!$GO46+calcs!$GR46)+parameters!$O$11*calcs!$HB46+parameters!$P$11*calcs!$HE46)</f>
        <v>3.2236974334228494E-2</v>
      </c>
      <c r="HW46" s="73"/>
      <c r="HX46" s="97">
        <f>EXP(parameters!$E$13+parameters!$F$13*calcs!$Q46 +parameters!$G$13*calcs!$GM46+parameters!$H$13*LN(calcs!$GM46)+parameters!$I$13*calcs!$GQ46+parameters!$J$13*(calcs!$GU46+calcs!$GY46) + parameters!$K$13*calcs!$GT46+parameters!$L$13*(calcs!$GV46+calcs!$GZ46)+parameters!$M$13*(calcs!$GT46+calcs!$GV46+calcs!$GZ46)+parameters!$N$13*(calcs!$GO46+calcs!$GR46)+parameters!$O$13*calcs!$HB46+parameters!$P$13*calcs!$HE46)</f>
        <v>4.1199714312563467E-2</v>
      </c>
      <c r="HY46" s="97">
        <f>EXP(parameters!$E$14+parameters!$F$14*calcs!$Q46 +parameters!$G$14*calcs!$GM46+parameters!$H$14*LN(calcs!$GM46)+parameters!$I$14*calcs!$GQ46+parameters!$J$14*(calcs!$GU46+calcs!$GY46) + parameters!$K$14*calcs!$GT46+parameters!$L$14*(calcs!$GV46+calcs!$GZ46)+parameters!$M$14*(calcs!$GT46+calcs!$GV46+calcs!$GZ46)+parameters!$N$14*(calcs!$GO46+calcs!$GR46)+parameters!$O$14*calcs!$HB46+parameters!$P$14*calcs!$HE46)</f>
        <v>3.2252839280378226E-2</v>
      </c>
      <c r="HZ46" s="81"/>
      <c r="IA46" s="97">
        <f>EXP(parameters!$E$16+parameters!$F$16*calcs!$Q46 +parameters!$G$16*calcs!$GM46+parameters!$H$16*LN(calcs!$GM46)+parameters!$I$16*calcs!$GQ46+parameters!$J$16*(calcs!$GU46+calcs!$GY46) + parameters!$K$16*calcs!$GT46+parameters!$L$16*(calcs!$GV46+calcs!$GZ46)+parameters!$M$16*(calcs!$GT46+calcs!$GV46+calcs!$GZ46)+parameters!$N$16*(calcs!$GO46+calcs!$GR46)+parameters!$O$16*calcs!$HB46+parameters!$P$16*calcs!$HE46)</f>
        <v>8.9469982952979207E-4</v>
      </c>
      <c r="IB46" s="81"/>
      <c r="IC46" s="97">
        <f>(parameters!$E$18+parameters!$F$18*calcs!$Q46 +parameters!$G$18*calcs!$GM46+parameters!$H$18*LN(calcs!$GM46)+parameters!$I$18*calcs!$GQ46+parameters!$J$18*(calcs!$GU46+calcs!$GY46) + parameters!$K$18*calcs!$GT46+parameters!$L$18*(calcs!$GV46+calcs!$GZ46)+parameters!$M$18*(calcs!$GT46+calcs!$GV46+calcs!$GZ46)+parameters!$N$18*(calcs!$GO46+calcs!$GR46)+parameters!$O$18*calcs!$HB46+parameters!$P$18*calcs!$HE46)</f>
        <v>-20.547897824050608</v>
      </c>
      <c r="ID46" s="97">
        <f>EXP(parameters!$E$19+parameters!$F$19*calcs!$Q46 +parameters!$G$19*calcs!$GM46+parameters!$H$19*LN(calcs!$GM46)+parameters!$I$19*calcs!$GQ46+parameters!$J$19*(calcs!$GU46+calcs!$GY46) + parameters!$K$19*calcs!$GT46+parameters!$L$19*(calcs!$GV46+calcs!$GZ46)+parameters!$M$19*(calcs!$GT46+calcs!$GV46+calcs!$GZ46)+parameters!$N$19*(calcs!$GO46+calcs!$GR46)+parameters!$O$19*calcs!$HB46+parameters!$P$19*calcs!$HE46)</f>
        <v>1.0614209627676214</v>
      </c>
      <c r="IE46" s="73"/>
      <c r="IF46" s="97">
        <f>(parameters!$E$21+parameters!$F$21*calcs!$Q46 +parameters!$G$21*calcs!$GM46+parameters!$H$21*LN(calcs!$GM46)+parameters!$I$21*calcs!$GQ46+parameters!$J$21*(calcs!$GU46+calcs!$GY46) + parameters!$K$21*calcs!$GT46+parameters!$L$21*(calcs!$GV46+calcs!$GZ46)+parameters!$M$21*(calcs!$GT46+calcs!$GV46+calcs!$GZ46)+parameters!$N$21*(calcs!$GO46+calcs!$GR46)+parameters!$O$21*calcs!$HB46+parameters!$P$21*calcs!$HE46)</f>
        <v>11.728645445714026</v>
      </c>
      <c r="IG46" s="97">
        <f>(parameters!$E$22+parameters!$F$22*calcs!$Q46 +parameters!$G$22*calcs!$GM46+parameters!$H$22*LN(calcs!$GM46)+parameters!$I$22*calcs!$GQ46+parameters!$J$22*(calcs!$GU46+calcs!$GY46) + parameters!$K$22*calcs!$GT46+parameters!$L$22*(calcs!$GV46+calcs!$GZ46)+parameters!$M$22*(calcs!$GT46+calcs!$GV46+calcs!$GZ46)+parameters!$N$22*(calcs!$GO46+calcs!$GR46)+parameters!$O$22*calcs!$HB46+parameters!$P$22*calcs!$HE46)</f>
        <v>0.98769412131109524</v>
      </c>
      <c r="IH46" s="81"/>
      <c r="II46" s="97">
        <f>(parameters!$E$24+parameters!$F$24*calcs!$Q46 +parameters!$G$24*calcs!$GM46+parameters!$H$24*LN(calcs!$GM46)+parameters!$I$24*calcs!$GQ46+parameters!$J$24*(calcs!$GU46+calcs!$GY46) + parameters!$K$24*calcs!$GT46+parameters!$L$24*(calcs!$GV46+calcs!$GZ46)+parameters!$M$24*(calcs!$GT46+calcs!$GV46+calcs!$GZ46)+parameters!$N$24*(calcs!$GO46+calcs!$GR46)+parameters!$O$24*calcs!$HB46+parameters!$P$24*calcs!$HE46)</f>
        <v>18.489770561283603</v>
      </c>
      <c r="IJ46" s="98"/>
    </row>
    <row r="47" spans="1:244" x14ac:dyDescent="0.3">
      <c r="A47" s="137" t="s">
        <v>172</v>
      </c>
      <c r="C47" s="114">
        <v>58.55</v>
      </c>
      <c r="D47" s="114">
        <v>0.81</v>
      </c>
      <c r="E47" s="114">
        <v>16.850000000000001</v>
      </c>
      <c r="F47" s="114"/>
      <c r="G47" s="114">
        <v>4.2699999999999996</v>
      </c>
      <c r="H47" s="114">
        <v>1.1100000000000001</v>
      </c>
      <c r="I47" s="114">
        <v>4.58</v>
      </c>
      <c r="J47" s="114">
        <v>0.08</v>
      </c>
      <c r="K47" s="114">
        <v>4.1500000000000004</v>
      </c>
      <c r="L47" s="114">
        <v>1.5</v>
      </c>
      <c r="M47" s="91">
        <v>0</v>
      </c>
      <c r="N47" s="91">
        <v>0</v>
      </c>
      <c r="O47" s="91">
        <v>0</v>
      </c>
      <c r="P47" s="91">
        <v>95.759999999999991</v>
      </c>
      <c r="Q47" s="60">
        <v>1025</v>
      </c>
      <c r="R47" s="92">
        <f t="shared" ref="R47:R110" si="316">C47/C$3</f>
        <v>0.97453395472703064</v>
      </c>
      <c r="S47" s="93">
        <f t="shared" ref="S47:S110" si="317">D47/D$3</f>
        <v>1.0141479904845374E-2</v>
      </c>
      <c r="T47" s="93">
        <f t="shared" ref="T47:T110" si="318">E47/E$3</f>
        <v>0.16525894163662255</v>
      </c>
      <c r="U47" s="93">
        <f t="shared" ref="U47:U110" si="319">F47/F$3</f>
        <v>0</v>
      </c>
      <c r="V47" s="93">
        <f t="shared" ref="V47:V110" si="320">G47/G$3</f>
        <v>5.9437639198218255E-2</v>
      </c>
      <c r="W47" s="93">
        <f t="shared" ref="W47:W110" si="321">H47/H$3</f>
        <v>2.7536591416521955E-2</v>
      </c>
      <c r="X47" s="93">
        <f t="shared" ref="X47:X110" si="322">I47/I$3</f>
        <v>8.1669044222539233E-2</v>
      </c>
      <c r="Y47" s="93">
        <f t="shared" ref="Y47:Y110" si="323">J47/J$3</f>
        <v>1.1277135607555681E-3</v>
      </c>
      <c r="Z47" s="93">
        <f t="shared" ref="Z47:Z110" si="324">K47/K$3</f>
        <v>6.6958163248842351E-2</v>
      </c>
      <c r="AA47" s="93">
        <f t="shared" ref="AA47:AA110" si="325">L47/L$3</f>
        <v>1.592299216376479E-2</v>
      </c>
      <c r="AB47" s="93">
        <f t="shared" ref="AB47:AB110" si="326">M47/M$3</f>
        <v>0</v>
      </c>
      <c r="AC47" s="94">
        <f t="shared" ref="AC47:AC110" si="327">N47/N$3</f>
        <v>0</v>
      </c>
      <c r="AD47" s="92">
        <f t="shared" ref="AD47:AD110" si="328">R47*2</f>
        <v>1.9490679094540613</v>
      </c>
      <c r="AE47" s="93">
        <f t="shared" ref="AE47:AE110" si="329">S47*2</f>
        <v>2.0282959809690748E-2</v>
      </c>
      <c r="AF47" s="93">
        <f t="shared" ref="AF47:AF110" si="330">T47*3</f>
        <v>0.49577682490986763</v>
      </c>
      <c r="AG47" s="93">
        <f t="shared" ref="AG47:AG110" si="331">U47*3</f>
        <v>0</v>
      </c>
      <c r="AH47" s="93">
        <f t="shared" ref="AH47:AH110" si="332">V47</f>
        <v>5.9437639198218255E-2</v>
      </c>
      <c r="AI47" s="93">
        <f t="shared" ref="AI47:AI110" si="333">W47</f>
        <v>2.7536591416521955E-2</v>
      </c>
      <c r="AJ47" s="93">
        <f t="shared" ref="AJ47:AJ110" si="334">X47</f>
        <v>8.1669044222539233E-2</v>
      </c>
      <c r="AK47" s="93">
        <f t="shared" ref="AK47:AK110" si="335">Y47</f>
        <v>1.1277135607555681E-3</v>
      </c>
      <c r="AL47" s="93">
        <f t="shared" ref="AL47:AL110" si="336">Z47</f>
        <v>6.6958163248842351E-2</v>
      </c>
      <c r="AM47" s="93">
        <f t="shared" ref="AM47:AM110" si="337">AA47</f>
        <v>1.592299216376479E-2</v>
      </c>
      <c r="AN47" s="94">
        <f t="shared" ref="AN47:AN110" si="338">SUM(AD47:AM47)</f>
        <v>2.7177798379842621</v>
      </c>
      <c r="AO47" s="92">
        <f t="shared" ref="AO47:AO110" si="339">AD47*23/$AN47</f>
        <v>16.494552388280319</v>
      </c>
      <c r="AP47" s="93">
        <f t="shared" ref="AP47:AP110" si="340">AE47*23/$AN47</f>
        <v>0.17165042918593784</v>
      </c>
      <c r="AQ47" s="93">
        <f t="shared" ref="AQ47:AQ110" si="341">AF47*23/$AN47</f>
        <v>4.1956551496769867</v>
      </c>
      <c r="AR47" s="93">
        <f t="shared" ref="AR47:AR110" si="342">AG47*23/$AN47</f>
        <v>0</v>
      </c>
      <c r="AS47" s="93">
        <f t="shared" ref="AS47:AS110" si="343">AH47*23/$AN47</f>
        <v>0.50300825786276815</v>
      </c>
      <c r="AT47" s="93">
        <f t="shared" ref="AT47:AT110" si="344">AI47*23/$AN47</f>
        <v>0.23303639011824637</v>
      </c>
      <c r="AU47" s="93">
        <f t="shared" ref="AU47:AU110" si="345">AJ47*23/$AN47</f>
        <v>0.69114796970146619</v>
      </c>
      <c r="AV47" s="93">
        <f t="shared" ref="AV47:AV110" si="346">AK47*23/$AN47</f>
        <v>9.5436030302643894E-3</v>
      </c>
      <c r="AW47" s="93">
        <f t="shared" ref="AW47:AW110" si="347">AL47*23/$AN47</f>
        <v>0.56665287349603632</v>
      </c>
      <c r="AX47" s="93">
        <f t="shared" ref="AX47:AX110" si="348">AM47*23/$AN47</f>
        <v>0.13475293864797258</v>
      </c>
      <c r="AY47" s="94">
        <f t="shared" ref="AY47:AY110" si="349">SUM(AO47:AX47)</f>
        <v>22.999999999999996</v>
      </c>
      <c r="AZ47" s="92">
        <f t="shared" ref="AZ47:AZ110" si="350">AO47/2</f>
        <v>8.2472761941401593</v>
      </c>
      <c r="BA47" s="93">
        <f t="shared" ref="BA47:BA110" si="351">AP47/2</f>
        <v>8.5825214592968921E-2</v>
      </c>
      <c r="BB47" s="93">
        <f t="shared" ref="BB47:BB110" si="352">AQ47*2/3</f>
        <v>2.7971034331179911</v>
      </c>
      <c r="BC47" s="93">
        <f t="shared" ref="BC47:BC110" si="353">AR47*2/3</f>
        <v>0</v>
      </c>
      <c r="BD47" s="93">
        <f t="shared" ref="BD47:BD110" si="354">AS47</f>
        <v>0.50300825786276815</v>
      </c>
      <c r="BE47" s="93">
        <f t="shared" ref="BE47:BE110" si="355">AT47</f>
        <v>0.23303639011824637</v>
      </c>
      <c r="BF47" s="93">
        <f t="shared" ref="BF47:BF110" si="356">AU47</f>
        <v>0.69114796970146619</v>
      </c>
      <c r="BG47" s="93">
        <f t="shared" ref="BG47:BG110" si="357">AV47</f>
        <v>9.5436030302643894E-3</v>
      </c>
      <c r="BH47" s="93">
        <f t="shared" ref="BH47:BH110" si="358">AW47*2</f>
        <v>1.1333057469920726</v>
      </c>
      <c r="BI47" s="93">
        <f t="shared" ref="BI47:BI110" si="359">AX47*2</f>
        <v>0.26950587729594516</v>
      </c>
      <c r="BJ47" s="93">
        <f t="shared" ref="BJ47:BJ110" si="360">AB47*23/$AN47</f>
        <v>0</v>
      </c>
      <c r="BK47" s="93">
        <f t="shared" ref="BK47:BK110" si="361">AC47*23/$AN47</f>
        <v>0</v>
      </c>
      <c r="BL47" s="93">
        <f t="shared" ref="BL47:BL110" si="362">2-BJ47-BK47</f>
        <v>2</v>
      </c>
      <c r="BM47" s="94">
        <f t="shared" ref="BM47:BM110" si="363">SUM(AZ47:BI47)</f>
        <v>13.969752686851884</v>
      </c>
      <c r="BN47" s="95">
        <f t="shared" ref="BN47:BN110" si="364">AZ47</f>
        <v>8.2472761941401593</v>
      </c>
      <c r="BO47" s="66">
        <f t="shared" ref="BO47:BO110" si="365">IF(BN47&lt;8,IF((8-BN47)&lt;BB47,(8-BN47),BB47),0)</f>
        <v>0</v>
      </c>
      <c r="BP47" s="66">
        <f t="shared" ref="BP47:BP110" si="366">IF((BO47+BN47)&lt;8,8-(BO47+BN47),0)</f>
        <v>0</v>
      </c>
      <c r="BQ47" s="66">
        <f t="shared" ref="BQ47:BQ110" si="367">SUM(BN47:BP47)</f>
        <v>8.2472761941401593</v>
      </c>
      <c r="BR47" s="66">
        <f t="shared" ref="BR47:BR110" si="368">IF((BB47-BO47)&gt;0,(BB47-BO47),0)</f>
        <v>2.7971034331179911</v>
      </c>
      <c r="BS47" s="66">
        <f t="shared" ref="BS47:BS110" si="369">IF(BR47+BA47&lt;5,BA47,5-BR47)</f>
        <v>8.5825214592968921E-2</v>
      </c>
      <c r="BT47" s="66">
        <f t="shared" ref="BT47:BT110" si="370">IF(BR47+BS47+BC47&lt;5,BC47,5-BS47-BR47)</f>
        <v>0</v>
      </c>
      <c r="BU47" s="66"/>
      <c r="BV47" s="66">
        <f t="shared" ref="BV47:BV110" si="371">IF(SUM(BR47:BU47)&lt;5,IF((SUM(BR47:BU47)+BE47)&lt;5,BE47,5-SUM(BR47:BU47)),0)</f>
        <v>0.23303639011824637</v>
      </c>
      <c r="BW47" s="66">
        <f t="shared" ref="BW47:BW110" si="372">IF(SUM(BR47:BV47)&lt;5,IF((SUM(BR47:BV47)+BD47)&lt;5,BD47,5-SUM(BR47:BV47)),0)</f>
        <v>0.50300825786276815</v>
      </c>
      <c r="BX47" s="66">
        <f t="shared" ref="BX47:BX110" si="373">IF(SUM(BR47:BW47)&lt;5,IF((SUM(BR47:BW47)+BG47)&lt;5,BG47,5-SUM(BR47:BW47)),0)</f>
        <v>9.5436030302643894E-3</v>
      </c>
      <c r="BY47" s="66">
        <f t="shared" ref="BY47:BY110" si="374">SUM(BR47:BX47)</f>
        <v>3.6285168987222387</v>
      </c>
      <c r="BZ47" s="66">
        <f t="shared" ref="BZ47:BZ110" si="375">IF((BE47-BV47)&gt;0,(BE47-BV47),0)</f>
        <v>0</v>
      </c>
      <c r="CA47" s="66">
        <f t="shared" ref="CA47:CA110" si="376">IF((BD47-BW47)&gt;0,(BD47-BW47),0)</f>
        <v>0</v>
      </c>
      <c r="CB47" s="66">
        <f t="shared" ref="CB47:CB110" si="377">IF((BG47-BX47)&gt;0,(BG47-BX47),0)</f>
        <v>0</v>
      </c>
      <c r="CC47" s="66">
        <f t="shared" ref="CC47:CC110" si="378">BF47</f>
        <v>0.69114796970146619</v>
      </c>
      <c r="CD47" s="56">
        <f t="shared" ref="CD47:CD110" si="379">IF((SUM(BZ47:CC47)&lt;2),IF((2-(BZ47+CA47+CB47+CC47))&lt;BF47,(2-SUM(BZ47:CC47)),BF47),0)</f>
        <v>0.69114796970146619</v>
      </c>
      <c r="CE47" s="66">
        <f t="shared" ref="CE47:CE110" si="380">SUM(BZ47:CD47)</f>
        <v>1.3822959394029324</v>
      </c>
      <c r="CF47" s="66">
        <f t="shared" ref="CF47:CF110" si="381">BH47-CD47</f>
        <v>0.44215777729060646</v>
      </c>
      <c r="CG47" s="66">
        <f t="shared" ref="CG47:CG110" si="382">BI47</f>
        <v>0.26950587729594516</v>
      </c>
      <c r="CH47" s="67">
        <f t="shared" ref="CH47:CH110" si="383">SUM(CF47:CG47)</f>
        <v>0.71166365458655156</v>
      </c>
      <c r="CI47" s="60"/>
      <c r="CJ47" s="60">
        <f t="shared" ref="CJ47:CJ110" si="384">8/AZ47</f>
        <v>0.97001722892270137</v>
      </c>
      <c r="CK47" s="60">
        <f t="shared" ref="CK47:CK110" si="385">16/SUM(AZ47:BI47)</f>
        <v>1.1453316575216792</v>
      </c>
      <c r="CL47" s="60">
        <f t="shared" ref="CL47:CL110" si="386">15/SUM(AZ47:BG47)</f>
        <v>1.1936078895670217</v>
      </c>
      <c r="CM47" s="60"/>
      <c r="CN47" s="60">
        <f t="shared" ref="CN47:CN110" si="387">IF(MIN(CJ47:CL47)&lt;1,MIN(CJ47:CL47),1)</f>
        <v>0.97001722892270137</v>
      </c>
      <c r="CO47" s="60">
        <f t="shared" ref="CO47:CO110" si="388">$CN47*AZ47</f>
        <v>8</v>
      </c>
      <c r="CP47" s="60">
        <f t="shared" ref="CP47:CP110" si="389">$CN47*BA47</f>
        <v>8.3251936831167897E-2</v>
      </c>
      <c r="CQ47" s="60">
        <f t="shared" ref="CQ47:CQ110" si="390">$CN47*BB47</f>
        <v>2.7132385212032881</v>
      </c>
      <c r="CR47" s="60">
        <f t="shared" ref="CR47:CR110" si="391">$CN47*BC47</f>
        <v>0</v>
      </c>
      <c r="CS47" s="60">
        <f t="shared" ref="CS47:CS110" si="392">$CN47*BD47</f>
        <v>0.48792667641727799</v>
      </c>
      <c r="CT47" s="60">
        <f t="shared" ref="CT47:CT110" si="393">$CN47*BE47</f>
        <v>0.22604931338065093</v>
      </c>
      <c r="CU47" s="60">
        <f t="shared" ref="CU47:CU110" si="394">$CN47*BF47</f>
        <v>0.67042543834536739</v>
      </c>
      <c r="CV47" s="60">
        <f t="shared" ref="CV47:CV110" si="395">$CN47*BG47</f>
        <v>9.2574593653553579E-3</v>
      </c>
      <c r="CW47" s="60">
        <f t="shared" ref="CW47:CW110" si="396">$CN47*BH47</f>
        <v>1.0993261002194223</v>
      </c>
      <c r="CX47" s="60">
        <f t="shared" ref="CX47:CX110" si="397">$CN47*BI47</f>
        <v>0.2614253442729943</v>
      </c>
      <c r="CY47" s="60">
        <f t="shared" ref="CY47:CY110" si="398">$CN47*BJ47</f>
        <v>0</v>
      </c>
      <c r="CZ47" s="60">
        <f t="shared" ref="CZ47:CZ110" si="399">$CN47*BK47</f>
        <v>0</v>
      </c>
      <c r="DA47" s="60">
        <f t="shared" ref="DA47:DA110" si="400">$CN47*BL47</f>
        <v>1.9400344578454027</v>
      </c>
      <c r="DB47" s="60">
        <f t="shared" ref="DB47:DB110" si="401">CO47*2+CP47*2+CQ47*3/2+CR47*3/2+CS47+CT47+CU47+CV47+CW47/2+CX47/2</f>
        <v>22.310396265222131</v>
      </c>
      <c r="DC47" s="60">
        <f t="shared" si="205"/>
        <v>1.3792074695557375</v>
      </c>
      <c r="DD47" s="60" t="str">
        <f t="shared" ref="DD47:DD110" si="402">IF(DC47&gt;BD47,"FAIL","")</f>
        <v>FAIL</v>
      </c>
      <c r="DE47" s="59">
        <f t="shared" ref="DE47:DE110" si="403">CO47</f>
        <v>8</v>
      </c>
      <c r="DF47" s="59">
        <f t="shared" ref="DF47:DF110" si="404">IF(DE47&lt;8,IF((8-DE47)&lt;CQ47,(8-DE47),CQ47),0)</f>
        <v>0</v>
      </c>
      <c r="DG47" s="59">
        <f t="shared" ref="DG47:DG110" si="405">IF((DF47+DE47)&lt;8,IF((8-DF47-DE47)&gt;CP47,CP47,(8-(DF47+DE47))),0)</f>
        <v>0</v>
      </c>
      <c r="DH47" s="59">
        <f t="shared" ref="DH47:DH110" si="406">SUM(DE47:DG47)</f>
        <v>8</v>
      </c>
      <c r="DI47" s="59">
        <f t="shared" ref="DI47:DI110" si="407">IF((CQ47-DF47)&gt;0,(CQ47-DF47),0)</f>
        <v>2.7132385212032881</v>
      </c>
      <c r="DJ47" s="59">
        <f t="shared" ref="DJ47:DJ110" si="408">IF(DI47+CP47&lt;5,CP47,5-DI47)</f>
        <v>8.3251936831167897E-2</v>
      </c>
      <c r="DK47" s="59">
        <f t="shared" ref="DK47:DK110" si="409">IF(DI47+DJ47+CR47&lt;5,CR47,5-DJ47-DI47)</f>
        <v>0</v>
      </c>
      <c r="DL47" s="59">
        <f t="shared" ref="DL47:DL110" si="410">DC47</f>
        <v>1.3792074695557375</v>
      </c>
      <c r="DM47" s="59">
        <f t="shared" ref="DM47:DM110" si="411">IF(SUM(DI47:DL47)&lt;5,IF((SUM(DI47:DL47)+CT47)&lt;5,CT47,5-SUM(DI47:DL47)),0)</f>
        <v>0.22604931338065093</v>
      </c>
      <c r="DN47" s="59">
        <f t="shared" ref="DN47:DN110" si="412">IF(SUM(DI47:DM47)&lt;5,IF((SUM(DI47:DM47)+CS47-DC47)&lt;5,CS47-DC47,5-SUM(DI47:DM47)),0)</f>
        <v>-0.89128079313845943</v>
      </c>
      <c r="DO47" s="59">
        <f t="shared" ref="DO47:DO110" si="413">IF(SUM(DI47:DN47)&lt;5,IF((SUM(DI47:DN47)+CV47)&lt;5,CV47,5-SUM(DI47:DN47)),0)</f>
        <v>9.2574593653553579E-3</v>
      </c>
      <c r="DP47" s="59">
        <f t="shared" ref="DP47:DP110" si="414">SUM(DI47:DO47)</f>
        <v>3.5197239071977404</v>
      </c>
      <c r="DQ47" s="59">
        <f t="shared" ref="DQ47:DQ110" si="415">IF((CT47-DM47)&gt;0,(CT47-DM47),0)</f>
        <v>0</v>
      </c>
      <c r="DR47" s="59">
        <f t="shared" ref="DR47:DR110" si="416">IF((CS47-DN47-DL47)&gt;0,(CS47-DN47-DL47),0)</f>
        <v>0</v>
      </c>
      <c r="DS47" s="59">
        <f t="shared" ref="DS47:DS110" si="417">IF((CV47-DO47)&gt;0,(CV47-DO47),0)</f>
        <v>0</v>
      </c>
      <c r="DT47" s="59">
        <f t="shared" ref="DT47:DT110" si="418">CU47</f>
        <v>0.67042543834536739</v>
      </c>
      <c r="DU47" s="59">
        <f t="shared" ref="DU47:DU110" si="419">IF((SUM(DQ47:DT47)&lt;2),IF((2-(DQ47+DR47+DS47+DT47))&lt;CW47,(2-SUM(DQ47:DT47)),CW47),0)</f>
        <v>1.0993261002194223</v>
      </c>
      <c r="DV47" s="59">
        <f t="shared" ref="DV47:DV110" si="420">SUM(DQ47:DU47)</f>
        <v>1.7697515385647897</v>
      </c>
      <c r="DW47" s="59">
        <f t="shared" ref="DW47:DW110" si="421">CW47-DU47</f>
        <v>0</v>
      </c>
      <c r="DX47" s="59">
        <f t="shared" ref="DX47:DX110" si="422">CY47</f>
        <v>0</v>
      </c>
      <c r="DY47" s="59">
        <f t="shared" ref="DY47:DY110" si="423">SUM(DW47:DX47)</f>
        <v>0</v>
      </c>
      <c r="DZ47" s="60"/>
      <c r="EA47" s="60">
        <f t="shared" ref="EA47:EA110" si="424">8/(AZ47+BB47)</f>
        <v>0.72435032749648964</v>
      </c>
      <c r="EB47" s="60">
        <f t="shared" ref="EB47:EB110" si="425">15/SUM(AZ47:BH47)</f>
        <v>1.0948707865275451</v>
      </c>
      <c r="EC47" s="60">
        <f t="shared" ref="EC47:EC110" si="426">13/SUM(AZ47:BG47)</f>
        <v>1.0344601709580854</v>
      </c>
      <c r="ED47" s="60">
        <f t="shared" ref="ED47:ED110" si="427">23/(23+(0.5*BD47))</f>
        <v>0.9891833178818551</v>
      </c>
      <c r="EE47" s="60"/>
      <c r="EF47" s="60">
        <f t="shared" ref="EF47:EF110" si="428">MAX(EA47:ED47)</f>
        <v>1.0948707865275451</v>
      </c>
      <c r="EG47" s="60">
        <f t="shared" ref="EG47:EG110" si="429">$EF47*AZ47</f>
        <v>9.0297017733881351</v>
      </c>
      <c r="EH47" s="60">
        <f t="shared" ref="EH47:EH110" si="430">$EF47*BA47</f>
        <v>9.3967520205299221E-2</v>
      </c>
      <c r="EI47" s="60">
        <f t="shared" ref="EI47:EI110" si="431">$EF47*BB47</f>
        <v>3.0624668358167915</v>
      </c>
      <c r="EJ47" s="60">
        <f t="shared" ref="EJ47:EJ110" si="432">$EF47*BC47</f>
        <v>0</v>
      </c>
      <c r="EK47" s="60">
        <f t="shared" ref="EK47:EK110" si="433">$EF47*BD47</f>
        <v>0.55072904691605917</v>
      </c>
      <c r="EL47" s="60">
        <f t="shared" ref="EL47:EL110" si="434">$EF47*BE47</f>
        <v>0.25514473573830426</v>
      </c>
      <c r="EM47" s="60">
        <f t="shared" ref="EM47:EM110" si="435">$EF47*BF47</f>
        <v>0.75671772119396019</v>
      </c>
      <c r="EN47" s="60">
        <f t="shared" ref="EN47:EN110" si="436">$EF47*BG47</f>
        <v>1.0449012156052234E-2</v>
      </c>
      <c r="EO47" s="60">
        <f t="shared" ref="EO47:EO110" si="437">$EF47*BH47</f>
        <v>1.2408233545853977</v>
      </c>
      <c r="EP47" s="60">
        <f t="shared" ref="EP47:EP110" si="438">$EF47*BI47</f>
        <v>0.29507411184880755</v>
      </c>
      <c r="EQ47" s="60">
        <f t="shared" ref="EQ47:EQ110" si="439">$EF47*BJ47</f>
        <v>0</v>
      </c>
      <c r="ER47" s="60">
        <f t="shared" ref="ER47:ER110" si="440">$EF47*BK47</f>
        <v>0</v>
      </c>
      <c r="ES47" s="60">
        <f t="shared" ref="ES47:ES110" si="441">$EF47*BL47</f>
        <v>2.1897415730550902</v>
      </c>
      <c r="ET47" s="60">
        <f t="shared" ref="ET47:ET110" si="442">EG47*2+EH47*2+EI47*3/2+EJ47*3/2+EK47+EL47+EM47+EN47+EO47/2+EP47/2</f>
        <v>25.182028090133535</v>
      </c>
      <c r="EU47" s="60">
        <f t="shared" si="247"/>
        <v>-4.3640561802670703</v>
      </c>
      <c r="EV47" s="60" t="str">
        <f t="shared" ref="EV47:EV110" si="443">IF(EU47&gt;BD47,"FAIL","")</f>
        <v/>
      </c>
      <c r="EW47" s="62">
        <f t="shared" ref="EW47:EW110" si="444">EG47</f>
        <v>9.0297017733881351</v>
      </c>
      <c r="EX47" s="62">
        <f t="shared" ref="EX47:EX110" si="445">IF(EW47&lt;8,IF((8-EW47)&lt;EI47,(8-EW47),EI47),0)</f>
        <v>0</v>
      </c>
      <c r="EY47" s="62">
        <f t="shared" ref="EY47:EY110" si="446">IF((EX47+EW47)&lt;8,IF((8-EX47-EW47)&gt;EH47,EH47,(8-(EX47+EW47))),0)</f>
        <v>0</v>
      </c>
      <c r="EZ47" s="62">
        <f t="shared" ref="EZ47:EZ110" si="447">SUM(EW47:EY47)</f>
        <v>9.0297017733881351</v>
      </c>
      <c r="FA47" s="62">
        <f t="shared" ref="FA47:FA110" si="448">IF((EI47-EX47)&gt;0,(EI47-EX47),0)</f>
        <v>3.0624668358167915</v>
      </c>
      <c r="FB47" s="62">
        <f t="shared" ref="FB47:FB110" si="449">IF(FA47+EH47&lt;5,EH47,5-FA47)</f>
        <v>9.3967520205299221E-2</v>
      </c>
      <c r="FC47" s="62">
        <f t="shared" ref="FC47:FC110" si="450">IF(FA47+FB47+EJ47&lt;5,EJ47,5-FB47-FA47)</f>
        <v>0</v>
      </c>
      <c r="FD47" s="62">
        <f t="shared" ref="FD47:FD110" si="451">EU47</f>
        <v>-4.3640561802670703</v>
      </c>
      <c r="FE47" s="62">
        <f t="shared" ref="FE47:FE110" si="452">IF(SUM(FA47:FD47)&lt;5,IF((SUM(FA47:FD47)+EL47)&lt;5,EL47,5-SUM(FA47:FD47)),0)</f>
        <v>0.25514473573830426</v>
      </c>
      <c r="FF47" s="62">
        <f t="shared" ref="FF47:FF110" si="453">IF(SUM(FA47:FE47)&lt;5,IF((SUM(FA47:FE47)+(EK47-EU47))&lt;5,EK47-EU47,5-SUM(FA47:FE47)),0)</f>
        <v>4.9147852271831294</v>
      </c>
      <c r="FG47" s="62">
        <f t="shared" ref="FG47:FG110" si="454">IF(SUM(FA47:FF47)&lt;5,IF((SUM(FA47:FF47)+EN47)&lt;5,EN47,5-SUM(FA47:FF47)),0)</f>
        <v>1.0449012156052234E-2</v>
      </c>
      <c r="FH47" s="62">
        <f t="shared" ref="FH47:FH110" si="455">SUM(FA47:FG47)</f>
        <v>3.9727571508325066</v>
      </c>
      <c r="FI47" s="62">
        <f t="shared" ref="FI47:FI110" si="456">IF((EL47-FE47)&gt;0,(EL47-FE47),0)</f>
        <v>0</v>
      </c>
      <c r="FJ47" s="62">
        <f t="shared" ref="FJ47:FJ110" si="457">IF((EK47-FF47-FD47)&gt;0,(EK47-FF47-FD47),0)</f>
        <v>0</v>
      </c>
      <c r="FK47" s="62">
        <f t="shared" ref="FK47:FK110" si="458">IF((EN47-FG47)&gt;0,(EN47-FG47),0)</f>
        <v>0</v>
      </c>
      <c r="FL47" s="62">
        <f t="shared" ref="FL47:FL110" si="459">EM47</f>
        <v>0.75671772119396019</v>
      </c>
      <c r="FM47" s="62">
        <f t="shared" ref="FM47:FM110" si="460">IF((SUM(FI47:FL47)&lt;2),IF((2-(FI47+FJ47+FK47+FL47))&lt;EO47,(2-SUM(FI47:FL47)),EO47),0)</f>
        <v>1.2408233545853977</v>
      </c>
      <c r="FN47" s="62">
        <f t="shared" ref="FN47:FN110" si="461">SUM(FI47:FM47)</f>
        <v>1.9975410757793579</v>
      </c>
      <c r="FO47" s="62">
        <f t="shared" ref="FO47:FO110" si="462">EO47-FM47</f>
        <v>0</v>
      </c>
      <c r="FP47" s="62">
        <f t="shared" ref="FP47:FP110" si="463">EP47</f>
        <v>0.29507411184880755</v>
      </c>
      <c r="FQ47" s="62">
        <f t="shared" ref="FQ47:FQ110" si="464">SUM(FO47:FP47)</f>
        <v>0.29507411184880755</v>
      </c>
      <c r="FR47" s="62" t="str">
        <f t="shared" ref="FR47:FR110" si="465">IF(OR(FD47&lt;0, FF47&lt;0, FO47&lt;0, FQ47&gt;1), "Fail", "Pass")</f>
        <v>Fail</v>
      </c>
      <c r="FS47" s="62" t="str">
        <f t="shared" ref="FS47:FS110" si="466">IF(FL47&lt;1.5,"Low-Ca",IF(FR47="Fail","Invalid",IF(FB47&gt;0.5,"Kaersutite",IF(FQ47&lt;=0.5,IF(EW47&gt;=6.5,"Mg-Hbl","Tsch"),IF(FA47&lt;FD47,"Mg-Hst","Prg")))))</f>
        <v>Low-Ca</v>
      </c>
      <c r="FT47" s="60">
        <f t="shared" ref="FT47:FT110" si="467">FE47/(FE47+FF47+FJ47)</f>
        <v>4.9351681273865182E-2</v>
      </c>
      <c r="FU47" s="60"/>
      <c r="FV47" s="60">
        <f t="shared" ref="FV47:FV110" si="468">AVERAGE(EF47,CN47)</f>
        <v>1.0324440077251231</v>
      </c>
      <c r="FW47" s="60">
        <f t="shared" ref="FW47:FW110" si="469">$FV47*AZ47</f>
        <v>8.5148508866940666</v>
      </c>
      <c r="FX47" s="60">
        <f t="shared" ref="FX47:FX110" si="470">$FV47*BA47</f>
        <v>8.8609728518233552E-2</v>
      </c>
      <c r="FY47" s="60">
        <f t="shared" ref="FY47:FY110" si="471">$FV47*BB47</f>
        <v>2.8878526785100398</v>
      </c>
      <c r="FZ47" s="60">
        <f t="shared" ref="FZ47:FZ110" si="472">$FV47*BC47</f>
        <v>0</v>
      </c>
      <c r="GA47" s="60">
        <f t="shared" ref="GA47:GA110" si="473">$FV47*BD47</f>
        <v>0.51932786166666856</v>
      </c>
      <c r="GB47" s="60">
        <f t="shared" ref="GB47:GB110" si="474">$FV47*BE47</f>
        <v>0.24059702455947757</v>
      </c>
      <c r="GC47" s="60">
        <f t="shared" ref="GC47:GC110" si="475">$FV47*BF47</f>
        <v>0.71357157976966368</v>
      </c>
      <c r="GD47" s="60">
        <f t="shared" ref="GD47:GD110" si="476">$FV47*BG47</f>
        <v>9.8532357607037952E-3</v>
      </c>
      <c r="GE47" s="60">
        <f t="shared" ref="GE47:GE110" si="477">$FV47*BH47</f>
        <v>1.1700747274024099</v>
      </c>
      <c r="GF47" s="60">
        <f t="shared" ref="GF47:GF110" si="478">$FV47*BI47</f>
        <v>0.27824972806090087</v>
      </c>
      <c r="GG47" s="60">
        <f t="shared" ref="GG47:GG110" si="479">$FV47*BJ47</f>
        <v>0</v>
      </c>
      <c r="GH47" s="60">
        <f t="shared" ref="GH47:GH110" si="480">$FV47*BK47</f>
        <v>0</v>
      </c>
      <c r="GI47" s="60">
        <f t="shared" ref="GI47:GI110" si="481">$FV47*BL47</f>
        <v>2.0648880154502463</v>
      </c>
      <c r="GJ47" s="60">
        <f t="shared" ref="GJ47:GJ110" si="482">FW47*2+FX47*2+FY47*3/2+FZ47*3/2+GA47+GB47+GC47+GD47+GE47/2+GF47/2</f>
        <v>23.74621217767783</v>
      </c>
      <c r="GK47" s="60">
        <f t="shared" si="288"/>
        <v>-1.4924243553556593</v>
      </c>
      <c r="GL47" s="60"/>
      <c r="GM47" s="88">
        <f t="shared" ref="GM47:GM110" si="483">FW47</f>
        <v>8.5148508866940666</v>
      </c>
      <c r="GN47" s="88">
        <f t="shared" ref="GN47:GN110" si="484">IF(GM47&lt;8,IF((8-GM47)&lt;FY47,(8-GM47),FY47),0)</f>
        <v>0</v>
      </c>
      <c r="GO47" s="88">
        <f t="shared" ref="GO47:GO110" si="485">IF((GN47+GM47)&lt;8,IF((8-GN47-GM47)&gt;FX47,FX47,(8-(GN47+GM47))),0)</f>
        <v>0</v>
      </c>
      <c r="GP47" s="87">
        <f t="shared" ref="GP47:GP110" si="486">SUM(GM47:GO47)</f>
        <v>8.5148508866940666</v>
      </c>
      <c r="GQ47" s="88">
        <f t="shared" ref="GQ47:GQ110" si="487">IF((FY47-GN47)&gt;0,(FY47-GN47),0)</f>
        <v>2.8878526785100398</v>
      </c>
      <c r="GR47" s="88">
        <f t="shared" ref="GR47:GR110" si="488">IF(GQ47+FX47&lt;5,FX47,5-GQ47)</f>
        <v>8.8609728518233552E-2</v>
      </c>
      <c r="GS47" s="88">
        <f t="shared" ref="GS47:GS110" si="489">IF(GQ47+GR47+FZ47&lt;5,FZ47,5-GR47-GQ47)</f>
        <v>0</v>
      </c>
      <c r="GT47" s="88">
        <f t="shared" ref="GT47:GT110" si="490">GK47</f>
        <v>-1.4924243553556593</v>
      </c>
      <c r="GU47" s="88">
        <f t="shared" ref="GU47:GU110" si="491">IF(SUM(GQ47:GT47)&lt;5,IF((SUM(GQ47:GT47)+GB47)&lt;5,GB47,5-SUM(GQ47:GT47)),0)</f>
        <v>0.24059702455947757</v>
      </c>
      <c r="GV47" s="88">
        <f t="shared" ref="GV47:GV110" si="492">IF(SUM(GQ47:GU47)&lt;5,IF((SUM(GQ47:GU47)+(GA47-GT47))&lt;5,GA47-GT47,5-SUM(GQ47:GU47)),0)</f>
        <v>2.0117522170223276</v>
      </c>
      <c r="GW47" s="88">
        <f t="shared" ref="GW47:GW110" si="493">IF(SUM(GQ47:GV47)&lt;5,IF((SUM(GQ47:GV47)+GD47)&lt;5,GD47,5-SUM(GQ47:GV47)),0)</f>
        <v>9.8532357607037952E-3</v>
      </c>
      <c r="GX47" s="87">
        <f t="shared" ref="GX47:GX110" si="494">SUM(GQ47:GW47)</f>
        <v>3.7462405290151235</v>
      </c>
      <c r="GY47" s="88">
        <f t="shared" ref="GY47:GY110" si="495">IF((GB47-GU47)&gt;0,(GB47-GU47),0)</f>
        <v>0</v>
      </c>
      <c r="GZ47" s="88">
        <f t="shared" ref="GZ47:GZ110" si="496">IF((GA47-GV47-GT47)&gt;0,(GA47-GV47-GT47),0)</f>
        <v>2.2204460492503131E-16</v>
      </c>
      <c r="HA47" s="88">
        <f t="shared" ref="HA47:HA110" si="497">IF((GD47-GW47)&gt;0,(GD47-GW47),0)</f>
        <v>0</v>
      </c>
      <c r="HB47" s="88">
        <f t="shared" ref="HB47:HB110" si="498">GC47</f>
        <v>0.71357157976966368</v>
      </c>
      <c r="HC47" s="88">
        <f t="shared" ref="HC47:HC110" si="499">IF((SUM(GY47:HB47)&lt;2),IF((2-(GY47+GZ47+HA47+HB47))&lt;GE47,(2-SUM(GY47:HB47)),GE47),0)</f>
        <v>1.1700747274024099</v>
      </c>
      <c r="HD47" s="87">
        <f t="shared" ref="HD47:HD110" si="500">SUM(GY47:HC47)</f>
        <v>1.8836463071720737</v>
      </c>
      <c r="HE47" s="88">
        <f t="shared" ref="HE47:HE110" si="501">GE47-HC47</f>
        <v>0</v>
      </c>
      <c r="HF47" s="88">
        <f t="shared" ref="HF47:HF110" si="502">GF47</f>
        <v>0.27824972806090087</v>
      </c>
      <c r="HG47" s="88">
        <f t="shared" ref="HG47:HG110" si="503">SUM(HE47:HF47)</f>
        <v>0.27824972806090087</v>
      </c>
      <c r="HH47" s="96" t="str">
        <f t="shared" ref="HH47:HH110" si="504">IF(OR(GT47&lt;0, GV47&lt;0, HE47&lt;0, HG47&gt;1), "Fail", "Pass")</f>
        <v>Fail</v>
      </c>
      <c r="HI47" s="83">
        <f t="shared" ref="HI47:HI110" si="505">(GU47+GY47)/(GY47+GU47+GV47+GZ47)</f>
        <v>0.1068204788661053</v>
      </c>
      <c r="HJ47" s="83">
        <f t="shared" ref="HJ47:HJ110" si="506">HF47+HE47</f>
        <v>0.27824972806090087</v>
      </c>
      <c r="HK47" s="83">
        <f t="shared" ref="HK47:HK110" si="507">GR47+GO47</f>
        <v>8.8609728518233552E-2</v>
      </c>
      <c r="HL47" s="83">
        <f t="shared" ref="HL47:HL110" si="508">GM47</f>
        <v>8.5148508866940666</v>
      </c>
      <c r="HM47" s="96" t="str">
        <f t="shared" ref="HM47:HM110" si="509">IF(HJ47&gt;0.5,IF(HI47&gt;=0.5,IF(HK47&gt;=0.5,"Kaer",IF(HL47&gt;=6.5,"edenite",IF(HL47&gt;=5.5,IF(GQ47&gt;GT47,"Pargasite","MgHst"),"Magnesiosadanagaite"))),IF(HK47&gt;=0.5,"Ferrokaersutite",IF(HL47&gt;=6.5,"Ferro-edenite",IF(HL47&gt;=5.5,IF(GR47&gt;(GU47+GY47),"Ferropargasite","Hastingsite"),"Sadanagaite")))),IF(HI47&gt;=0.5,IF(HL47&gt;=7.5,IF(HI47&gt;=0.9,"Tremolite","Actinolite"),IF(HL47&gt;=6.5,"Mghbl","Tsch")),IF(HL47&gt;=6.5,"Ferroactinolite",IF(HL47&gt;=6.5,"Ferrohornblende","Ferrotschermakite"))))</f>
        <v>Ferroactinolite</v>
      </c>
      <c r="HN47" s="60"/>
      <c r="HO47" s="60"/>
      <c r="HP47" s="97">
        <f>parameters!$E$5+parameters!$F$5*calcs!$Q47 +parameters!$G$5*calcs!$GM47+parameters!$H$5*LN(calcs!$GM47)+parameters!$I$5*calcs!$GQ47+parameters!$J$5*(calcs!$GU47+calcs!$GY47) + parameters!$K$5*calcs!$GT47+parameters!$L$5*(calcs!$GV47+calcs!$GZ47)+parameters!$M$5*(calcs!$GT47+calcs!$GV47+calcs!$GZ47)+parameters!$N$5*(calcs!$GO47+calcs!$GR47)+parameters!$O$5*calcs!$HB47+parameters!$P$5*calcs!$HE47</f>
        <v>67.01348171367421</v>
      </c>
      <c r="HQ47" s="97">
        <f>parameters!$E$6+parameters!$F$6*calcs!$Q47 +parameters!$G$6*calcs!$GM47+parameters!$H$6*LN(calcs!$GM47)+parameters!$I$6*calcs!$GQ47+parameters!$J$6*(calcs!$GU47+calcs!$GY47) + parameters!$K$6*calcs!$GT47+parameters!$L$6*(calcs!$GV47+calcs!$GZ47)+parameters!$M$6*(calcs!$GT47+calcs!$GV47+calcs!$GZ47)+parameters!$N$6*(calcs!$GO47+calcs!$GR47)+parameters!$O$6*calcs!$HB47+parameters!$P$6*calcs!$HE47</f>
        <v>88.262969553874683</v>
      </c>
      <c r="HR47" s="97">
        <f>parameters!$E$7+parameters!$F$7*calcs!$Q47 +parameters!$G$7*calcs!$GM47+parameters!$H$7*LN(calcs!$GM47)+parameters!$I$7*calcs!$GQ47+parameters!$J$7*(calcs!$GU47+calcs!$GY47) + parameters!$K$7*calcs!$GT47+parameters!$L$7*(calcs!$GV47+calcs!$GZ47)+parameters!$M$7*(calcs!$GT47+calcs!$GV47+calcs!$GZ47)+parameters!$N$7*(calcs!$GO47+calcs!$GR47)+parameters!$O$7*calcs!$HB47+parameters!$P$7*calcs!$HE47</f>
        <v>134.57832742994853</v>
      </c>
      <c r="HS47" s="97">
        <f>parameters!$E$8+parameters!$F$8*calcs!$Q47 +parameters!$G$8*calcs!$GM47+parameters!$H$8*LN(calcs!$GM47)+parameters!$I$8*calcs!$GQ47+parameters!$J$8*(calcs!$GU47+calcs!$GY47) + parameters!$K$8*calcs!$GT47+parameters!$L$8*(calcs!$GV47+calcs!$GZ47)+parameters!$M$8*(calcs!$GT47+calcs!$GV47+calcs!$GZ47)+parameters!$N$8*(calcs!$GO47+calcs!$GR47)+parameters!$O$8*calcs!$HB47+parameters!$P$8*calcs!$HE47</f>
        <v>134.45417534843861</v>
      </c>
      <c r="HT47" s="81"/>
      <c r="HU47" s="97">
        <f>EXP(parameters!$E$10+parameters!$F$10*calcs!$Q47 +parameters!$G$10*calcs!$GM47+parameters!$H$10*LN(calcs!$GM47)+parameters!$I$10*calcs!$GQ47+parameters!$J$10*(calcs!$GU47+calcs!$GY47) + parameters!$K$10*calcs!$GT47+parameters!$L$10*(calcs!$GV47+calcs!$GZ47)+parameters!$M$10*(calcs!$GT47+calcs!$GV47+calcs!$GZ47)+parameters!$N$10*(calcs!$GO47+calcs!$GR47)+parameters!$O$10*calcs!$HB47+parameters!$P$10*calcs!$HE47)</f>
        <v>1.9229439795325889E-2</v>
      </c>
      <c r="HV47" s="97">
        <f>EXP(parameters!$E$11+parameters!$F$11*calcs!$Q47 +parameters!$G$11*calcs!$GM47+parameters!$H$11*LN(calcs!$GM47)+parameters!$I$11*calcs!$GQ47+parameters!$J$11*(calcs!$GU47+calcs!$GY47) + parameters!$K$11*calcs!$GT47+parameters!$L$11*(calcs!$GV47+calcs!$GZ47)+parameters!$M$11*(calcs!$GT47+calcs!$GV47+calcs!$GZ47)+parameters!$N$11*(calcs!$GO47+calcs!$GR47)+parameters!$O$11*calcs!$HB47+parameters!$P$11*calcs!$HE47)</f>
        <v>4.300567550728801E-2</v>
      </c>
      <c r="HX47" s="97">
        <f>EXP(parameters!$E$13+parameters!$F$13*calcs!$Q47 +parameters!$G$13*calcs!$GM47+parameters!$H$13*LN(calcs!$GM47)+parameters!$I$13*calcs!$GQ47+parameters!$J$13*(calcs!$GU47+calcs!$GY47) + parameters!$K$13*calcs!$GT47+parameters!$L$13*(calcs!$GV47+calcs!$GZ47)+parameters!$M$13*(calcs!$GT47+calcs!$GV47+calcs!$GZ47)+parameters!$N$13*(calcs!$GO47+calcs!$GR47)+parameters!$O$13*calcs!$HB47+parameters!$P$13*calcs!$HE47)</f>
        <v>6.3666210334422116E-2</v>
      </c>
      <c r="HY47" s="97">
        <f>EXP(parameters!$E$14+parameters!$F$14*calcs!$Q47 +parameters!$G$14*calcs!$GM47+parameters!$H$14*LN(calcs!$GM47)+parameters!$I$14*calcs!$GQ47+parameters!$J$14*(calcs!$GU47+calcs!$GY47) + parameters!$K$14*calcs!$GT47+parameters!$L$14*(calcs!$GV47+calcs!$GZ47)+parameters!$M$14*(calcs!$GT47+calcs!$GV47+calcs!$GZ47)+parameters!$N$14*(calcs!$GO47+calcs!$GR47)+parameters!$O$14*calcs!$HB47+parameters!$P$14*calcs!$HE47)</f>
        <v>4.8420526877182117E-2</v>
      </c>
      <c r="HZ47" s="81"/>
      <c r="IA47" s="97">
        <f>EXP(parameters!$E$16+parameters!$F$16*calcs!$Q47 +parameters!$G$16*calcs!$GM47+parameters!$H$16*LN(calcs!$GM47)+parameters!$I$16*calcs!$GQ47+parameters!$J$16*(calcs!$GU47+calcs!$GY47) + parameters!$K$16*calcs!$GT47+parameters!$L$16*(calcs!$GV47+calcs!$GZ47)+parameters!$M$16*(calcs!$GT47+calcs!$GV47+calcs!$GZ47)+parameters!$N$16*(calcs!$GO47+calcs!$GR47)+parameters!$O$16*calcs!$HB47+parameters!$P$16*calcs!$HE47)</f>
        <v>1.639992647355178E-3</v>
      </c>
      <c r="IB47" s="81"/>
      <c r="IC47" s="97">
        <f>(parameters!$E$18+parameters!$F$18*calcs!$Q47 +parameters!$G$18*calcs!$GM47+parameters!$H$18*LN(calcs!$GM47)+parameters!$I$18*calcs!$GQ47+parameters!$J$18*(calcs!$GU47+calcs!$GY47) + parameters!$K$18*calcs!$GT47+parameters!$L$18*(calcs!$GV47+calcs!$GZ47)+parameters!$M$18*(calcs!$GT47+calcs!$GV47+calcs!$GZ47)+parameters!$N$18*(calcs!$GO47+calcs!$GR47)+parameters!$O$18*calcs!$HB47+parameters!$P$18*calcs!$HE47)</f>
        <v>-19.11414766938119</v>
      </c>
      <c r="ID47" s="97">
        <f>EXP(parameters!$E$19+parameters!$F$19*calcs!$Q47 +parameters!$G$19*calcs!$GM47+parameters!$H$19*LN(calcs!$GM47)+parameters!$I$19*calcs!$GQ47+parameters!$J$19*(calcs!$GU47+calcs!$GY47) + parameters!$K$19*calcs!$GT47+parameters!$L$19*(calcs!$GV47+calcs!$GZ47)+parameters!$M$19*(calcs!$GT47+calcs!$GV47+calcs!$GZ47)+parameters!$N$19*(calcs!$GO47+calcs!$GR47)+parameters!$O$19*calcs!$HB47+parameters!$P$19*calcs!$HE47)</f>
        <v>1.4909078815928707</v>
      </c>
      <c r="IE47" s="73"/>
      <c r="IF47" s="97">
        <f>(parameters!$E$21+parameters!$F$21*calcs!$Q47 +parameters!$G$21*calcs!$GM47+parameters!$H$21*LN(calcs!$GM47)+parameters!$I$21*calcs!$GQ47+parameters!$J$21*(calcs!$GU47+calcs!$GY47) + parameters!$K$21*calcs!$GT47+parameters!$L$21*(calcs!$GV47+calcs!$GZ47)+parameters!$M$21*(calcs!$GT47+calcs!$GV47+calcs!$GZ47)+parameters!$N$21*(calcs!$GO47+calcs!$GR47)+parameters!$O$21*calcs!$HB47+parameters!$P$21*calcs!$HE47)</f>
        <v>9.266729092161242</v>
      </c>
      <c r="IG47" s="97">
        <f>(parameters!$E$22+parameters!$F$22*calcs!$Q47 +parameters!$G$22*calcs!$GM47+parameters!$H$22*LN(calcs!$GM47)+parameters!$I$22*calcs!$GQ47+parameters!$J$22*(calcs!$GU47+calcs!$GY47) + parameters!$K$22*calcs!$GT47+parameters!$L$22*(calcs!$GV47+calcs!$GZ47)+parameters!$M$22*(calcs!$GT47+calcs!$GV47+calcs!$GZ47)+parameters!$N$22*(calcs!$GO47+calcs!$GR47)+parameters!$O$22*calcs!$HB47+parameters!$P$22*calcs!$HE47)</f>
        <v>1.0490931058783826</v>
      </c>
      <c r="IH47" s="81"/>
      <c r="II47" s="97">
        <f>(parameters!$E$24+parameters!$F$24*calcs!$Q47 +parameters!$G$24*calcs!$GM47+parameters!$H$24*LN(calcs!$GM47)+parameters!$I$24*calcs!$GQ47+parameters!$J$24*(calcs!$GU47+calcs!$GY47) + parameters!$K$24*calcs!$GT47+parameters!$L$24*(calcs!$GV47+calcs!$GZ47)+parameters!$M$24*(calcs!$GT47+calcs!$GV47+calcs!$GZ47)+parameters!$N$24*(calcs!$GO47+calcs!$GR47)+parameters!$O$24*calcs!$HB47+parameters!$P$24*calcs!$HE47)</f>
        <v>18.605068206610429</v>
      </c>
    </row>
    <row r="48" spans="1:244" x14ac:dyDescent="0.3">
      <c r="A48" s="137" t="s">
        <v>172</v>
      </c>
      <c r="C48" s="114">
        <v>52.64</v>
      </c>
      <c r="D48" s="114">
        <v>1.65</v>
      </c>
      <c r="E48" s="114">
        <v>17.39</v>
      </c>
      <c r="F48" s="114"/>
      <c r="G48" s="114">
        <v>2</v>
      </c>
      <c r="H48" s="114">
        <v>0.8</v>
      </c>
      <c r="I48" s="114">
        <v>3.16</v>
      </c>
      <c r="J48" s="114">
        <v>0.05</v>
      </c>
      <c r="K48" s="114">
        <v>2.86</v>
      </c>
      <c r="L48" s="114">
        <v>2.68</v>
      </c>
      <c r="M48" s="91">
        <v>0</v>
      </c>
      <c r="N48" s="91">
        <v>0</v>
      </c>
      <c r="O48" s="91">
        <v>0</v>
      </c>
      <c r="P48" s="91">
        <v>95.759999999999991</v>
      </c>
      <c r="Q48" s="60">
        <v>1025</v>
      </c>
      <c r="R48" s="92">
        <f t="shared" si="316"/>
        <v>0.87616511318242352</v>
      </c>
      <c r="S48" s="93">
        <f t="shared" si="317"/>
        <v>2.065857017653687E-2</v>
      </c>
      <c r="T48" s="93">
        <f t="shared" si="318"/>
        <v>0.17055507389085259</v>
      </c>
      <c r="U48" s="93">
        <f t="shared" si="319"/>
        <v>0</v>
      </c>
      <c r="V48" s="93">
        <f t="shared" si="320"/>
        <v>2.7839643652561245E-2</v>
      </c>
      <c r="W48" s="93">
        <f t="shared" si="321"/>
        <v>1.9846192011907716E-2</v>
      </c>
      <c r="X48" s="93">
        <f t="shared" si="322"/>
        <v>5.6348074179743225E-2</v>
      </c>
      <c r="Y48" s="93">
        <f t="shared" si="323"/>
        <v>7.0482097547223011E-4</v>
      </c>
      <c r="Z48" s="93">
        <f t="shared" si="324"/>
        <v>4.6144661901611837E-2</v>
      </c>
      <c r="AA48" s="93">
        <f t="shared" si="325"/>
        <v>2.8449079332593091E-2</v>
      </c>
      <c r="AB48" s="93">
        <f t="shared" si="326"/>
        <v>0</v>
      </c>
      <c r="AC48" s="94">
        <f t="shared" si="327"/>
        <v>0</v>
      </c>
      <c r="AD48" s="92">
        <f t="shared" si="328"/>
        <v>1.752330226364847</v>
      </c>
      <c r="AE48" s="93">
        <f t="shared" si="329"/>
        <v>4.1317140353073739E-2</v>
      </c>
      <c r="AF48" s="93">
        <f t="shared" si="330"/>
        <v>0.51166522167255779</v>
      </c>
      <c r="AG48" s="93">
        <f t="shared" si="331"/>
        <v>0</v>
      </c>
      <c r="AH48" s="93">
        <f t="shared" si="332"/>
        <v>2.7839643652561245E-2</v>
      </c>
      <c r="AI48" s="93">
        <f t="shared" si="333"/>
        <v>1.9846192011907716E-2</v>
      </c>
      <c r="AJ48" s="93">
        <f t="shared" si="334"/>
        <v>5.6348074179743225E-2</v>
      </c>
      <c r="AK48" s="93">
        <f t="shared" si="335"/>
        <v>7.0482097547223011E-4</v>
      </c>
      <c r="AL48" s="93">
        <f t="shared" si="336"/>
        <v>4.6144661901611837E-2</v>
      </c>
      <c r="AM48" s="93">
        <f t="shared" si="337"/>
        <v>2.8449079332593091E-2</v>
      </c>
      <c r="AN48" s="94">
        <f t="shared" si="338"/>
        <v>2.4846450604443673</v>
      </c>
      <c r="AO48" s="92">
        <f t="shared" si="339"/>
        <v>16.221067486872098</v>
      </c>
      <c r="AP48" s="93">
        <f t="shared" si="340"/>
        <v>0.38246679304396913</v>
      </c>
      <c r="AQ48" s="93">
        <f t="shared" si="341"/>
        <v>4.7364109609942124</v>
      </c>
      <c r="AR48" s="93">
        <f t="shared" si="342"/>
        <v>0</v>
      </c>
      <c r="AS48" s="93">
        <f t="shared" si="343"/>
        <v>0.25770755517667054</v>
      </c>
      <c r="AT48" s="93">
        <f t="shared" si="344"/>
        <v>0.18371332933656176</v>
      </c>
      <c r="AU48" s="93">
        <f t="shared" si="345"/>
        <v>0.52160597373304884</v>
      </c>
      <c r="AV48" s="93">
        <f t="shared" si="346"/>
        <v>6.5244258401085465E-3</v>
      </c>
      <c r="AW48" s="93">
        <f t="shared" si="347"/>
        <v>0.42715446187201439</v>
      </c>
      <c r="AX48" s="93">
        <f t="shared" si="348"/>
        <v>0.2633490131313232</v>
      </c>
      <c r="AY48" s="94">
        <f t="shared" si="349"/>
        <v>23.000000000000007</v>
      </c>
      <c r="AZ48" s="92">
        <f t="shared" si="350"/>
        <v>8.1105337434360489</v>
      </c>
      <c r="BA48" s="93">
        <f t="shared" si="351"/>
        <v>0.19123339652198457</v>
      </c>
      <c r="BB48" s="93">
        <f t="shared" si="352"/>
        <v>3.1576073073294748</v>
      </c>
      <c r="BC48" s="93">
        <f t="shared" si="353"/>
        <v>0</v>
      </c>
      <c r="BD48" s="93">
        <f t="shared" si="354"/>
        <v>0.25770755517667054</v>
      </c>
      <c r="BE48" s="93">
        <f t="shared" si="355"/>
        <v>0.18371332933656176</v>
      </c>
      <c r="BF48" s="93">
        <f t="shared" si="356"/>
        <v>0.52160597373304884</v>
      </c>
      <c r="BG48" s="93">
        <f t="shared" si="357"/>
        <v>6.5244258401085465E-3</v>
      </c>
      <c r="BH48" s="93">
        <f t="shared" si="358"/>
        <v>0.85430892374402878</v>
      </c>
      <c r="BI48" s="93">
        <f t="shared" si="359"/>
        <v>0.52669802626264639</v>
      </c>
      <c r="BJ48" s="93">
        <f t="shared" si="360"/>
        <v>0</v>
      </c>
      <c r="BK48" s="93">
        <f t="shared" si="361"/>
        <v>0</v>
      </c>
      <c r="BL48" s="93">
        <f t="shared" si="362"/>
        <v>2</v>
      </c>
      <c r="BM48" s="94">
        <f t="shared" si="363"/>
        <v>13.809932681380575</v>
      </c>
      <c r="BN48" s="95">
        <f t="shared" si="364"/>
        <v>8.1105337434360489</v>
      </c>
      <c r="BO48" s="66">
        <f t="shared" si="365"/>
        <v>0</v>
      </c>
      <c r="BP48" s="66">
        <f t="shared" si="366"/>
        <v>0</v>
      </c>
      <c r="BQ48" s="66">
        <f t="shared" si="367"/>
        <v>8.1105337434360489</v>
      </c>
      <c r="BR48" s="66">
        <f t="shared" si="368"/>
        <v>3.1576073073294748</v>
      </c>
      <c r="BS48" s="66">
        <f t="shared" si="369"/>
        <v>0.19123339652198457</v>
      </c>
      <c r="BT48" s="66">
        <f t="shared" si="370"/>
        <v>0</v>
      </c>
      <c r="BU48" s="66"/>
      <c r="BV48" s="66">
        <f t="shared" si="371"/>
        <v>0.18371332933656176</v>
      </c>
      <c r="BW48" s="66">
        <f t="shared" si="372"/>
        <v>0.25770755517667054</v>
      </c>
      <c r="BX48" s="66">
        <f t="shared" si="373"/>
        <v>6.5244258401085465E-3</v>
      </c>
      <c r="BY48" s="66">
        <f t="shared" si="374"/>
        <v>3.7967860142048</v>
      </c>
      <c r="BZ48" s="66">
        <f t="shared" si="375"/>
        <v>0</v>
      </c>
      <c r="CA48" s="66">
        <f t="shared" si="376"/>
        <v>0</v>
      </c>
      <c r="CB48" s="66">
        <f t="shared" si="377"/>
        <v>0</v>
      </c>
      <c r="CC48" s="66">
        <f t="shared" si="378"/>
        <v>0.52160597373304884</v>
      </c>
      <c r="CD48" s="56">
        <f t="shared" si="379"/>
        <v>0.52160597373304884</v>
      </c>
      <c r="CE48" s="66">
        <f t="shared" si="380"/>
        <v>1.0432119474660977</v>
      </c>
      <c r="CF48" s="66">
        <f t="shared" si="381"/>
        <v>0.33270295001097994</v>
      </c>
      <c r="CG48" s="66">
        <f t="shared" si="382"/>
        <v>0.52669802626264639</v>
      </c>
      <c r="CH48" s="67">
        <f t="shared" si="383"/>
        <v>0.85940097627362633</v>
      </c>
      <c r="CI48" s="60"/>
      <c r="CJ48" s="60">
        <f t="shared" si="384"/>
        <v>0.98637158207676467</v>
      </c>
      <c r="CK48" s="60">
        <f t="shared" si="385"/>
        <v>1.1585863862734256</v>
      </c>
      <c r="CL48" s="60">
        <f t="shared" si="386"/>
        <v>1.2068621475576147</v>
      </c>
      <c r="CM48" s="60"/>
      <c r="CN48" s="60">
        <f t="shared" si="387"/>
        <v>0.98637158207676467</v>
      </c>
      <c r="CO48" s="60">
        <f t="shared" si="388"/>
        <v>8</v>
      </c>
      <c r="CP48" s="60">
        <f t="shared" si="389"/>
        <v>0.18862718787330318</v>
      </c>
      <c r="CQ48" s="60">
        <f t="shared" si="390"/>
        <v>3.1145741153077271</v>
      </c>
      <c r="CR48" s="60">
        <f t="shared" si="391"/>
        <v>0</v>
      </c>
      <c r="CS48" s="60">
        <f t="shared" si="392"/>
        <v>0.25419540891274767</v>
      </c>
      <c r="CT48" s="60">
        <f t="shared" si="393"/>
        <v>0.18120960730629412</v>
      </c>
      <c r="CU48" s="60">
        <f t="shared" si="394"/>
        <v>0.51449730953175876</v>
      </c>
      <c r="CV48" s="60">
        <f t="shared" si="395"/>
        <v>6.4355082380503914E-3</v>
      </c>
      <c r="CW48" s="60">
        <f t="shared" si="396"/>
        <v>0.84266604469569573</v>
      </c>
      <c r="CX48" s="60">
        <f t="shared" si="397"/>
        <v>0.51951996544139589</v>
      </c>
      <c r="CY48" s="60">
        <f t="shared" si="398"/>
        <v>0</v>
      </c>
      <c r="CZ48" s="60">
        <f t="shared" si="399"/>
        <v>0</v>
      </c>
      <c r="DA48" s="60">
        <f t="shared" si="400"/>
        <v>1.9727431641535293</v>
      </c>
      <c r="DB48" s="60">
        <f t="shared" si="401"/>
        <v>22.686546387765592</v>
      </c>
      <c r="DC48" s="60">
        <f t="shared" si="205"/>
        <v>0.62690722446881608</v>
      </c>
      <c r="DD48" s="60" t="str">
        <f t="shared" si="402"/>
        <v>FAIL</v>
      </c>
      <c r="DE48" s="59">
        <f t="shared" si="403"/>
        <v>8</v>
      </c>
      <c r="DF48" s="59">
        <f t="shared" si="404"/>
        <v>0</v>
      </c>
      <c r="DG48" s="59">
        <f t="shared" si="405"/>
        <v>0</v>
      </c>
      <c r="DH48" s="59">
        <f t="shared" si="406"/>
        <v>8</v>
      </c>
      <c r="DI48" s="59">
        <f t="shared" si="407"/>
        <v>3.1145741153077271</v>
      </c>
      <c r="DJ48" s="59">
        <f t="shared" si="408"/>
        <v>0.18862718787330318</v>
      </c>
      <c r="DK48" s="59">
        <f t="shared" si="409"/>
        <v>0</v>
      </c>
      <c r="DL48" s="59">
        <f t="shared" si="410"/>
        <v>0.62690722446881608</v>
      </c>
      <c r="DM48" s="59">
        <f t="shared" si="411"/>
        <v>0.18120960730629412</v>
      </c>
      <c r="DN48" s="59">
        <f t="shared" si="412"/>
        <v>-0.37271181555606842</v>
      </c>
      <c r="DO48" s="59">
        <f t="shared" si="413"/>
        <v>6.4355082380503914E-3</v>
      </c>
      <c r="DP48" s="59">
        <f t="shared" si="414"/>
        <v>3.7450418276381225</v>
      </c>
      <c r="DQ48" s="59">
        <f t="shared" si="415"/>
        <v>0</v>
      </c>
      <c r="DR48" s="59">
        <f t="shared" si="416"/>
        <v>0</v>
      </c>
      <c r="DS48" s="59">
        <f t="shared" si="417"/>
        <v>0</v>
      </c>
      <c r="DT48" s="59">
        <f t="shared" si="418"/>
        <v>0.51449730953175876</v>
      </c>
      <c r="DU48" s="59">
        <f t="shared" si="419"/>
        <v>0.84266604469569573</v>
      </c>
      <c r="DV48" s="59">
        <f t="shared" si="420"/>
        <v>1.3571633542274544</v>
      </c>
      <c r="DW48" s="59">
        <f t="shared" si="421"/>
        <v>0</v>
      </c>
      <c r="DX48" s="59">
        <f t="shared" si="422"/>
        <v>0</v>
      </c>
      <c r="DY48" s="59">
        <f t="shared" si="423"/>
        <v>0</v>
      </c>
      <c r="DZ48" s="60"/>
      <c r="EA48" s="60">
        <f t="shared" si="424"/>
        <v>0.70996626364173032</v>
      </c>
      <c r="EB48" s="60">
        <f t="shared" si="425"/>
        <v>1.1292430186965503</v>
      </c>
      <c r="EC48" s="60">
        <f t="shared" si="426"/>
        <v>1.0459471945499326</v>
      </c>
      <c r="ED48" s="60">
        <f t="shared" si="427"/>
        <v>0.99442887318033912</v>
      </c>
      <c r="EE48" s="60"/>
      <c r="EF48" s="60">
        <f t="shared" si="428"/>
        <v>1.1292430186965503</v>
      </c>
      <c r="EG48" s="60">
        <f t="shared" si="429"/>
        <v>9.1587636076779564</v>
      </c>
      <c r="EH48" s="60">
        <f t="shared" si="430"/>
        <v>0.21594897796408025</v>
      </c>
      <c r="EI48" s="60">
        <f t="shared" si="431"/>
        <v>3.5657060075870222</v>
      </c>
      <c r="EJ48" s="60">
        <f t="shared" si="432"/>
        <v>0</v>
      </c>
      <c r="EK48" s="60">
        <f t="shared" si="433"/>
        <v>0.29101445754861127</v>
      </c>
      <c r="EL48" s="60">
        <f t="shared" si="434"/>
        <v>0.20745699459481251</v>
      </c>
      <c r="EM48" s="60">
        <f t="shared" si="435"/>
        <v>0.58901990434846163</v>
      </c>
      <c r="EN48" s="60">
        <f t="shared" si="436"/>
        <v>7.3676623309459508E-3</v>
      </c>
      <c r="EO48" s="60">
        <f t="shared" si="437"/>
        <v>0.96472238794810805</v>
      </c>
      <c r="EP48" s="60">
        <f t="shared" si="438"/>
        <v>0.59477006911834573</v>
      </c>
      <c r="EQ48" s="60">
        <f t="shared" si="439"/>
        <v>0</v>
      </c>
      <c r="ER48" s="60">
        <f t="shared" si="440"/>
        <v>0</v>
      </c>
      <c r="ES48" s="60">
        <f t="shared" si="441"/>
        <v>2.2584860373931006</v>
      </c>
      <c r="ET48" s="60">
        <f t="shared" si="442"/>
        <v>25.972589430020669</v>
      </c>
      <c r="EU48" s="60">
        <f t="shared" si="247"/>
        <v>-5.945178860041338</v>
      </c>
      <c r="EV48" s="60" t="str">
        <f t="shared" si="443"/>
        <v/>
      </c>
      <c r="EW48" s="62">
        <f t="shared" si="444"/>
        <v>9.1587636076779564</v>
      </c>
      <c r="EX48" s="62">
        <f t="shared" si="445"/>
        <v>0</v>
      </c>
      <c r="EY48" s="62">
        <f t="shared" si="446"/>
        <v>0</v>
      </c>
      <c r="EZ48" s="62">
        <f t="shared" si="447"/>
        <v>9.1587636076779564</v>
      </c>
      <c r="FA48" s="62">
        <f t="shared" si="448"/>
        <v>3.5657060075870222</v>
      </c>
      <c r="FB48" s="62">
        <f t="shared" si="449"/>
        <v>0.21594897796408025</v>
      </c>
      <c r="FC48" s="62">
        <f t="shared" si="450"/>
        <v>0</v>
      </c>
      <c r="FD48" s="62">
        <f t="shared" si="451"/>
        <v>-5.945178860041338</v>
      </c>
      <c r="FE48" s="62">
        <f t="shared" si="452"/>
        <v>0.20745699459481251</v>
      </c>
      <c r="FF48" s="62">
        <f t="shared" si="453"/>
        <v>6.2361933175899491</v>
      </c>
      <c r="FG48" s="62">
        <f t="shared" si="454"/>
        <v>7.3676623309459508E-3</v>
      </c>
      <c r="FH48" s="62">
        <f t="shared" si="455"/>
        <v>4.287494100025472</v>
      </c>
      <c r="FI48" s="62">
        <f t="shared" si="456"/>
        <v>0</v>
      </c>
      <c r="FJ48" s="62">
        <f t="shared" si="457"/>
        <v>0</v>
      </c>
      <c r="FK48" s="62">
        <f t="shared" si="458"/>
        <v>0</v>
      </c>
      <c r="FL48" s="62">
        <f t="shared" si="459"/>
        <v>0.58901990434846163</v>
      </c>
      <c r="FM48" s="62">
        <f t="shared" si="460"/>
        <v>0.96472238794810805</v>
      </c>
      <c r="FN48" s="62">
        <f t="shared" si="461"/>
        <v>1.5537422922965698</v>
      </c>
      <c r="FO48" s="62">
        <f t="shared" si="462"/>
        <v>0</v>
      </c>
      <c r="FP48" s="62">
        <f t="shared" si="463"/>
        <v>0.59477006911834573</v>
      </c>
      <c r="FQ48" s="62">
        <f t="shared" si="464"/>
        <v>0.59477006911834573</v>
      </c>
      <c r="FR48" s="62" t="str">
        <f t="shared" si="465"/>
        <v>Fail</v>
      </c>
      <c r="FS48" s="62" t="str">
        <f t="shared" si="466"/>
        <v>Low-Ca</v>
      </c>
      <c r="FT48" s="60">
        <f t="shared" si="467"/>
        <v>3.2195569986552056E-2</v>
      </c>
      <c r="FU48" s="60"/>
      <c r="FV48" s="60">
        <f t="shared" si="468"/>
        <v>1.0578073003866575</v>
      </c>
      <c r="FW48" s="60">
        <f t="shared" si="469"/>
        <v>8.5793818038389791</v>
      </c>
      <c r="FX48" s="60">
        <f t="shared" si="470"/>
        <v>0.20228808291869171</v>
      </c>
      <c r="FY48" s="60">
        <f t="shared" si="471"/>
        <v>3.3401400614473746</v>
      </c>
      <c r="FZ48" s="60">
        <f t="shared" si="472"/>
        <v>0</v>
      </c>
      <c r="GA48" s="60">
        <f t="shared" si="473"/>
        <v>0.27260493323067947</v>
      </c>
      <c r="GB48" s="60">
        <f t="shared" si="474"/>
        <v>0.19433330095055332</v>
      </c>
      <c r="GC48" s="60">
        <f t="shared" si="475"/>
        <v>0.55175860694011014</v>
      </c>
      <c r="GD48" s="60">
        <f t="shared" si="476"/>
        <v>6.9015852844981716E-3</v>
      </c>
      <c r="GE48" s="60">
        <f t="shared" si="477"/>
        <v>0.90369421632190194</v>
      </c>
      <c r="GF48" s="60">
        <f t="shared" si="478"/>
        <v>0.55714501727987076</v>
      </c>
      <c r="GG48" s="60">
        <f t="shared" si="479"/>
        <v>0</v>
      </c>
      <c r="GH48" s="60">
        <f t="shared" si="480"/>
        <v>0</v>
      </c>
      <c r="GI48" s="60">
        <f t="shared" si="481"/>
        <v>2.115614600773315</v>
      </c>
      <c r="GJ48" s="60">
        <f t="shared" si="482"/>
        <v>24.329567908893129</v>
      </c>
      <c r="GK48" s="60">
        <f t="shared" si="288"/>
        <v>-2.6591358177862574</v>
      </c>
      <c r="GL48" s="60"/>
      <c r="GM48" s="88">
        <f t="shared" si="483"/>
        <v>8.5793818038389791</v>
      </c>
      <c r="GN48" s="88">
        <f t="shared" si="484"/>
        <v>0</v>
      </c>
      <c r="GO48" s="88">
        <f t="shared" si="485"/>
        <v>0</v>
      </c>
      <c r="GP48" s="87">
        <f t="shared" si="486"/>
        <v>8.5793818038389791</v>
      </c>
      <c r="GQ48" s="88">
        <f t="shared" si="487"/>
        <v>3.3401400614473746</v>
      </c>
      <c r="GR48" s="88">
        <f t="shared" si="488"/>
        <v>0.20228808291869171</v>
      </c>
      <c r="GS48" s="88">
        <f t="shared" si="489"/>
        <v>0</v>
      </c>
      <c r="GT48" s="88">
        <f t="shared" si="490"/>
        <v>-2.6591358177862574</v>
      </c>
      <c r="GU48" s="88">
        <f t="shared" si="491"/>
        <v>0.19433330095055332</v>
      </c>
      <c r="GV48" s="88">
        <f t="shared" si="492"/>
        <v>2.9317407510169371</v>
      </c>
      <c r="GW48" s="88">
        <f t="shared" si="493"/>
        <v>6.9015852844981716E-3</v>
      </c>
      <c r="GX48" s="87">
        <f t="shared" si="494"/>
        <v>4.0162679638317975</v>
      </c>
      <c r="GY48" s="88">
        <f t="shared" si="495"/>
        <v>0</v>
      </c>
      <c r="GZ48" s="88">
        <f t="shared" si="496"/>
        <v>0</v>
      </c>
      <c r="HA48" s="88">
        <f t="shared" si="497"/>
        <v>0</v>
      </c>
      <c r="HB48" s="88">
        <f t="shared" si="498"/>
        <v>0.55175860694011014</v>
      </c>
      <c r="HC48" s="88">
        <f t="shared" si="499"/>
        <v>0.90369421632190194</v>
      </c>
      <c r="HD48" s="87">
        <f t="shared" si="500"/>
        <v>1.4554528232620121</v>
      </c>
      <c r="HE48" s="88">
        <f t="shared" si="501"/>
        <v>0</v>
      </c>
      <c r="HF48" s="88">
        <f t="shared" si="502"/>
        <v>0.55714501727987076</v>
      </c>
      <c r="HG48" s="88">
        <f t="shared" si="503"/>
        <v>0.55714501727987076</v>
      </c>
      <c r="HH48" s="96" t="str">
        <f t="shared" si="504"/>
        <v>Fail</v>
      </c>
      <c r="HI48" s="83">
        <f t="shared" si="505"/>
        <v>6.2165290303421862E-2</v>
      </c>
      <c r="HJ48" s="83">
        <f t="shared" si="506"/>
        <v>0.55714501727987076</v>
      </c>
      <c r="HK48" s="83">
        <f t="shared" si="507"/>
        <v>0.20228808291869171</v>
      </c>
      <c r="HL48" s="83">
        <f t="shared" si="508"/>
        <v>8.5793818038389791</v>
      </c>
      <c r="HM48" s="96" t="str">
        <f t="shared" si="509"/>
        <v>Ferro-edenite</v>
      </c>
      <c r="HN48" s="60"/>
      <c r="HO48" s="60"/>
      <c r="HP48" s="97">
        <f>parameters!$E$5+parameters!$F$5*calcs!$Q48 +parameters!$G$5*calcs!$GM48+parameters!$H$5*LN(calcs!$GM48)+parameters!$I$5*calcs!$GQ48+parameters!$J$5*(calcs!$GU48+calcs!$GY48) + parameters!$K$5*calcs!$GT48+parameters!$L$5*(calcs!$GV48+calcs!$GZ48)+parameters!$M$5*(calcs!$GT48+calcs!$GV48+calcs!$GZ48)+parameters!$N$5*(calcs!$GO48+calcs!$GR48)+parameters!$O$5*calcs!$HB48+parameters!$P$5*calcs!$HE48</f>
        <v>54.815072583464044</v>
      </c>
      <c r="HQ48" s="97">
        <f>parameters!$E$6+parameters!$F$6*calcs!$Q48 +parameters!$G$6*calcs!$GM48+parameters!$H$6*LN(calcs!$GM48)+parameters!$I$6*calcs!$GQ48+parameters!$J$6*(calcs!$GU48+calcs!$GY48) + parameters!$K$6*calcs!$GT48+parameters!$L$6*(calcs!$GV48+calcs!$GZ48)+parameters!$M$6*(calcs!$GT48+calcs!$GV48+calcs!$GZ48)+parameters!$N$6*(calcs!$GO48+calcs!$GR48)+parameters!$O$6*calcs!$HB48+parameters!$P$6*calcs!$HE48</f>
        <v>72.850063624213533</v>
      </c>
      <c r="HR48" s="97">
        <f>parameters!$E$7+parameters!$F$7*calcs!$Q48 +parameters!$G$7*calcs!$GM48+parameters!$H$7*LN(calcs!$GM48)+parameters!$I$7*calcs!$GQ48+parameters!$J$7*(calcs!$GU48+calcs!$GY48) + parameters!$K$7*calcs!$GT48+parameters!$L$7*(calcs!$GV48+calcs!$GZ48)+parameters!$M$7*(calcs!$GT48+calcs!$GV48+calcs!$GZ48)+parameters!$N$7*(calcs!$GO48+calcs!$GR48)+parameters!$O$7*calcs!$HB48+parameters!$P$7*calcs!$HE48</f>
        <v>136.15806481189998</v>
      </c>
      <c r="HS48" s="97">
        <f>parameters!$E$8+parameters!$F$8*calcs!$Q48 +parameters!$G$8*calcs!$GM48+parameters!$H$8*LN(calcs!$GM48)+parameters!$I$8*calcs!$GQ48+parameters!$J$8*(calcs!$GU48+calcs!$GY48) + parameters!$K$8*calcs!$GT48+parameters!$L$8*(calcs!$GV48+calcs!$GZ48)+parameters!$M$8*(calcs!$GT48+calcs!$GV48+calcs!$GZ48)+parameters!$N$8*(calcs!$GO48+calcs!$GR48)+parameters!$O$8*calcs!$HB48+parameters!$P$8*calcs!$HE48</f>
        <v>136.05000161165472</v>
      </c>
      <c r="HT48" s="81"/>
      <c r="HU48" s="97">
        <f>EXP(parameters!$E$10+parameters!$F$10*calcs!$Q48 +parameters!$G$10*calcs!$GM48+parameters!$H$10*LN(calcs!$GM48)+parameters!$I$10*calcs!$GQ48+parameters!$J$10*(calcs!$GU48+calcs!$GY48) + parameters!$K$10*calcs!$GT48+parameters!$L$10*(calcs!$GV48+calcs!$GZ48)+parameters!$M$10*(calcs!$GT48+calcs!$GV48+calcs!$GZ48)+parameters!$N$10*(calcs!$GO48+calcs!$GR48)+parameters!$O$10*calcs!$HB48+parameters!$P$10*calcs!$HE48)</f>
        <v>5.4647671815151934E-2</v>
      </c>
      <c r="HV48" s="97">
        <f>EXP(parameters!$E$11+parameters!$F$11*calcs!$Q48 +parameters!$G$11*calcs!$GM48+parameters!$H$11*LN(calcs!$GM48)+parameters!$I$11*calcs!$GQ48+parameters!$J$11*(calcs!$GU48+calcs!$GY48) + parameters!$K$11*calcs!$GT48+parameters!$L$11*(calcs!$GV48+calcs!$GZ48)+parameters!$M$11*(calcs!$GT48+calcs!$GV48+calcs!$GZ48)+parameters!$N$11*(calcs!$GO48+calcs!$GR48)+parameters!$O$11*calcs!$HB48+parameters!$P$11*calcs!$HE48)</f>
        <v>0.15568900465027366</v>
      </c>
      <c r="HX48" s="97">
        <f>EXP(parameters!$E$13+parameters!$F$13*calcs!$Q48 +parameters!$G$13*calcs!$GM48+parameters!$H$13*LN(calcs!$GM48)+parameters!$I$13*calcs!$GQ48+parameters!$J$13*(calcs!$GU48+calcs!$GY48) + parameters!$K$13*calcs!$GT48+parameters!$L$13*(calcs!$GV48+calcs!$GZ48)+parameters!$M$13*(calcs!$GT48+calcs!$GV48+calcs!$GZ48)+parameters!$N$13*(calcs!$GO48+calcs!$GR48)+parameters!$O$13*calcs!$HB48+parameters!$P$13*calcs!$HE48)</f>
        <v>0.10608897838915989</v>
      </c>
      <c r="HY48" s="97">
        <f>EXP(parameters!$E$14+parameters!$F$14*calcs!$Q48 +parameters!$G$14*calcs!$GM48+parameters!$H$14*LN(calcs!$GM48)+parameters!$I$14*calcs!$GQ48+parameters!$J$14*(calcs!$GU48+calcs!$GY48) + parameters!$K$14*calcs!$GT48+parameters!$L$14*(calcs!$GV48+calcs!$GZ48)+parameters!$M$14*(calcs!$GT48+calcs!$GV48+calcs!$GZ48)+parameters!$N$14*(calcs!$GO48+calcs!$GR48)+parameters!$O$14*calcs!$HB48+parameters!$P$14*calcs!$HE48)</f>
        <v>5.1582739516276441E-2</v>
      </c>
      <c r="HZ48" s="81"/>
      <c r="IA48" s="97">
        <f>EXP(parameters!$E$16+parameters!$F$16*calcs!$Q48 +parameters!$G$16*calcs!$GM48+parameters!$H$16*LN(calcs!$GM48)+parameters!$I$16*calcs!$GQ48+parameters!$J$16*(calcs!$GU48+calcs!$GY48) + parameters!$K$16*calcs!$GT48+parameters!$L$16*(calcs!$GV48+calcs!$GZ48)+parameters!$M$16*(calcs!$GT48+calcs!$GV48+calcs!$GZ48)+parameters!$N$16*(calcs!$GO48+calcs!$GR48)+parameters!$O$16*calcs!$HB48+parameters!$P$16*calcs!$HE48)</f>
        <v>2.0989225395294112E-3</v>
      </c>
      <c r="IB48" s="81"/>
      <c r="IC48" s="97">
        <f>(parameters!$E$18+parameters!$F$18*calcs!$Q48 +parameters!$G$18*calcs!$GM48+parameters!$H$18*LN(calcs!$GM48)+parameters!$I$18*calcs!$GQ48+parameters!$J$18*(calcs!$GU48+calcs!$GY48) + parameters!$K$18*calcs!$GT48+parameters!$L$18*(calcs!$GV48+calcs!$GZ48)+parameters!$M$18*(calcs!$GT48+calcs!$GV48+calcs!$GZ48)+parameters!$N$18*(calcs!$GO48+calcs!$GR48)+parameters!$O$18*calcs!$HB48+parameters!$P$18*calcs!$HE48)</f>
        <v>-19.74693535410222</v>
      </c>
      <c r="ID48" s="97">
        <f>EXP(parameters!$E$19+parameters!$F$19*calcs!$Q48 +parameters!$G$19*calcs!$GM48+parameters!$H$19*LN(calcs!$GM48)+parameters!$I$19*calcs!$GQ48+parameters!$J$19*(calcs!$GU48+calcs!$GY48) + parameters!$K$19*calcs!$GT48+parameters!$L$19*(calcs!$GV48+calcs!$GZ48)+parameters!$M$19*(calcs!$GT48+calcs!$GV48+calcs!$GZ48)+parameters!$N$19*(calcs!$GO48+calcs!$GR48)+parameters!$O$19*calcs!$HB48+parameters!$P$19*calcs!$HE48)</f>
        <v>2.4332285853098399</v>
      </c>
      <c r="IE48" s="73"/>
      <c r="IF48" s="97">
        <f>(parameters!$E$21+parameters!$F$21*calcs!$Q48 +parameters!$G$21*calcs!$GM48+parameters!$H$21*LN(calcs!$GM48)+parameters!$I$21*calcs!$GQ48+parameters!$J$21*(calcs!$GU48+calcs!$GY48) + parameters!$K$21*calcs!$GT48+parameters!$L$21*(calcs!$GV48+calcs!$GZ48)+parameters!$M$21*(calcs!$GT48+calcs!$GV48+calcs!$GZ48)+parameters!$N$21*(calcs!$GO48+calcs!$GR48)+parameters!$O$21*calcs!$HB48+parameters!$P$21*calcs!$HE48)</f>
        <v>10.380068242892644</v>
      </c>
      <c r="IG48" s="97">
        <f>(parameters!$E$22+parameters!$F$22*calcs!$Q48 +parameters!$G$22*calcs!$GM48+parameters!$H$22*LN(calcs!$GM48)+parameters!$I$22*calcs!$GQ48+parameters!$J$22*(calcs!$GU48+calcs!$GY48) + parameters!$K$22*calcs!$GT48+parameters!$L$22*(calcs!$GV48+calcs!$GZ48)+parameters!$M$22*(calcs!$GT48+calcs!$GV48+calcs!$GZ48)+parameters!$N$22*(calcs!$GO48+calcs!$GR48)+parameters!$O$22*calcs!$HB48+parameters!$P$22*calcs!$HE48)</f>
        <v>0.94555818637019251</v>
      </c>
      <c r="IH48" s="81"/>
      <c r="II48" s="97">
        <f>(parameters!$E$24+parameters!$F$24*calcs!$Q48 +parameters!$G$24*calcs!$GM48+parameters!$H$24*LN(calcs!$GM48)+parameters!$I$24*calcs!$GQ48+parameters!$J$24*(calcs!$GU48+calcs!$GY48) + parameters!$K$24*calcs!$GT48+parameters!$L$24*(calcs!$GV48+calcs!$GZ48)+parameters!$M$24*(calcs!$GT48+calcs!$GV48+calcs!$GZ48)+parameters!$N$24*(calcs!$GO48+calcs!$GR48)+parameters!$O$24*calcs!$HB48+parameters!$P$24*calcs!$HE48)</f>
        <v>17.073718591295577</v>
      </c>
    </row>
    <row r="49" spans="1:243" x14ac:dyDescent="0.3">
      <c r="A49" s="138" t="s">
        <v>173</v>
      </c>
      <c r="C49" s="115">
        <v>59.5</v>
      </c>
      <c r="D49" s="115">
        <v>0.95999997854232799</v>
      </c>
      <c r="E49" s="115">
        <v>18.299999237060501</v>
      </c>
      <c r="F49" s="115"/>
      <c r="G49" s="115">
        <v>5.6799998283386204</v>
      </c>
      <c r="H49" s="115">
        <v>2.8599998950958199</v>
      </c>
      <c r="I49" s="115">
        <v>6.2699999809265101</v>
      </c>
      <c r="J49" s="115">
        <v>0.140000000596046</v>
      </c>
      <c r="K49" s="115">
        <v>5.1999998092651403</v>
      </c>
      <c r="L49" s="115">
        <v>0.75</v>
      </c>
      <c r="M49" s="91">
        <v>0</v>
      </c>
      <c r="N49" s="91">
        <v>0</v>
      </c>
      <c r="O49" s="91">
        <v>0</v>
      </c>
      <c r="P49" s="91">
        <v>95.759999999999991</v>
      </c>
      <c r="Q49" s="60">
        <v>1025</v>
      </c>
      <c r="R49" s="92">
        <f t="shared" si="316"/>
        <v>0.9903462050599201</v>
      </c>
      <c r="S49" s="93">
        <f t="shared" si="317"/>
        <v>1.2019531470418529E-2</v>
      </c>
      <c r="T49" s="93">
        <f t="shared" si="318"/>
        <v>0.17948003002181712</v>
      </c>
      <c r="U49" s="93">
        <f t="shared" si="319"/>
        <v>0</v>
      </c>
      <c r="V49" s="93">
        <f t="shared" si="320"/>
        <v>7.9064585583778116E-2</v>
      </c>
      <c r="W49" s="93">
        <f t="shared" si="321"/>
        <v>7.0950133840134447E-2</v>
      </c>
      <c r="X49" s="93">
        <f t="shared" si="322"/>
        <v>0.11180456456716316</v>
      </c>
      <c r="Y49" s="93">
        <f t="shared" si="323"/>
        <v>1.9734987397243588E-3</v>
      </c>
      <c r="Z49" s="93">
        <f t="shared" si="324"/>
        <v>8.389938219824683E-2</v>
      </c>
      <c r="AA49" s="93">
        <f t="shared" si="325"/>
        <v>7.9614960818823952E-3</v>
      </c>
      <c r="AB49" s="93">
        <f t="shared" si="326"/>
        <v>0</v>
      </c>
      <c r="AC49" s="94">
        <f t="shared" si="327"/>
        <v>0</v>
      </c>
      <c r="AD49" s="92">
        <f t="shared" si="328"/>
        <v>1.9806924101198402</v>
      </c>
      <c r="AE49" s="93">
        <f t="shared" si="329"/>
        <v>2.4039062940837057E-2</v>
      </c>
      <c r="AF49" s="93">
        <f t="shared" si="330"/>
        <v>0.53844009006545135</v>
      </c>
      <c r="AG49" s="93">
        <f t="shared" si="331"/>
        <v>0</v>
      </c>
      <c r="AH49" s="93">
        <f t="shared" si="332"/>
        <v>7.9064585583778116E-2</v>
      </c>
      <c r="AI49" s="93">
        <f t="shared" si="333"/>
        <v>7.0950133840134447E-2</v>
      </c>
      <c r="AJ49" s="93">
        <f t="shared" si="334"/>
        <v>0.11180456456716316</v>
      </c>
      <c r="AK49" s="93">
        <f t="shared" si="335"/>
        <v>1.9734987397243588E-3</v>
      </c>
      <c r="AL49" s="93">
        <f t="shared" si="336"/>
        <v>8.389938219824683E-2</v>
      </c>
      <c r="AM49" s="93">
        <f t="shared" si="337"/>
        <v>7.9614960818823952E-3</v>
      </c>
      <c r="AN49" s="94">
        <f t="shared" si="338"/>
        <v>2.8988252241370582</v>
      </c>
      <c r="AO49" s="92">
        <f t="shared" si="339"/>
        <v>15.715305998248901</v>
      </c>
      <c r="AP49" s="93">
        <f t="shared" si="340"/>
        <v>0.19073190168056539</v>
      </c>
      <c r="AQ49" s="93">
        <f t="shared" si="341"/>
        <v>4.2721175351963376</v>
      </c>
      <c r="AR49" s="93">
        <f t="shared" si="342"/>
        <v>0</v>
      </c>
      <c r="AS49" s="93">
        <f t="shared" si="343"/>
        <v>0.62731807812533291</v>
      </c>
      <c r="AT49" s="93">
        <f t="shared" si="344"/>
        <v>0.5629360006720906</v>
      </c>
      <c r="AU49" s="93">
        <f t="shared" si="345"/>
        <v>0.88708521080647607</v>
      </c>
      <c r="AV49" s="93">
        <f t="shared" si="346"/>
        <v>1.5658229628925765E-2</v>
      </c>
      <c r="AW49" s="93">
        <f t="shared" si="347"/>
        <v>0.66567855643457052</v>
      </c>
      <c r="AX49" s="93">
        <f t="shared" si="348"/>
        <v>6.3168489206797837E-2</v>
      </c>
      <c r="AY49" s="94">
        <f t="shared" si="349"/>
        <v>23.000000000000004</v>
      </c>
      <c r="AZ49" s="92">
        <f t="shared" si="350"/>
        <v>7.8576529991244506</v>
      </c>
      <c r="BA49" s="93">
        <f t="shared" si="351"/>
        <v>9.5365950840282696E-2</v>
      </c>
      <c r="BB49" s="93">
        <f t="shared" si="352"/>
        <v>2.8480783567975583</v>
      </c>
      <c r="BC49" s="93">
        <f t="shared" si="353"/>
        <v>0</v>
      </c>
      <c r="BD49" s="93">
        <f t="shared" si="354"/>
        <v>0.62731807812533291</v>
      </c>
      <c r="BE49" s="93">
        <f t="shared" si="355"/>
        <v>0.5629360006720906</v>
      </c>
      <c r="BF49" s="93">
        <f t="shared" si="356"/>
        <v>0.88708521080647607</v>
      </c>
      <c r="BG49" s="93">
        <f t="shared" si="357"/>
        <v>1.5658229628925765E-2</v>
      </c>
      <c r="BH49" s="93">
        <f t="shared" si="358"/>
        <v>1.331357112869141</v>
      </c>
      <c r="BI49" s="93">
        <f t="shared" si="359"/>
        <v>0.12633697841359567</v>
      </c>
      <c r="BJ49" s="93">
        <f t="shared" si="360"/>
        <v>0</v>
      </c>
      <c r="BK49" s="93">
        <f t="shared" si="361"/>
        <v>0</v>
      </c>
      <c r="BL49" s="93">
        <f t="shared" si="362"/>
        <v>2</v>
      </c>
      <c r="BM49" s="94">
        <f t="shared" si="363"/>
        <v>14.351788917277853</v>
      </c>
      <c r="BN49" s="95">
        <f t="shared" si="364"/>
        <v>7.8576529991244506</v>
      </c>
      <c r="BO49" s="66">
        <f t="shared" si="365"/>
        <v>0.14234700087554941</v>
      </c>
      <c r="BP49" s="66">
        <f t="shared" si="366"/>
        <v>0</v>
      </c>
      <c r="BQ49" s="66">
        <f t="shared" si="367"/>
        <v>8</v>
      </c>
      <c r="BR49" s="66">
        <f t="shared" si="368"/>
        <v>2.7057313559220089</v>
      </c>
      <c r="BS49" s="66">
        <f t="shared" si="369"/>
        <v>9.5365950840282696E-2</v>
      </c>
      <c r="BT49" s="66">
        <f t="shared" si="370"/>
        <v>0</v>
      </c>
      <c r="BU49" s="66"/>
      <c r="BV49" s="66">
        <f t="shared" si="371"/>
        <v>0.5629360006720906</v>
      </c>
      <c r="BW49" s="66">
        <f t="shared" si="372"/>
        <v>0.62731807812533291</v>
      </c>
      <c r="BX49" s="66">
        <f t="shared" si="373"/>
        <v>1.5658229628925765E-2</v>
      </c>
      <c r="BY49" s="66">
        <f t="shared" si="374"/>
        <v>4.0070096151886405</v>
      </c>
      <c r="BZ49" s="66">
        <f t="shared" si="375"/>
        <v>0</v>
      </c>
      <c r="CA49" s="66">
        <f t="shared" si="376"/>
        <v>0</v>
      </c>
      <c r="CB49" s="66">
        <f t="shared" si="377"/>
        <v>0</v>
      </c>
      <c r="CC49" s="66">
        <f t="shared" si="378"/>
        <v>0.88708521080647607</v>
      </c>
      <c r="CD49" s="56">
        <f t="shared" si="379"/>
        <v>0.88708521080647607</v>
      </c>
      <c r="CE49" s="66">
        <f t="shared" si="380"/>
        <v>1.7741704216129521</v>
      </c>
      <c r="CF49" s="66">
        <f t="shared" si="381"/>
        <v>0.44427190206266498</v>
      </c>
      <c r="CG49" s="66">
        <f t="shared" si="382"/>
        <v>0.12633697841359567</v>
      </c>
      <c r="CH49" s="67">
        <f t="shared" si="383"/>
        <v>0.57060888047626068</v>
      </c>
      <c r="CI49" s="60"/>
      <c r="CJ49" s="60">
        <f t="shared" si="384"/>
        <v>1.0181157148185864</v>
      </c>
      <c r="CK49" s="60">
        <f t="shared" si="385"/>
        <v>1.1148435983989353</v>
      </c>
      <c r="CL49" s="60">
        <f t="shared" si="386"/>
        <v>1.1633232268277782</v>
      </c>
      <c r="CM49" s="60"/>
      <c r="CN49" s="60">
        <f t="shared" si="387"/>
        <v>1</v>
      </c>
      <c r="CO49" s="60">
        <f t="shared" si="388"/>
        <v>7.8576529991244506</v>
      </c>
      <c r="CP49" s="60">
        <f t="shared" si="389"/>
        <v>9.5365950840282696E-2</v>
      </c>
      <c r="CQ49" s="60">
        <f t="shared" si="390"/>
        <v>2.8480783567975583</v>
      </c>
      <c r="CR49" s="60">
        <f t="shared" si="391"/>
        <v>0</v>
      </c>
      <c r="CS49" s="60">
        <f t="shared" si="392"/>
        <v>0.62731807812533291</v>
      </c>
      <c r="CT49" s="60">
        <f t="shared" si="393"/>
        <v>0.5629360006720906</v>
      </c>
      <c r="CU49" s="60">
        <f t="shared" si="394"/>
        <v>0.88708521080647607</v>
      </c>
      <c r="CV49" s="60">
        <f t="shared" si="395"/>
        <v>1.5658229628925765E-2</v>
      </c>
      <c r="CW49" s="60">
        <f t="shared" si="396"/>
        <v>1.331357112869141</v>
      </c>
      <c r="CX49" s="60">
        <f t="shared" si="397"/>
        <v>0.12633697841359567</v>
      </c>
      <c r="CY49" s="60">
        <f t="shared" si="398"/>
        <v>0</v>
      </c>
      <c r="CZ49" s="60">
        <f t="shared" si="399"/>
        <v>0</v>
      </c>
      <c r="DA49" s="60">
        <f t="shared" si="400"/>
        <v>2</v>
      </c>
      <c r="DB49" s="60">
        <f t="shared" si="401"/>
        <v>23.000000000000004</v>
      </c>
      <c r="DC49" s="60">
        <f t="shared" si="205"/>
        <v>-7.1054273576010019E-15</v>
      </c>
      <c r="DD49" s="60" t="str">
        <f t="shared" si="402"/>
        <v/>
      </c>
      <c r="DE49" s="59">
        <f t="shared" si="403"/>
        <v>7.8576529991244506</v>
      </c>
      <c r="DF49" s="59">
        <f t="shared" si="404"/>
        <v>0.14234700087554941</v>
      </c>
      <c r="DG49" s="59">
        <f t="shared" si="405"/>
        <v>0</v>
      </c>
      <c r="DH49" s="59">
        <f t="shared" si="406"/>
        <v>8</v>
      </c>
      <c r="DI49" s="59">
        <f t="shared" si="407"/>
        <v>2.7057313559220089</v>
      </c>
      <c r="DJ49" s="59">
        <f t="shared" si="408"/>
        <v>9.5365950840282696E-2</v>
      </c>
      <c r="DK49" s="59">
        <f t="shared" si="409"/>
        <v>0</v>
      </c>
      <c r="DL49" s="59">
        <f t="shared" si="410"/>
        <v>-7.1054273576010019E-15</v>
      </c>
      <c r="DM49" s="59">
        <f t="shared" si="411"/>
        <v>0.5629360006720906</v>
      </c>
      <c r="DN49" s="59">
        <f t="shared" si="412"/>
        <v>0.62731807812534002</v>
      </c>
      <c r="DO49" s="59">
        <f t="shared" si="413"/>
        <v>1.5658229628925765E-2</v>
      </c>
      <c r="DP49" s="59">
        <f t="shared" si="414"/>
        <v>4.0070096151886405</v>
      </c>
      <c r="DQ49" s="59">
        <f t="shared" si="415"/>
        <v>0</v>
      </c>
      <c r="DR49" s="59">
        <f t="shared" si="416"/>
        <v>0</v>
      </c>
      <c r="DS49" s="59">
        <f t="shared" si="417"/>
        <v>0</v>
      </c>
      <c r="DT49" s="59">
        <f t="shared" si="418"/>
        <v>0.88708521080647607</v>
      </c>
      <c r="DU49" s="59">
        <f t="shared" si="419"/>
        <v>1.1129147891935238</v>
      </c>
      <c r="DV49" s="59">
        <f t="shared" si="420"/>
        <v>2</v>
      </c>
      <c r="DW49" s="59">
        <f t="shared" si="421"/>
        <v>0.21844232367561722</v>
      </c>
      <c r="DX49" s="59">
        <f t="shared" si="422"/>
        <v>0</v>
      </c>
      <c r="DY49" s="59">
        <f t="shared" si="423"/>
        <v>0.21844232367561722</v>
      </c>
      <c r="DZ49" s="60"/>
      <c r="EA49" s="60">
        <f t="shared" si="424"/>
        <v>0.74726328674170406</v>
      </c>
      <c r="EB49" s="60">
        <f t="shared" si="425"/>
        <v>1.0544480459717178</v>
      </c>
      <c r="EC49" s="60">
        <f t="shared" si="426"/>
        <v>1.0082134632507411</v>
      </c>
      <c r="ED49" s="60">
        <f t="shared" si="427"/>
        <v>0.98654612566233713</v>
      </c>
      <c r="EE49" s="60"/>
      <c r="EF49" s="60">
        <f t="shared" si="428"/>
        <v>1.0544480459717178</v>
      </c>
      <c r="EG49" s="60">
        <f t="shared" si="429"/>
        <v>8.2854868508505852</v>
      </c>
      <c r="EH49" s="60">
        <f t="shared" si="430"/>
        <v>0.10055844051577099</v>
      </c>
      <c r="EI49" s="60">
        <f t="shared" si="431"/>
        <v>3.0031506580995262</v>
      </c>
      <c r="EJ49" s="60">
        <f t="shared" si="432"/>
        <v>0</v>
      </c>
      <c r="EK49" s="60">
        <f t="shared" si="433"/>
        <v>0.66147432168199072</v>
      </c>
      <c r="EL49" s="60">
        <f t="shared" si="434"/>
        <v>0.5935867659158196</v>
      </c>
      <c r="EM49" s="60">
        <f t="shared" si="435"/>
        <v>0.93538526714529802</v>
      </c>
      <c r="EN49" s="60">
        <f t="shared" si="436"/>
        <v>1.6510789635597229E-2</v>
      </c>
      <c r="EO49" s="60">
        <f t="shared" si="437"/>
        <v>1.4038469061554135</v>
      </c>
      <c r="EP49" s="60">
        <f t="shared" si="438"/>
        <v>0.13321578002218706</v>
      </c>
      <c r="EQ49" s="60">
        <f t="shared" si="439"/>
        <v>0</v>
      </c>
      <c r="ER49" s="60">
        <f t="shared" si="440"/>
        <v>0</v>
      </c>
      <c r="ES49" s="60">
        <f t="shared" si="441"/>
        <v>2.1088960919434356</v>
      </c>
      <c r="ET49" s="60">
        <f t="shared" si="442"/>
        <v>24.252305057349506</v>
      </c>
      <c r="EU49" s="60">
        <f t="shared" si="247"/>
        <v>-2.5046101146990125</v>
      </c>
      <c r="EV49" s="60" t="str">
        <f t="shared" si="443"/>
        <v/>
      </c>
      <c r="EW49" s="62">
        <f t="shared" si="444"/>
        <v>8.2854868508505852</v>
      </c>
      <c r="EX49" s="62">
        <f t="shared" si="445"/>
        <v>0</v>
      </c>
      <c r="EY49" s="62">
        <f t="shared" si="446"/>
        <v>0</v>
      </c>
      <c r="EZ49" s="62">
        <f t="shared" si="447"/>
        <v>8.2854868508505852</v>
      </c>
      <c r="FA49" s="62">
        <f t="shared" si="448"/>
        <v>3.0031506580995262</v>
      </c>
      <c r="FB49" s="62">
        <f t="shared" si="449"/>
        <v>0.10055844051577099</v>
      </c>
      <c r="FC49" s="62">
        <f t="shared" si="450"/>
        <v>0</v>
      </c>
      <c r="FD49" s="62">
        <f t="shared" si="451"/>
        <v>-2.5046101146990125</v>
      </c>
      <c r="FE49" s="62">
        <f t="shared" si="452"/>
        <v>0.5935867659158196</v>
      </c>
      <c r="FF49" s="62">
        <f t="shared" si="453"/>
        <v>3.166084436381003</v>
      </c>
      <c r="FG49" s="62">
        <f t="shared" si="454"/>
        <v>1.6510789635597229E-2</v>
      </c>
      <c r="FH49" s="62">
        <f t="shared" si="455"/>
        <v>4.3752809758487041</v>
      </c>
      <c r="FI49" s="62">
        <f t="shared" si="456"/>
        <v>0</v>
      </c>
      <c r="FJ49" s="62">
        <f t="shared" si="457"/>
        <v>0</v>
      </c>
      <c r="FK49" s="62">
        <f t="shared" si="458"/>
        <v>0</v>
      </c>
      <c r="FL49" s="62">
        <f t="shared" si="459"/>
        <v>0.93538526714529802</v>
      </c>
      <c r="FM49" s="62">
        <f t="shared" si="460"/>
        <v>1.064614732854702</v>
      </c>
      <c r="FN49" s="62">
        <f t="shared" si="461"/>
        <v>2</v>
      </c>
      <c r="FO49" s="62">
        <f t="shared" si="462"/>
        <v>0.33923217330071154</v>
      </c>
      <c r="FP49" s="62">
        <f t="shared" si="463"/>
        <v>0.13321578002218706</v>
      </c>
      <c r="FQ49" s="62">
        <f t="shared" si="464"/>
        <v>0.47244795332289857</v>
      </c>
      <c r="FR49" s="62" t="str">
        <f t="shared" si="465"/>
        <v>Fail</v>
      </c>
      <c r="FS49" s="62" t="str">
        <f t="shared" si="466"/>
        <v>Low-Ca</v>
      </c>
      <c r="FT49" s="60">
        <f t="shared" si="467"/>
        <v>0.15788262695769545</v>
      </c>
      <c r="FU49" s="60"/>
      <c r="FV49" s="60">
        <f t="shared" si="468"/>
        <v>1.0272240229858589</v>
      </c>
      <c r="FW49" s="60">
        <f t="shared" si="469"/>
        <v>8.0715699249875179</v>
      </c>
      <c r="FX49" s="60">
        <f t="shared" si="470"/>
        <v>9.7962195678026845E-2</v>
      </c>
      <c r="FY49" s="60">
        <f t="shared" si="471"/>
        <v>2.9256145074485422</v>
      </c>
      <c r="FZ49" s="60">
        <f t="shared" si="472"/>
        <v>0</v>
      </c>
      <c r="GA49" s="60">
        <f t="shared" si="473"/>
        <v>0.64439619990366181</v>
      </c>
      <c r="GB49" s="60">
        <f t="shared" si="474"/>
        <v>0.57826138329395504</v>
      </c>
      <c r="GC49" s="60">
        <f t="shared" si="475"/>
        <v>0.9112352389758871</v>
      </c>
      <c r="GD49" s="60">
        <f t="shared" si="476"/>
        <v>1.6084509632261497E-2</v>
      </c>
      <c r="GE49" s="60">
        <f t="shared" si="477"/>
        <v>1.3676020095122774</v>
      </c>
      <c r="GF49" s="60">
        <f t="shared" si="478"/>
        <v>0.12977637921789137</v>
      </c>
      <c r="GG49" s="60">
        <f t="shared" si="479"/>
        <v>0</v>
      </c>
      <c r="GH49" s="60">
        <f t="shared" si="480"/>
        <v>0</v>
      </c>
      <c r="GI49" s="60">
        <f t="shared" si="481"/>
        <v>2.0544480459717178</v>
      </c>
      <c r="GJ49" s="60">
        <f t="shared" si="482"/>
        <v>23.626152528674751</v>
      </c>
      <c r="GK49" s="60">
        <f t="shared" si="288"/>
        <v>-1.2523050573495027</v>
      </c>
      <c r="GL49" s="60"/>
      <c r="GM49" s="88">
        <f t="shared" si="483"/>
        <v>8.0715699249875179</v>
      </c>
      <c r="GN49" s="88">
        <f t="shared" si="484"/>
        <v>0</v>
      </c>
      <c r="GO49" s="88">
        <f t="shared" si="485"/>
        <v>0</v>
      </c>
      <c r="GP49" s="87">
        <f t="shared" si="486"/>
        <v>8.0715699249875179</v>
      </c>
      <c r="GQ49" s="88">
        <f t="shared" si="487"/>
        <v>2.9256145074485422</v>
      </c>
      <c r="GR49" s="88">
        <f t="shared" si="488"/>
        <v>9.7962195678026845E-2</v>
      </c>
      <c r="GS49" s="88">
        <f t="shared" si="489"/>
        <v>0</v>
      </c>
      <c r="GT49" s="88">
        <f t="shared" si="490"/>
        <v>-1.2523050573495027</v>
      </c>
      <c r="GU49" s="88">
        <f t="shared" si="491"/>
        <v>0.57826138329395504</v>
      </c>
      <c r="GV49" s="88">
        <f t="shared" si="492"/>
        <v>1.8967012572531645</v>
      </c>
      <c r="GW49" s="88">
        <f t="shared" si="493"/>
        <v>1.6084509632261497E-2</v>
      </c>
      <c r="GX49" s="87">
        <f t="shared" si="494"/>
        <v>4.2623187959564479</v>
      </c>
      <c r="GY49" s="88">
        <f t="shared" si="495"/>
        <v>0</v>
      </c>
      <c r="GZ49" s="88">
        <f t="shared" si="496"/>
        <v>0</v>
      </c>
      <c r="HA49" s="88">
        <f t="shared" si="497"/>
        <v>0</v>
      </c>
      <c r="HB49" s="88">
        <f t="shared" si="498"/>
        <v>0.9112352389758871</v>
      </c>
      <c r="HC49" s="88">
        <f t="shared" si="499"/>
        <v>1.0887647610241129</v>
      </c>
      <c r="HD49" s="87">
        <f t="shared" si="500"/>
        <v>2</v>
      </c>
      <c r="HE49" s="88">
        <f t="shared" si="501"/>
        <v>0.27883724848816449</v>
      </c>
      <c r="HF49" s="88">
        <f t="shared" si="502"/>
        <v>0.12977637921789137</v>
      </c>
      <c r="HG49" s="88">
        <f t="shared" si="503"/>
        <v>0.40861362770605586</v>
      </c>
      <c r="HH49" s="96" t="str">
        <f t="shared" si="504"/>
        <v>Fail</v>
      </c>
      <c r="HI49" s="83">
        <f t="shared" si="505"/>
        <v>0.23364448974717597</v>
      </c>
      <c r="HJ49" s="83">
        <f t="shared" si="506"/>
        <v>0.40861362770605586</v>
      </c>
      <c r="HK49" s="83">
        <f t="shared" si="507"/>
        <v>9.7962195678026845E-2</v>
      </c>
      <c r="HL49" s="83">
        <f t="shared" si="508"/>
        <v>8.0715699249875179</v>
      </c>
      <c r="HM49" s="96" t="str">
        <f t="shared" si="509"/>
        <v>Ferroactinolite</v>
      </c>
      <c r="HN49" s="60"/>
      <c r="HO49" s="60"/>
      <c r="HP49" s="97">
        <f>parameters!$E$5+parameters!$F$5*calcs!$Q49 +parameters!$G$5*calcs!$GM49+parameters!$H$5*LN(calcs!$GM49)+parameters!$I$5*calcs!$GQ49+parameters!$J$5*(calcs!$GU49+calcs!$GY49) + parameters!$K$5*calcs!$GT49+parameters!$L$5*(calcs!$GV49+calcs!$GZ49)+parameters!$M$5*(calcs!$GT49+calcs!$GV49+calcs!$GZ49)+parameters!$N$5*(calcs!$GO49+calcs!$GR49)+parameters!$O$5*calcs!$HB49+parameters!$P$5*calcs!$HE49</f>
        <v>87.371879863775661</v>
      </c>
      <c r="HQ49" s="97">
        <f>parameters!$E$6+parameters!$F$6*calcs!$Q49 +parameters!$G$6*calcs!$GM49+parameters!$H$6*LN(calcs!$GM49)+parameters!$I$6*calcs!$GQ49+parameters!$J$6*(calcs!$GU49+calcs!$GY49) + parameters!$K$6*calcs!$GT49+parameters!$L$6*(calcs!$GV49+calcs!$GZ49)+parameters!$M$6*(calcs!$GT49+calcs!$GV49+calcs!$GZ49)+parameters!$N$6*(calcs!$GO49+calcs!$GR49)+parameters!$O$6*calcs!$HB49+parameters!$P$6*calcs!$HE49</f>
        <v>87.254961411980062</v>
      </c>
      <c r="HR49" s="97">
        <f>parameters!$E$7+parameters!$F$7*calcs!$Q49 +parameters!$G$7*calcs!$GM49+parameters!$H$7*LN(calcs!$GM49)+parameters!$I$7*calcs!$GQ49+parameters!$J$7*(calcs!$GU49+calcs!$GY49) + parameters!$K$7*calcs!$GT49+parameters!$L$7*(calcs!$GV49+calcs!$GZ49)+parameters!$M$7*(calcs!$GT49+calcs!$GV49+calcs!$GZ49)+parameters!$N$7*(calcs!$GO49+calcs!$GR49)+parameters!$O$7*calcs!$HB49+parameters!$P$7*calcs!$HE49</f>
        <v>123.31920136671852</v>
      </c>
      <c r="HS49" s="97">
        <f>parameters!$E$8+parameters!$F$8*calcs!$Q49 +parameters!$G$8*calcs!$GM49+parameters!$H$8*LN(calcs!$GM49)+parameters!$I$8*calcs!$GQ49+parameters!$J$8*(calcs!$GU49+calcs!$GY49) + parameters!$K$8*calcs!$GT49+parameters!$L$8*(calcs!$GV49+calcs!$GZ49)+parameters!$M$8*(calcs!$GT49+calcs!$GV49+calcs!$GZ49)+parameters!$N$8*(calcs!$GO49+calcs!$GR49)+parameters!$O$8*calcs!$HB49+parameters!$P$8*calcs!$HE49</f>
        <v>123.0817537543313</v>
      </c>
      <c r="HT49" s="81"/>
      <c r="HU49" s="97">
        <f>EXP(parameters!$E$10+parameters!$F$10*calcs!$Q49 +parameters!$G$10*calcs!$GM49+parameters!$H$10*LN(calcs!$GM49)+parameters!$I$10*calcs!$GQ49+parameters!$J$10*(calcs!$GU49+calcs!$GY49) + parameters!$K$10*calcs!$GT49+parameters!$L$10*(calcs!$GV49+calcs!$GZ49)+parameters!$M$10*(calcs!$GT49+calcs!$GV49+calcs!$GZ49)+parameters!$N$10*(calcs!$GO49+calcs!$GR49)+parameters!$O$10*calcs!$HB49+parameters!$P$10*calcs!$HE49)</f>
        <v>1.6475065075974658E-2</v>
      </c>
      <c r="HV49" s="97">
        <f>EXP(parameters!$E$11+parameters!$F$11*calcs!$Q49 +parameters!$G$11*calcs!$GM49+parameters!$H$11*LN(calcs!$GM49)+parameters!$I$11*calcs!$GQ49+parameters!$J$11*(calcs!$GU49+calcs!$GY49) + parameters!$K$11*calcs!$GT49+parameters!$L$11*(calcs!$GV49+calcs!$GZ49)+parameters!$M$11*(calcs!$GT49+calcs!$GV49+calcs!$GZ49)+parameters!$N$11*(calcs!$GO49+calcs!$GR49)+parameters!$O$11*calcs!$HB49+parameters!$P$11*calcs!$HE49)</f>
        <v>3.7528720474223475E-2</v>
      </c>
      <c r="HX49" s="97">
        <f>EXP(parameters!$E$13+parameters!$F$13*calcs!$Q49 +parameters!$G$13*calcs!$GM49+parameters!$H$13*LN(calcs!$GM49)+parameters!$I$13*calcs!$GQ49+parameters!$J$13*(calcs!$GU49+calcs!$GY49) + parameters!$K$13*calcs!$GT49+parameters!$L$13*(calcs!$GV49+calcs!$GZ49)+parameters!$M$13*(calcs!$GT49+calcs!$GV49+calcs!$GZ49)+parameters!$N$13*(calcs!$GO49+calcs!$GR49)+parameters!$O$13*calcs!$HB49+parameters!$P$13*calcs!$HE49)</f>
        <v>9.7690974257885504E-2</v>
      </c>
      <c r="HY49" s="97">
        <f>EXP(parameters!$E$14+parameters!$F$14*calcs!$Q49 +parameters!$G$14*calcs!$GM49+parameters!$H$14*LN(calcs!$GM49)+parameters!$I$14*calcs!$GQ49+parameters!$J$14*(calcs!$GU49+calcs!$GY49) + parameters!$K$14*calcs!$GT49+parameters!$L$14*(calcs!$GV49+calcs!$GZ49)+parameters!$M$14*(calcs!$GT49+calcs!$GV49+calcs!$GZ49)+parameters!$N$14*(calcs!$GO49+calcs!$GR49)+parameters!$O$14*calcs!$HB49+parameters!$P$14*calcs!$HE49)</f>
        <v>0.10661711878940812</v>
      </c>
      <c r="HZ49" s="81"/>
      <c r="IA49" s="97">
        <f>EXP(parameters!$E$16+parameters!$F$16*calcs!$Q49 +parameters!$G$16*calcs!$GM49+parameters!$H$16*LN(calcs!$GM49)+parameters!$I$16*calcs!$GQ49+parameters!$J$16*(calcs!$GU49+calcs!$GY49) + parameters!$K$16*calcs!$GT49+parameters!$L$16*(calcs!$GV49+calcs!$GZ49)+parameters!$M$16*(calcs!$GT49+calcs!$GV49+calcs!$GZ49)+parameters!$N$16*(calcs!$GO49+calcs!$GR49)+parameters!$O$16*calcs!$HB49+parameters!$P$16*calcs!$HE49)</f>
        <v>8.3861521811860965E-3</v>
      </c>
      <c r="IB49" s="81"/>
      <c r="IC49" s="97">
        <f>(parameters!$E$18+parameters!$F$18*calcs!$Q49 +parameters!$G$18*calcs!$GM49+parameters!$H$18*LN(calcs!$GM49)+parameters!$I$18*calcs!$GQ49+parameters!$J$18*(calcs!$GU49+calcs!$GY49) + parameters!$K$18*calcs!$GT49+parameters!$L$18*(calcs!$GV49+calcs!$GZ49)+parameters!$M$18*(calcs!$GT49+calcs!$GV49+calcs!$GZ49)+parameters!$N$18*(calcs!$GO49+calcs!$GR49)+parameters!$O$18*calcs!$HB49+parameters!$P$18*calcs!$HE49)</f>
        <v>-16.101387476597495</v>
      </c>
      <c r="ID49" s="97">
        <f>EXP(parameters!$E$19+parameters!$F$19*calcs!$Q49 +parameters!$G$19*calcs!$GM49+parameters!$H$19*LN(calcs!$GM49)+parameters!$I$19*calcs!$GQ49+parameters!$J$19*(calcs!$GU49+calcs!$GY49) + parameters!$K$19*calcs!$GT49+parameters!$L$19*(calcs!$GV49+calcs!$GZ49)+parameters!$M$19*(calcs!$GT49+calcs!$GV49+calcs!$GZ49)+parameters!$N$19*(calcs!$GO49+calcs!$GR49)+parameters!$O$19*calcs!$HB49+parameters!$P$19*calcs!$HE49)</f>
        <v>3.314211485469075</v>
      </c>
      <c r="IE49" s="73"/>
      <c r="IF49" s="97">
        <f>(parameters!$E$21+parameters!$F$21*calcs!$Q49 +parameters!$G$21*calcs!$GM49+parameters!$H$21*LN(calcs!$GM49)+parameters!$I$21*calcs!$GQ49+parameters!$J$21*(calcs!$GU49+calcs!$GY49) + parameters!$K$21*calcs!$GT49+parameters!$L$21*(calcs!$GV49+calcs!$GZ49)+parameters!$M$21*(calcs!$GT49+calcs!$GV49+calcs!$GZ49)+parameters!$N$21*(calcs!$GO49+calcs!$GR49)+parameters!$O$21*calcs!$HB49+parameters!$P$21*calcs!$HE49)</f>
        <v>1.2867572380403478</v>
      </c>
      <c r="IG49" s="97">
        <f>(parameters!$E$22+parameters!$F$22*calcs!$Q49 +parameters!$G$22*calcs!$GM49+parameters!$H$22*LN(calcs!$GM49)+parameters!$I$22*calcs!$GQ49+parameters!$J$22*(calcs!$GU49+calcs!$GY49) + parameters!$K$22*calcs!$GT49+parameters!$L$22*(calcs!$GV49+calcs!$GZ49)+parameters!$M$22*(calcs!$GT49+calcs!$GV49+calcs!$GZ49)+parameters!$N$22*(calcs!$GO49+calcs!$GR49)+parameters!$O$22*calcs!$HB49+parameters!$P$22*calcs!$HE49)</f>
        <v>1.0896934661805187</v>
      </c>
      <c r="IH49" s="81"/>
      <c r="II49" s="97">
        <f>(parameters!$E$24+parameters!$F$24*calcs!$Q49 +parameters!$G$24*calcs!$GM49+parameters!$H$24*LN(calcs!$GM49)+parameters!$I$24*calcs!$GQ49+parameters!$J$24*(calcs!$GU49+calcs!$GY49) + parameters!$K$24*calcs!$GT49+parameters!$L$24*(calcs!$GV49+calcs!$GZ49)+parameters!$M$24*(calcs!$GT49+calcs!$GV49+calcs!$GZ49)+parameters!$N$24*(calcs!$GO49+calcs!$GR49)+parameters!$O$24*calcs!$HB49+parameters!$P$24*calcs!$HE49)</f>
        <v>22.347645072114329</v>
      </c>
    </row>
    <row r="50" spans="1:243" x14ac:dyDescent="0.3">
      <c r="A50" s="137" t="s">
        <v>174</v>
      </c>
      <c r="C50" s="114">
        <v>61.14</v>
      </c>
      <c r="D50" s="114">
        <v>0.87</v>
      </c>
      <c r="E50" s="114">
        <v>17.87</v>
      </c>
      <c r="F50" s="114"/>
      <c r="G50" s="114">
        <v>2.09</v>
      </c>
      <c r="H50" s="114">
        <v>0.57999999999999996</v>
      </c>
      <c r="I50" s="114">
        <v>5.44</v>
      </c>
      <c r="J50" s="114">
        <v>0.11</v>
      </c>
      <c r="K50" s="114">
        <v>4.12</v>
      </c>
      <c r="L50" s="114">
        <v>0.28999999999999998</v>
      </c>
      <c r="M50" s="91">
        <v>0</v>
      </c>
      <c r="N50" s="91">
        <v>0</v>
      </c>
      <c r="O50" s="91">
        <v>0</v>
      </c>
      <c r="P50" s="91">
        <v>95.759999999999991</v>
      </c>
      <c r="Q50" s="60">
        <v>1025</v>
      </c>
      <c r="R50" s="92">
        <f t="shared" si="316"/>
        <v>1.0176431424766978</v>
      </c>
      <c r="S50" s="93">
        <f t="shared" si="317"/>
        <v>1.0892700638537624E-2</v>
      </c>
      <c r="T50" s="93">
        <f t="shared" si="318"/>
        <v>0.17526274700572375</v>
      </c>
      <c r="U50" s="93">
        <f t="shared" si="319"/>
        <v>0</v>
      </c>
      <c r="V50" s="93">
        <f t="shared" si="320"/>
        <v>2.90924276169265E-2</v>
      </c>
      <c r="W50" s="93">
        <f t="shared" si="321"/>
        <v>1.4388489208633093E-2</v>
      </c>
      <c r="X50" s="93">
        <f t="shared" si="322"/>
        <v>9.700427960057062E-2</v>
      </c>
      <c r="Y50" s="93">
        <f t="shared" si="323"/>
        <v>1.5506061460389062E-3</v>
      </c>
      <c r="Z50" s="93">
        <f t="shared" si="324"/>
        <v>6.6474128333790475E-2</v>
      </c>
      <c r="AA50" s="93">
        <f t="shared" si="325"/>
        <v>3.0784451516611923E-3</v>
      </c>
      <c r="AB50" s="93">
        <f t="shared" si="326"/>
        <v>0</v>
      </c>
      <c r="AC50" s="94">
        <f t="shared" si="327"/>
        <v>0</v>
      </c>
      <c r="AD50" s="92">
        <f t="shared" si="328"/>
        <v>2.0352862849533957</v>
      </c>
      <c r="AE50" s="93">
        <f t="shared" si="329"/>
        <v>2.1785401277075248E-2</v>
      </c>
      <c r="AF50" s="93">
        <f t="shared" si="330"/>
        <v>0.52578824101717125</v>
      </c>
      <c r="AG50" s="93">
        <f t="shared" si="331"/>
        <v>0</v>
      </c>
      <c r="AH50" s="93">
        <f t="shared" si="332"/>
        <v>2.90924276169265E-2</v>
      </c>
      <c r="AI50" s="93">
        <f t="shared" si="333"/>
        <v>1.4388489208633093E-2</v>
      </c>
      <c r="AJ50" s="93">
        <f t="shared" si="334"/>
        <v>9.700427960057062E-2</v>
      </c>
      <c r="AK50" s="93">
        <f t="shared" si="335"/>
        <v>1.5506061460389062E-3</v>
      </c>
      <c r="AL50" s="93">
        <f t="shared" si="336"/>
        <v>6.6474128333790475E-2</v>
      </c>
      <c r="AM50" s="93">
        <f t="shared" si="337"/>
        <v>3.0784451516611923E-3</v>
      </c>
      <c r="AN50" s="94">
        <f t="shared" si="338"/>
        <v>2.7944483033052636</v>
      </c>
      <c r="AO50" s="92">
        <f t="shared" si="339"/>
        <v>16.75163734414393</v>
      </c>
      <c r="AP50" s="93">
        <f t="shared" si="340"/>
        <v>0.1793070312948977</v>
      </c>
      <c r="AQ50" s="93">
        <f t="shared" si="341"/>
        <v>4.3275552920736544</v>
      </c>
      <c r="AR50" s="93">
        <f t="shared" si="342"/>
        <v>0</v>
      </c>
      <c r="AS50" s="93">
        <f t="shared" si="343"/>
        <v>0.23944827835886953</v>
      </c>
      <c r="AT50" s="93">
        <f t="shared" si="344"/>
        <v>0.11842597030946399</v>
      </c>
      <c r="AU50" s="93">
        <f t="shared" si="345"/>
        <v>0.79840390254283422</v>
      </c>
      <c r="AV50" s="93">
        <f t="shared" si="346"/>
        <v>1.2762426600167073E-2</v>
      </c>
      <c r="AW50" s="93">
        <f t="shared" si="347"/>
        <v>0.54712228881414537</v>
      </c>
      <c r="AX50" s="93">
        <f t="shared" si="348"/>
        <v>2.533746586203095E-2</v>
      </c>
      <c r="AY50" s="94">
        <f t="shared" si="349"/>
        <v>22.999999999999986</v>
      </c>
      <c r="AZ50" s="92">
        <f t="shared" si="350"/>
        <v>8.375818672071965</v>
      </c>
      <c r="BA50" s="93">
        <f t="shared" si="351"/>
        <v>8.9653515647448848E-2</v>
      </c>
      <c r="BB50" s="93">
        <f t="shared" si="352"/>
        <v>2.8850368613824364</v>
      </c>
      <c r="BC50" s="93">
        <f t="shared" si="353"/>
        <v>0</v>
      </c>
      <c r="BD50" s="93">
        <f t="shared" si="354"/>
        <v>0.23944827835886953</v>
      </c>
      <c r="BE50" s="93">
        <f t="shared" si="355"/>
        <v>0.11842597030946399</v>
      </c>
      <c r="BF50" s="93">
        <f t="shared" si="356"/>
        <v>0.79840390254283422</v>
      </c>
      <c r="BG50" s="93">
        <f t="shared" si="357"/>
        <v>1.2762426600167073E-2</v>
      </c>
      <c r="BH50" s="93">
        <f t="shared" si="358"/>
        <v>1.0942445776282907</v>
      </c>
      <c r="BI50" s="93">
        <f t="shared" si="359"/>
        <v>5.06749317240619E-2</v>
      </c>
      <c r="BJ50" s="93">
        <f t="shared" si="360"/>
        <v>0</v>
      </c>
      <c r="BK50" s="93">
        <f t="shared" si="361"/>
        <v>0</v>
      </c>
      <c r="BL50" s="93">
        <f t="shared" si="362"/>
        <v>2</v>
      </c>
      <c r="BM50" s="94">
        <f t="shared" si="363"/>
        <v>13.664469136265536</v>
      </c>
      <c r="BN50" s="95">
        <f t="shared" si="364"/>
        <v>8.375818672071965</v>
      </c>
      <c r="BO50" s="66">
        <f t="shared" si="365"/>
        <v>0</v>
      </c>
      <c r="BP50" s="66">
        <f t="shared" si="366"/>
        <v>0</v>
      </c>
      <c r="BQ50" s="66">
        <f t="shared" si="367"/>
        <v>8.375818672071965</v>
      </c>
      <c r="BR50" s="66">
        <f t="shared" si="368"/>
        <v>2.8850368613824364</v>
      </c>
      <c r="BS50" s="66">
        <f t="shared" si="369"/>
        <v>8.9653515647448848E-2</v>
      </c>
      <c r="BT50" s="66">
        <f t="shared" si="370"/>
        <v>0</v>
      </c>
      <c r="BU50" s="66"/>
      <c r="BV50" s="66">
        <f t="shared" si="371"/>
        <v>0.11842597030946399</v>
      </c>
      <c r="BW50" s="66">
        <f t="shared" si="372"/>
        <v>0.23944827835886953</v>
      </c>
      <c r="BX50" s="66">
        <f t="shared" si="373"/>
        <v>1.2762426600167073E-2</v>
      </c>
      <c r="BY50" s="66">
        <f t="shared" si="374"/>
        <v>3.3453270522983862</v>
      </c>
      <c r="BZ50" s="66">
        <f t="shared" si="375"/>
        <v>0</v>
      </c>
      <c r="CA50" s="66">
        <f t="shared" si="376"/>
        <v>0</v>
      </c>
      <c r="CB50" s="66">
        <f t="shared" si="377"/>
        <v>0</v>
      </c>
      <c r="CC50" s="66">
        <f t="shared" si="378"/>
        <v>0.79840390254283422</v>
      </c>
      <c r="CD50" s="56">
        <f t="shared" si="379"/>
        <v>0.79840390254283422</v>
      </c>
      <c r="CE50" s="66">
        <f t="shared" si="380"/>
        <v>1.5968078050856684</v>
      </c>
      <c r="CF50" s="66">
        <f t="shared" si="381"/>
        <v>0.29584067508545653</v>
      </c>
      <c r="CG50" s="66">
        <f t="shared" si="382"/>
        <v>5.06749317240619E-2</v>
      </c>
      <c r="CH50" s="67">
        <f t="shared" si="383"/>
        <v>0.34651560680951843</v>
      </c>
      <c r="CI50" s="60"/>
      <c r="CJ50" s="60">
        <f t="shared" si="384"/>
        <v>0.95513051478477184</v>
      </c>
      <c r="CK50" s="60">
        <f t="shared" si="385"/>
        <v>1.1709199852876802</v>
      </c>
      <c r="CL50" s="60">
        <f t="shared" si="386"/>
        <v>1.1981261664361</v>
      </c>
      <c r="CM50" s="60"/>
      <c r="CN50" s="60">
        <f t="shared" si="387"/>
        <v>0.95513051478477184</v>
      </c>
      <c r="CO50" s="60">
        <f t="shared" si="388"/>
        <v>8</v>
      </c>
      <c r="CP50" s="60">
        <f t="shared" si="389"/>
        <v>8.5630808552612417E-2</v>
      </c>
      <c r="CQ50" s="60">
        <f t="shared" si="390"/>
        <v>2.7555867425852489</v>
      </c>
      <c r="CR50" s="60">
        <f t="shared" si="391"/>
        <v>0</v>
      </c>
      <c r="CS50" s="60">
        <f t="shared" si="392"/>
        <v>0.22870435737323441</v>
      </c>
      <c r="CT50" s="60">
        <f t="shared" si="393"/>
        <v>0.11311225798556444</v>
      </c>
      <c r="CU50" s="60">
        <f t="shared" si="394"/>
        <v>0.76257993044190808</v>
      </c>
      <c r="CV50" s="60">
        <f t="shared" si="395"/>
        <v>1.2189783088520442E-2</v>
      </c>
      <c r="CW50" s="60">
        <f t="shared" si="396"/>
        <v>1.0451463867305546</v>
      </c>
      <c r="CX50" s="60">
        <f t="shared" si="397"/>
        <v>4.8401173624286406E-2</v>
      </c>
      <c r="CY50" s="60">
        <f t="shared" si="398"/>
        <v>0</v>
      </c>
      <c r="CZ50" s="60">
        <f t="shared" si="399"/>
        <v>0</v>
      </c>
      <c r="DA50" s="60">
        <f t="shared" si="400"/>
        <v>1.9102610295695437</v>
      </c>
      <c r="DB50" s="60">
        <f t="shared" si="401"/>
        <v>21.968001840049745</v>
      </c>
      <c r="DC50" s="60">
        <f t="shared" si="205"/>
        <v>2.0639963199005109</v>
      </c>
      <c r="DD50" s="60" t="str">
        <f t="shared" si="402"/>
        <v>FAIL</v>
      </c>
      <c r="DE50" s="59">
        <f t="shared" si="403"/>
        <v>8</v>
      </c>
      <c r="DF50" s="59">
        <f t="shared" si="404"/>
        <v>0</v>
      </c>
      <c r="DG50" s="59">
        <f t="shared" si="405"/>
        <v>0</v>
      </c>
      <c r="DH50" s="59">
        <f t="shared" si="406"/>
        <v>8</v>
      </c>
      <c r="DI50" s="59">
        <f t="shared" si="407"/>
        <v>2.7555867425852489</v>
      </c>
      <c r="DJ50" s="59">
        <f t="shared" si="408"/>
        <v>8.5630808552612417E-2</v>
      </c>
      <c r="DK50" s="59">
        <f t="shared" si="409"/>
        <v>0</v>
      </c>
      <c r="DL50" s="59">
        <f t="shared" si="410"/>
        <v>2.0639963199005109</v>
      </c>
      <c r="DM50" s="59">
        <f t="shared" si="411"/>
        <v>9.478612896162808E-2</v>
      </c>
      <c r="DN50" s="59">
        <f t="shared" si="412"/>
        <v>0</v>
      </c>
      <c r="DO50" s="59">
        <f t="shared" si="413"/>
        <v>0</v>
      </c>
      <c r="DP50" s="59">
        <f t="shared" si="414"/>
        <v>5</v>
      </c>
      <c r="DQ50" s="59">
        <f t="shared" si="415"/>
        <v>1.8326129023936363E-2</v>
      </c>
      <c r="DR50" s="59">
        <f t="shared" si="416"/>
        <v>0</v>
      </c>
      <c r="DS50" s="59">
        <f t="shared" si="417"/>
        <v>1.2189783088520442E-2</v>
      </c>
      <c r="DT50" s="59">
        <f t="shared" si="418"/>
        <v>0.76257993044190808</v>
      </c>
      <c r="DU50" s="59">
        <f t="shared" si="419"/>
        <v>1.0451463867305546</v>
      </c>
      <c r="DV50" s="59">
        <f t="shared" si="420"/>
        <v>1.8382422292849196</v>
      </c>
      <c r="DW50" s="59">
        <f t="shared" si="421"/>
        <v>0</v>
      </c>
      <c r="DX50" s="59">
        <f t="shared" si="422"/>
        <v>0</v>
      </c>
      <c r="DY50" s="59">
        <f t="shared" si="423"/>
        <v>0</v>
      </c>
      <c r="DZ50" s="60"/>
      <c r="EA50" s="60">
        <f t="shared" si="424"/>
        <v>0.71042559566039509</v>
      </c>
      <c r="EB50" s="60">
        <f t="shared" si="425"/>
        <v>1.1018236190904147</v>
      </c>
      <c r="EC50" s="60">
        <f t="shared" si="426"/>
        <v>1.0383760109112867</v>
      </c>
      <c r="ED50" s="60">
        <f t="shared" si="427"/>
        <v>0.99482155849011422</v>
      </c>
      <c r="EE50" s="60"/>
      <c r="EF50" s="60">
        <f t="shared" si="428"/>
        <v>1.1018236190904147</v>
      </c>
      <c r="EG50" s="60">
        <f t="shared" si="429"/>
        <v>9.2286748421074041</v>
      </c>
      <c r="EH50" s="60">
        <f t="shared" si="430"/>
        <v>9.8782361074851208E-2</v>
      </c>
      <c r="EI50" s="60">
        <f t="shared" si="431"/>
        <v>3.1788017558176471</v>
      </c>
      <c r="EJ50" s="60">
        <f t="shared" si="432"/>
        <v>0</v>
      </c>
      <c r="EK50" s="60">
        <f t="shared" si="433"/>
        <v>0.26382976864633867</v>
      </c>
      <c r="EL50" s="60">
        <f t="shared" si="434"/>
        <v>0.13048453120066761</v>
      </c>
      <c r="EM50" s="60">
        <f t="shared" si="435"/>
        <v>0.87970027739565637</v>
      </c>
      <c r="EN50" s="60">
        <f t="shared" si="436"/>
        <v>1.4061943064971862E-2</v>
      </c>
      <c r="EO50" s="60">
        <f t="shared" si="437"/>
        <v>1.2056645206924657</v>
      </c>
      <c r="EP50" s="60">
        <f t="shared" si="438"/>
        <v>5.5834836669365548E-2</v>
      </c>
      <c r="EQ50" s="60">
        <f t="shared" si="439"/>
        <v>0</v>
      </c>
      <c r="ER50" s="60">
        <f t="shared" si="440"/>
        <v>0</v>
      </c>
      <c r="ES50" s="60">
        <f t="shared" si="441"/>
        <v>2.2036472381808294</v>
      </c>
      <c r="ET50" s="60">
        <f t="shared" si="442"/>
        <v>25.341943239079534</v>
      </c>
      <c r="EU50" s="60">
        <f t="shared" si="247"/>
        <v>-4.6838864781590672</v>
      </c>
      <c r="EV50" s="60" t="str">
        <f t="shared" si="443"/>
        <v/>
      </c>
      <c r="EW50" s="62">
        <f t="shared" si="444"/>
        <v>9.2286748421074041</v>
      </c>
      <c r="EX50" s="62">
        <f t="shared" si="445"/>
        <v>0</v>
      </c>
      <c r="EY50" s="62">
        <f t="shared" si="446"/>
        <v>0</v>
      </c>
      <c r="EZ50" s="62">
        <f t="shared" si="447"/>
        <v>9.2286748421074041</v>
      </c>
      <c r="FA50" s="62">
        <f t="shared" si="448"/>
        <v>3.1788017558176471</v>
      </c>
      <c r="FB50" s="62">
        <f t="shared" si="449"/>
        <v>9.8782361074851208E-2</v>
      </c>
      <c r="FC50" s="62">
        <f t="shared" si="450"/>
        <v>0</v>
      </c>
      <c r="FD50" s="62">
        <f t="shared" si="451"/>
        <v>-4.6838864781590672</v>
      </c>
      <c r="FE50" s="62">
        <f t="shared" si="452"/>
        <v>0.13048453120066761</v>
      </c>
      <c r="FF50" s="62">
        <f t="shared" si="453"/>
        <v>4.9477162468054061</v>
      </c>
      <c r="FG50" s="62">
        <f t="shared" si="454"/>
        <v>1.4061943064971862E-2</v>
      </c>
      <c r="FH50" s="62">
        <f t="shared" si="455"/>
        <v>3.6859603598044766</v>
      </c>
      <c r="FI50" s="62">
        <f t="shared" si="456"/>
        <v>0</v>
      </c>
      <c r="FJ50" s="62">
        <f t="shared" si="457"/>
        <v>0</v>
      </c>
      <c r="FK50" s="62">
        <f t="shared" si="458"/>
        <v>0</v>
      </c>
      <c r="FL50" s="62">
        <f t="shared" si="459"/>
        <v>0.87970027739565637</v>
      </c>
      <c r="FM50" s="62">
        <f t="shared" si="460"/>
        <v>1.1202997226043436</v>
      </c>
      <c r="FN50" s="62">
        <f t="shared" si="461"/>
        <v>2</v>
      </c>
      <c r="FO50" s="62">
        <f t="shared" si="462"/>
        <v>8.5364798088122029E-2</v>
      </c>
      <c r="FP50" s="62">
        <f t="shared" si="463"/>
        <v>5.5834836669365548E-2</v>
      </c>
      <c r="FQ50" s="62">
        <f t="shared" si="464"/>
        <v>0.14119963475748759</v>
      </c>
      <c r="FR50" s="62" t="str">
        <f t="shared" si="465"/>
        <v>Fail</v>
      </c>
      <c r="FS50" s="62" t="str">
        <f t="shared" si="466"/>
        <v>Low-Ca</v>
      </c>
      <c r="FT50" s="60">
        <f t="shared" si="467"/>
        <v>2.5695031942376569E-2</v>
      </c>
      <c r="FU50" s="60"/>
      <c r="FV50" s="60">
        <f t="shared" si="468"/>
        <v>1.0284770669375933</v>
      </c>
      <c r="FW50" s="60">
        <f t="shared" si="469"/>
        <v>8.6143374210537029</v>
      </c>
      <c r="FX50" s="60">
        <f t="shared" si="470"/>
        <v>9.2206584813731826E-2</v>
      </c>
      <c r="FY50" s="60">
        <f t="shared" si="471"/>
        <v>2.967194249201448</v>
      </c>
      <c r="FZ50" s="60">
        <f t="shared" si="472"/>
        <v>0</v>
      </c>
      <c r="GA50" s="60">
        <f t="shared" si="473"/>
        <v>0.24626706300978654</v>
      </c>
      <c r="GB50" s="60">
        <f t="shared" si="474"/>
        <v>0.12179839459311603</v>
      </c>
      <c r="GC50" s="60">
        <f t="shared" si="475"/>
        <v>0.82114010391878223</v>
      </c>
      <c r="GD50" s="60">
        <f t="shared" si="476"/>
        <v>1.3125863076746153E-2</v>
      </c>
      <c r="GE50" s="60">
        <f t="shared" si="477"/>
        <v>1.1254054537115101</v>
      </c>
      <c r="GF50" s="60">
        <f t="shared" si="478"/>
        <v>5.2118005146825984E-2</v>
      </c>
      <c r="GG50" s="60">
        <f t="shared" si="479"/>
        <v>0</v>
      </c>
      <c r="GH50" s="60">
        <f t="shared" si="480"/>
        <v>0</v>
      </c>
      <c r="GI50" s="60">
        <f t="shared" si="481"/>
        <v>2.0569541338751867</v>
      </c>
      <c r="GJ50" s="60">
        <f t="shared" si="482"/>
        <v>23.654972539564639</v>
      </c>
      <c r="GK50" s="60">
        <f t="shared" si="288"/>
        <v>-1.3099450791292782</v>
      </c>
      <c r="GL50" s="60"/>
      <c r="GM50" s="88">
        <f t="shared" si="483"/>
        <v>8.6143374210537029</v>
      </c>
      <c r="GN50" s="88">
        <f t="shared" si="484"/>
        <v>0</v>
      </c>
      <c r="GO50" s="88">
        <f t="shared" si="485"/>
        <v>0</v>
      </c>
      <c r="GP50" s="87">
        <f t="shared" si="486"/>
        <v>8.6143374210537029</v>
      </c>
      <c r="GQ50" s="88">
        <f t="shared" si="487"/>
        <v>2.967194249201448</v>
      </c>
      <c r="GR50" s="88">
        <f t="shared" si="488"/>
        <v>9.2206584813731826E-2</v>
      </c>
      <c r="GS50" s="88">
        <f t="shared" si="489"/>
        <v>0</v>
      </c>
      <c r="GT50" s="88">
        <f t="shared" si="490"/>
        <v>-1.3099450791292782</v>
      </c>
      <c r="GU50" s="88">
        <f t="shared" si="491"/>
        <v>0.12179839459311603</v>
      </c>
      <c r="GV50" s="88">
        <f t="shared" si="492"/>
        <v>1.5562121421390647</v>
      </c>
      <c r="GW50" s="88">
        <f t="shared" si="493"/>
        <v>1.3125863076746153E-2</v>
      </c>
      <c r="GX50" s="87">
        <f t="shared" si="494"/>
        <v>3.4405921546948286</v>
      </c>
      <c r="GY50" s="88">
        <f t="shared" si="495"/>
        <v>0</v>
      </c>
      <c r="GZ50" s="88">
        <f t="shared" si="496"/>
        <v>0</v>
      </c>
      <c r="HA50" s="88">
        <f t="shared" si="497"/>
        <v>0</v>
      </c>
      <c r="HB50" s="88">
        <f t="shared" si="498"/>
        <v>0.82114010391878223</v>
      </c>
      <c r="HC50" s="88">
        <f t="shared" si="499"/>
        <v>1.1254054537115101</v>
      </c>
      <c r="HD50" s="87">
        <f t="shared" si="500"/>
        <v>1.9465455576302924</v>
      </c>
      <c r="HE50" s="88">
        <f t="shared" si="501"/>
        <v>0</v>
      </c>
      <c r="HF50" s="88">
        <f t="shared" si="502"/>
        <v>5.2118005146825984E-2</v>
      </c>
      <c r="HG50" s="88">
        <f t="shared" si="503"/>
        <v>5.2118005146825984E-2</v>
      </c>
      <c r="HH50" s="96" t="str">
        <f t="shared" si="504"/>
        <v>Fail</v>
      </c>
      <c r="HI50" s="83">
        <f t="shared" si="505"/>
        <v>7.2584999871520894E-2</v>
      </c>
      <c r="HJ50" s="83">
        <f t="shared" si="506"/>
        <v>5.2118005146825984E-2</v>
      </c>
      <c r="HK50" s="83">
        <f t="shared" si="507"/>
        <v>9.2206584813731826E-2</v>
      </c>
      <c r="HL50" s="83">
        <f t="shared" si="508"/>
        <v>8.6143374210537029</v>
      </c>
      <c r="HM50" s="96" t="str">
        <f t="shared" si="509"/>
        <v>Ferroactinolite</v>
      </c>
      <c r="HN50" s="60"/>
      <c r="HO50" s="60"/>
      <c r="HP50" s="97">
        <f>parameters!$E$5+parameters!$F$5*calcs!$Q50 +parameters!$G$5*calcs!$GM50+parameters!$H$5*LN(calcs!$GM50)+parameters!$I$5*calcs!$GQ50+parameters!$J$5*(calcs!$GU50+calcs!$GY50) + parameters!$K$5*calcs!$GT50+parameters!$L$5*(calcs!$GV50+calcs!$GZ50)+parameters!$M$5*(calcs!$GT50+calcs!$GV50+calcs!$GZ50)+parameters!$N$5*(calcs!$GO50+calcs!$GR50)+parameters!$O$5*calcs!$HB50+parameters!$P$5*calcs!$HE50</f>
        <v>72.260670074543199</v>
      </c>
      <c r="HQ50" s="97">
        <f>parameters!$E$6+parameters!$F$6*calcs!$Q50 +parameters!$G$6*calcs!$GM50+parameters!$H$6*LN(calcs!$GM50)+parameters!$I$6*calcs!$GQ50+parameters!$J$6*(calcs!$GU50+calcs!$GY50) + parameters!$K$6*calcs!$GT50+parameters!$L$6*(calcs!$GV50+calcs!$GZ50)+parameters!$M$6*(calcs!$GT50+calcs!$GV50+calcs!$GZ50)+parameters!$N$6*(calcs!$GO50+calcs!$GR50)+parameters!$O$6*calcs!$HB50+parameters!$P$6*calcs!$HE50</f>
        <v>95.567870830938745</v>
      </c>
      <c r="HR50" s="97">
        <f>parameters!$E$7+parameters!$F$7*calcs!$Q50 +parameters!$G$7*calcs!$GM50+parameters!$H$7*LN(calcs!$GM50)+parameters!$I$7*calcs!$GQ50+parameters!$J$7*(calcs!$GU50+calcs!$GY50) + parameters!$K$7*calcs!$GT50+parameters!$L$7*(calcs!$GV50+calcs!$GZ50)+parameters!$M$7*(calcs!$GT50+calcs!$GV50+calcs!$GZ50)+parameters!$N$7*(calcs!$GO50+calcs!$GR50)+parameters!$O$7*calcs!$HB50+parameters!$P$7*calcs!$HE50</f>
        <v>137.35260031156866</v>
      </c>
      <c r="HS50" s="97">
        <f>parameters!$E$8+parameters!$F$8*calcs!$Q50 +parameters!$G$8*calcs!$GM50+parameters!$H$8*LN(calcs!$GM50)+parameters!$I$8*calcs!$GQ50+parameters!$J$8*(calcs!$GU50+calcs!$GY50) + parameters!$K$8*calcs!$GT50+parameters!$L$8*(calcs!$GV50+calcs!$GZ50)+parameters!$M$8*(calcs!$GT50+calcs!$GV50+calcs!$GZ50)+parameters!$N$8*(calcs!$GO50+calcs!$GR50)+parameters!$O$8*calcs!$HB50+parameters!$P$8*calcs!$HE50</f>
        <v>137.25020177845846</v>
      </c>
      <c r="HT50" s="81"/>
      <c r="HU50" s="97">
        <f>EXP(parameters!$E$10+parameters!$F$10*calcs!$Q50 +parameters!$G$10*calcs!$GM50+parameters!$H$10*LN(calcs!$GM50)+parameters!$I$10*calcs!$GQ50+parameters!$J$10*(calcs!$GU50+calcs!$GY50) + parameters!$K$10*calcs!$GT50+parameters!$L$10*(calcs!$GV50+calcs!$GZ50)+parameters!$M$10*(calcs!$GT50+calcs!$GV50+calcs!$GZ50)+parameters!$N$10*(calcs!$GO50+calcs!$GR50)+parameters!$O$10*calcs!$HB50+parameters!$P$10*calcs!$HE50)</f>
        <v>1.1710488820461417E-2</v>
      </c>
      <c r="HV50" s="97">
        <f>EXP(parameters!$E$11+parameters!$F$11*calcs!$Q50 +parameters!$G$11*calcs!$GM50+parameters!$H$11*LN(calcs!$GM50)+parameters!$I$11*calcs!$GQ50+parameters!$J$11*(calcs!$GU50+calcs!$GY50) + parameters!$K$11*calcs!$GT50+parameters!$L$11*(calcs!$GV50+calcs!$GZ50)+parameters!$M$11*(calcs!$GT50+calcs!$GV50+calcs!$GZ50)+parameters!$N$11*(calcs!$GO50+calcs!$GR50)+parameters!$O$11*calcs!$HB50+parameters!$P$11*calcs!$HE50)</f>
        <v>2.6066393485584698E-2</v>
      </c>
      <c r="HX50" s="97">
        <f>EXP(parameters!$E$13+parameters!$F$13*calcs!$Q50 +parameters!$G$13*calcs!$GM50+parameters!$H$13*LN(calcs!$GM50)+parameters!$I$13*calcs!$GQ50+parameters!$J$13*(calcs!$GU50+calcs!$GY50) + parameters!$K$13*calcs!$GT50+parameters!$L$13*(calcs!$GV50+calcs!$GZ50)+parameters!$M$13*(calcs!$GT50+calcs!$GV50+calcs!$GZ50)+parameters!$N$13*(calcs!$GO50+calcs!$GR50)+parameters!$O$13*calcs!$HB50+parameters!$P$13*calcs!$HE50)</f>
        <v>3.1367977786906767E-2</v>
      </c>
      <c r="HY50" s="97">
        <f>EXP(parameters!$E$14+parameters!$F$14*calcs!$Q50 +parameters!$G$14*calcs!$GM50+parameters!$H$14*LN(calcs!$GM50)+parameters!$I$14*calcs!$GQ50+parameters!$J$14*(calcs!$GU50+calcs!$GY50) + parameters!$K$14*calcs!$GT50+parameters!$L$14*(calcs!$GV50+calcs!$GZ50)+parameters!$M$14*(calcs!$GT50+calcs!$GV50+calcs!$GZ50)+parameters!$N$14*(calcs!$GO50+calcs!$GR50)+parameters!$O$14*calcs!$HB50+parameters!$P$14*calcs!$HE50)</f>
        <v>3.2616747422968502E-2</v>
      </c>
      <c r="HZ50" s="81"/>
      <c r="IA50" s="97">
        <f>EXP(parameters!$E$16+parameters!$F$16*calcs!$Q50 +parameters!$G$16*calcs!$GM50+parameters!$H$16*LN(calcs!$GM50)+parameters!$I$16*calcs!$GQ50+parameters!$J$16*(calcs!$GU50+calcs!$GY50) + parameters!$K$16*calcs!$GT50+parameters!$L$16*(calcs!$GV50+calcs!$GZ50)+parameters!$M$16*(calcs!$GT50+calcs!$GV50+calcs!$GZ50)+parameters!$N$16*(calcs!$GO50+calcs!$GR50)+parameters!$O$16*calcs!$HB50+parameters!$P$16*calcs!$HE50)</f>
        <v>1.1810820058706271E-3</v>
      </c>
      <c r="IB50" s="81"/>
      <c r="IC50" s="97">
        <f>(parameters!$E$18+parameters!$F$18*calcs!$Q50 +parameters!$G$18*calcs!$GM50+parameters!$H$18*LN(calcs!$GM50)+parameters!$I$18*calcs!$GQ50+parameters!$J$18*(calcs!$GU50+calcs!$GY50) + parameters!$K$18*calcs!$GT50+parameters!$L$18*(calcs!$GV50+calcs!$GZ50)+parameters!$M$18*(calcs!$GT50+calcs!$GV50+calcs!$GZ50)+parameters!$N$18*(calcs!$GO50+calcs!$GR50)+parameters!$O$18*calcs!$HB50+parameters!$P$18*calcs!$HE50)</f>
        <v>-20.262572598799469</v>
      </c>
      <c r="ID50" s="97">
        <f>EXP(parameters!$E$19+parameters!$F$19*calcs!$Q50 +parameters!$G$19*calcs!$GM50+parameters!$H$19*LN(calcs!$GM50)+parameters!$I$19*calcs!$GQ50+parameters!$J$19*(calcs!$GU50+calcs!$GY50) + parameters!$K$19*calcs!$GT50+parameters!$L$19*(calcs!$GV50+calcs!$GZ50)+parameters!$M$19*(calcs!$GT50+calcs!$GV50+calcs!$GZ50)+parameters!$N$19*(calcs!$GO50+calcs!$GR50)+parameters!$O$19*calcs!$HB50+parameters!$P$19*calcs!$HE50)</f>
        <v>1.3591532167620963</v>
      </c>
      <c r="IE50" s="73"/>
      <c r="IF50" s="97">
        <f>(parameters!$E$21+parameters!$F$21*calcs!$Q50 +parameters!$G$21*calcs!$GM50+parameters!$H$21*LN(calcs!$GM50)+parameters!$I$21*calcs!$GQ50+parameters!$J$21*(calcs!$GU50+calcs!$GY50) + parameters!$K$21*calcs!$GT50+parameters!$L$21*(calcs!$GV50+calcs!$GZ50)+parameters!$M$21*(calcs!$GT50+calcs!$GV50+calcs!$GZ50)+parameters!$N$21*(calcs!$GO50+calcs!$GR50)+parameters!$O$21*calcs!$HB50+parameters!$P$21*calcs!$HE50)</f>
        <v>9.0114598232922773</v>
      </c>
      <c r="IG50" s="97">
        <f>(parameters!$E$22+parameters!$F$22*calcs!$Q50 +parameters!$G$22*calcs!$GM50+parameters!$H$22*LN(calcs!$GM50)+parameters!$I$22*calcs!$GQ50+parameters!$J$22*(calcs!$GU50+calcs!$GY50) + parameters!$K$22*calcs!$GT50+parameters!$L$22*(calcs!$GV50+calcs!$GZ50)+parameters!$M$22*(calcs!$GT50+calcs!$GV50+calcs!$GZ50)+parameters!$N$22*(calcs!$GO50+calcs!$GR50)+parameters!$O$22*calcs!$HB50+parameters!$P$22*calcs!$HE50)</f>
        <v>1.2173075496618204</v>
      </c>
      <c r="IH50" s="81"/>
      <c r="II50" s="97">
        <f>(parameters!$E$24+parameters!$F$24*calcs!$Q50 +parameters!$G$24*calcs!$GM50+parameters!$H$24*LN(calcs!$GM50)+parameters!$I$24*calcs!$GQ50+parameters!$J$24*(calcs!$GU50+calcs!$GY50) + parameters!$K$24*calcs!$GT50+parameters!$L$24*(calcs!$GV50+calcs!$GZ50)+parameters!$M$24*(calcs!$GT50+calcs!$GV50+calcs!$GZ50)+parameters!$N$24*(calcs!$GO50+calcs!$GR50)+parameters!$O$24*calcs!$HB50+parameters!$P$24*calcs!$HE50)</f>
        <v>19.887060131861752</v>
      </c>
    </row>
    <row r="51" spans="1:243" x14ac:dyDescent="0.3">
      <c r="A51" s="137" t="s">
        <v>174</v>
      </c>
      <c r="C51" s="114">
        <v>65.39</v>
      </c>
      <c r="D51" s="114">
        <v>0.61</v>
      </c>
      <c r="E51" s="114">
        <v>16</v>
      </c>
      <c r="F51" s="114"/>
      <c r="G51" s="114">
        <v>1.73</v>
      </c>
      <c r="H51" s="114">
        <v>0.52</v>
      </c>
      <c r="I51" s="114">
        <v>3.87</v>
      </c>
      <c r="J51" s="114">
        <v>0.12</v>
      </c>
      <c r="K51" s="114">
        <v>3.84</v>
      </c>
      <c r="L51" s="114">
        <v>0.19</v>
      </c>
      <c r="M51" s="91">
        <v>0</v>
      </c>
      <c r="N51" s="91">
        <v>0</v>
      </c>
      <c r="O51" s="91">
        <v>0</v>
      </c>
      <c r="P51" s="91">
        <v>95.759999999999991</v>
      </c>
      <c r="Q51" s="60">
        <v>1025</v>
      </c>
      <c r="R51" s="92">
        <f t="shared" si="316"/>
        <v>1.088382157123835</v>
      </c>
      <c r="S51" s="93">
        <f t="shared" si="317"/>
        <v>7.6374107925378737E-3</v>
      </c>
      <c r="T51" s="93">
        <f t="shared" si="318"/>
        <v>0.15692243716237156</v>
      </c>
      <c r="U51" s="93">
        <f t="shared" si="319"/>
        <v>0</v>
      </c>
      <c r="V51" s="93">
        <f t="shared" si="320"/>
        <v>2.4081291759465478E-2</v>
      </c>
      <c r="W51" s="93">
        <f t="shared" si="321"/>
        <v>1.2900024807740015E-2</v>
      </c>
      <c r="X51" s="93">
        <f t="shared" si="322"/>
        <v>6.9008559201141226E-2</v>
      </c>
      <c r="Y51" s="93">
        <f t="shared" si="323"/>
        <v>1.6915703411333521E-3</v>
      </c>
      <c r="Z51" s="93">
        <f t="shared" si="324"/>
        <v>6.1956469126639664E-2</v>
      </c>
      <c r="AA51" s="93">
        <f t="shared" si="325"/>
        <v>2.0169123407435402E-3</v>
      </c>
      <c r="AB51" s="93">
        <f t="shared" si="326"/>
        <v>0</v>
      </c>
      <c r="AC51" s="94">
        <f t="shared" si="327"/>
        <v>0</v>
      </c>
      <c r="AD51" s="92">
        <f t="shared" si="328"/>
        <v>2.17676431424767</v>
      </c>
      <c r="AE51" s="93">
        <f t="shared" si="329"/>
        <v>1.5274821585075747E-2</v>
      </c>
      <c r="AF51" s="93">
        <f t="shared" si="330"/>
        <v>0.4707673114871147</v>
      </c>
      <c r="AG51" s="93">
        <f t="shared" si="331"/>
        <v>0</v>
      </c>
      <c r="AH51" s="93">
        <f t="shared" si="332"/>
        <v>2.4081291759465478E-2</v>
      </c>
      <c r="AI51" s="93">
        <f t="shared" si="333"/>
        <v>1.2900024807740015E-2</v>
      </c>
      <c r="AJ51" s="93">
        <f t="shared" si="334"/>
        <v>6.9008559201141226E-2</v>
      </c>
      <c r="AK51" s="93">
        <f t="shared" si="335"/>
        <v>1.6915703411333521E-3</v>
      </c>
      <c r="AL51" s="93">
        <f t="shared" si="336"/>
        <v>6.1956469126639664E-2</v>
      </c>
      <c r="AM51" s="93">
        <f t="shared" si="337"/>
        <v>2.0169123407435402E-3</v>
      </c>
      <c r="AN51" s="94">
        <f t="shared" si="338"/>
        <v>2.8344612748967237</v>
      </c>
      <c r="AO51" s="92">
        <f t="shared" si="339"/>
        <v>17.663172776816502</v>
      </c>
      <c r="AP51" s="93">
        <f t="shared" si="340"/>
        <v>0.12394626787396942</v>
      </c>
      <c r="AQ51" s="93">
        <f t="shared" si="341"/>
        <v>3.8200021500022618</v>
      </c>
      <c r="AR51" s="93">
        <f t="shared" si="342"/>
        <v>0</v>
      </c>
      <c r="AS51" s="93">
        <f t="shared" si="343"/>
        <v>0.19540563682172257</v>
      </c>
      <c r="AT51" s="93">
        <f t="shared" si="344"/>
        <v>0.10467617716485857</v>
      </c>
      <c r="AU51" s="93">
        <f t="shared" si="345"/>
        <v>0.55996420754913268</v>
      </c>
      <c r="AV51" s="93">
        <f t="shared" si="346"/>
        <v>1.3726106682295274E-2</v>
      </c>
      <c r="AW51" s="93">
        <f t="shared" si="347"/>
        <v>0.50274060984115354</v>
      </c>
      <c r="AX51" s="93">
        <f t="shared" si="348"/>
        <v>1.6366067248102252E-2</v>
      </c>
      <c r="AY51" s="94">
        <f t="shared" si="349"/>
        <v>22.999999999999996</v>
      </c>
      <c r="AZ51" s="92">
        <f t="shared" si="350"/>
        <v>8.8315863884082511</v>
      </c>
      <c r="BA51" s="93">
        <f t="shared" si="351"/>
        <v>6.1973133936984712E-2</v>
      </c>
      <c r="BB51" s="93">
        <f t="shared" si="352"/>
        <v>2.5466681000015079</v>
      </c>
      <c r="BC51" s="93">
        <f t="shared" si="353"/>
        <v>0</v>
      </c>
      <c r="BD51" s="93">
        <f t="shared" si="354"/>
        <v>0.19540563682172257</v>
      </c>
      <c r="BE51" s="93">
        <f t="shared" si="355"/>
        <v>0.10467617716485857</v>
      </c>
      <c r="BF51" s="93">
        <f t="shared" si="356"/>
        <v>0.55996420754913268</v>
      </c>
      <c r="BG51" s="93">
        <f t="shared" si="357"/>
        <v>1.3726106682295274E-2</v>
      </c>
      <c r="BH51" s="93">
        <f t="shared" si="358"/>
        <v>1.0054812196823071</v>
      </c>
      <c r="BI51" s="93">
        <f t="shared" si="359"/>
        <v>3.2732134496204504E-2</v>
      </c>
      <c r="BJ51" s="93">
        <f t="shared" si="360"/>
        <v>0</v>
      </c>
      <c r="BK51" s="93">
        <f t="shared" si="361"/>
        <v>0</v>
      </c>
      <c r="BL51" s="93">
        <f t="shared" si="362"/>
        <v>2</v>
      </c>
      <c r="BM51" s="94">
        <f t="shared" si="363"/>
        <v>13.352213104743264</v>
      </c>
      <c r="BN51" s="95">
        <f t="shared" si="364"/>
        <v>8.8315863884082511</v>
      </c>
      <c r="BO51" s="66">
        <f t="shared" si="365"/>
        <v>0</v>
      </c>
      <c r="BP51" s="66">
        <f t="shared" si="366"/>
        <v>0</v>
      </c>
      <c r="BQ51" s="66">
        <f t="shared" si="367"/>
        <v>8.8315863884082511</v>
      </c>
      <c r="BR51" s="66">
        <f t="shared" si="368"/>
        <v>2.5466681000015079</v>
      </c>
      <c r="BS51" s="66">
        <f t="shared" si="369"/>
        <v>6.1973133936984712E-2</v>
      </c>
      <c r="BT51" s="66">
        <f t="shared" si="370"/>
        <v>0</v>
      </c>
      <c r="BU51" s="66"/>
      <c r="BV51" s="66">
        <f t="shared" si="371"/>
        <v>0.10467617716485857</v>
      </c>
      <c r="BW51" s="66">
        <f t="shared" si="372"/>
        <v>0.19540563682172257</v>
      </c>
      <c r="BX51" s="66">
        <f t="shared" si="373"/>
        <v>1.3726106682295274E-2</v>
      </c>
      <c r="BY51" s="66">
        <f t="shared" si="374"/>
        <v>2.922449154607369</v>
      </c>
      <c r="BZ51" s="66">
        <f t="shared" si="375"/>
        <v>0</v>
      </c>
      <c r="CA51" s="66">
        <f t="shared" si="376"/>
        <v>0</v>
      </c>
      <c r="CB51" s="66">
        <f t="shared" si="377"/>
        <v>0</v>
      </c>
      <c r="CC51" s="66">
        <f t="shared" si="378"/>
        <v>0.55996420754913268</v>
      </c>
      <c r="CD51" s="56">
        <f t="shared" si="379"/>
        <v>0.55996420754913268</v>
      </c>
      <c r="CE51" s="66">
        <f t="shared" si="380"/>
        <v>1.1199284150982654</v>
      </c>
      <c r="CF51" s="66">
        <f t="shared" si="381"/>
        <v>0.44551701213317441</v>
      </c>
      <c r="CG51" s="66">
        <f t="shared" si="382"/>
        <v>3.2732134496204504E-2</v>
      </c>
      <c r="CH51" s="67">
        <f t="shared" si="383"/>
        <v>0.4782491466293789</v>
      </c>
      <c r="CI51" s="60"/>
      <c r="CJ51" s="60">
        <f t="shared" si="384"/>
        <v>0.90583952284045643</v>
      </c>
      <c r="CK51" s="60">
        <f t="shared" si="385"/>
        <v>1.1983032231799935</v>
      </c>
      <c r="CL51" s="60">
        <f t="shared" si="386"/>
        <v>1.2181257352479693</v>
      </c>
      <c r="CM51" s="60"/>
      <c r="CN51" s="60">
        <f t="shared" si="387"/>
        <v>0.90583952284045643</v>
      </c>
      <c r="CO51" s="60">
        <f t="shared" si="388"/>
        <v>8</v>
      </c>
      <c r="CP51" s="60">
        <f t="shared" si="389"/>
        <v>5.6137714074405931E-2</v>
      </c>
      <c r="CQ51" s="60">
        <f t="shared" si="390"/>
        <v>2.3068726165383775</v>
      </c>
      <c r="CR51" s="60">
        <f t="shared" si="391"/>
        <v>0</v>
      </c>
      <c r="CS51" s="60">
        <f t="shared" si="392"/>
        <v>0.17700614881892471</v>
      </c>
      <c r="CT51" s="60">
        <f t="shared" si="393"/>
        <v>9.4819818375778561E-2</v>
      </c>
      <c r="CU51" s="60">
        <f t="shared" si="394"/>
        <v>0.50723771057404066</v>
      </c>
      <c r="CV51" s="60">
        <f t="shared" si="395"/>
        <v>1.2433649927547552E-2</v>
      </c>
      <c r="CW51" s="60">
        <f t="shared" si="396"/>
        <v>0.91080462826206121</v>
      </c>
      <c r="CX51" s="60">
        <f t="shared" si="397"/>
        <v>2.9650061093591532E-2</v>
      </c>
      <c r="CY51" s="60">
        <f t="shared" si="398"/>
        <v>0</v>
      </c>
      <c r="CZ51" s="60">
        <f t="shared" si="399"/>
        <v>0</v>
      </c>
      <c r="DA51" s="60">
        <f t="shared" si="400"/>
        <v>1.8116790456809129</v>
      </c>
      <c r="DB51" s="60">
        <f t="shared" si="401"/>
        <v>20.834309025330501</v>
      </c>
      <c r="DC51" s="60">
        <f t="shared" si="205"/>
        <v>4.3313819493389971</v>
      </c>
      <c r="DD51" s="60" t="str">
        <f t="shared" si="402"/>
        <v>FAIL</v>
      </c>
      <c r="DE51" s="59">
        <f t="shared" si="403"/>
        <v>8</v>
      </c>
      <c r="DF51" s="59">
        <f t="shared" si="404"/>
        <v>0</v>
      </c>
      <c r="DG51" s="59">
        <f t="shared" si="405"/>
        <v>0</v>
      </c>
      <c r="DH51" s="59">
        <f t="shared" si="406"/>
        <v>8</v>
      </c>
      <c r="DI51" s="59">
        <f t="shared" si="407"/>
        <v>2.3068726165383775</v>
      </c>
      <c r="DJ51" s="59">
        <f t="shared" si="408"/>
        <v>5.6137714074405931E-2</v>
      </c>
      <c r="DK51" s="59">
        <f t="shared" si="409"/>
        <v>0</v>
      </c>
      <c r="DL51" s="59">
        <f t="shared" si="410"/>
        <v>4.3313819493389971</v>
      </c>
      <c r="DM51" s="59">
        <f t="shared" si="411"/>
        <v>0</v>
      </c>
      <c r="DN51" s="59">
        <f t="shared" si="412"/>
        <v>0</v>
      </c>
      <c r="DO51" s="59">
        <f t="shared" si="413"/>
        <v>0</v>
      </c>
      <c r="DP51" s="59">
        <f t="shared" si="414"/>
        <v>6.6943922799517805</v>
      </c>
      <c r="DQ51" s="59">
        <f t="shared" si="415"/>
        <v>9.4819818375778561E-2</v>
      </c>
      <c r="DR51" s="59">
        <f t="shared" si="416"/>
        <v>0</v>
      </c>
      <c r="DS51" s="59">
        <f t="shared" si="417"/>
        <v>1.2433649927547552E-2</v>
      </c>
      <c r="DT51" s="59">
        <f t="shared" si="418"/>
        <v>0.50723771057404066</v>
      </c>
      <c r="DU51" s="59">
        <f t="shared" si="419"/>
        <v>0.91080462826206121</v>
      </c>
      <c r="DV51" s="59">
        <f t="shared" si="420"/>
        <v>1.525295807139428</v>
      </c>
      <c r="DW51" s="59">
        <f t="shared" si="421"/>
        <v>0</v>
      </c>
      <c r="DX51" s="59">
        <f t="shared" si="422"/>
        <v>0</v>
      </c>
      <c r="DY51" s="59">
        <f t="shared" si="423"/>
        <v>0</v>
      </c>
      <c r="DZ51" s="60"/>
      <c r="EA51" s="60">
        <f t="shared" si="424"/>
        <v>0.70309554142500919</v>
      </c>
      <c r="EB51" s="60">
        <f t="shared" si="425"/>
        <v>1.1261700086892927</v>
      </c>
      <c r="EC51" s="60">
        <f t="shared" si="426"/>
        <v>1.0557089705482401</v>
      </c>
      <c r="ED51" s="60">
        <f t="shared" si="427"/>
        <v>0.99577002011070193</v>
      </c>
      <c r="EE51" s="60"/>
      <c r="EF51" s="60">
        <f t="shared" si="428"/>
        <v>1.1261700086892927</v>
      </c>
      <c r="EG51" s="60">
        <f t="shared" si="429"/>
        <v>9.9458677197739593</v>
      </c>
      <c r="EH51" s="60">
        <f t="shared" si="430"/>
        <v>6.9792284784316774E-2</v>
      </c>
      <c r="EI51" s="60">
        <f t="shared" si="431"/>
        <v>2.8679812363074428</v>
      </c>
      <c r="EJ51" s="60">
        <f t="shared" si="432"/>
        <v>0</v>
      </c>
      <c r="EK51" s="60">
        <f t="shared" si="433"/>
        <v>0.22005996771745609</v>
      </c>
      <c r="EL51" s="60">
        <f t="shared" si="434"/>
        <v>0.11788317134731072</v>
      </c>
      <c r="EM51" s="60">
        <f t="shared" si="435"/>
        <v>0.63061489648129965</v>
      </c>
      <c r="EN51" s="60">
        <f t="shared" si="436"/>
        <v>1.5457929681670628E-2</v>
      </c>
      <c r="EO51" s="60">
        <f t="shared" si="437"/>
        <v>1.1323427939065445</v>
      </c>
      <c r="EP51" s="60">
        <f t="shared" si="438"/>
        <v>3.6861948190009722E-2</v>
      </c>
      <c r="EQ51" s="60">
        <f t="shared" si="439"/>
        <v>0</v>
      </c>
      <c r="ER51" s="60">
        <f t="shared" si="440"/>
        <v>0</v>
      </c>
      <c r="ES51" s="60">
        <f t="shared" si="441"/>
        <v>2.2523400173785855</v>
      </c>
      <c r="ET51" s="60">
        <f t="shared" si="442"/>
        <v>25.901910199853734</v>
      </c>
      <c r="EU51" s="60">
        <f t="shared" si="247"/>
        <v>-5.8038203997074689</v>
      </c>
      <c r="EV51" s="60" t="str">
        <f t="shared" si="443"/>
        <v/>
      </c>
      <c r="EW51" s="62">
        <f t="shared" si="444"/>
        <v>9.9458677197739593</v>
      </c>
      <c r="EX51" s="62">
        <f t="shared" si="445"/>
        <v>0</v>
      </c>
      <c r="EY51" s="62">
        <f t="shared" si="446"/>
        <v>0</v>
      </c>
      <c r="EZ51" s="62">
        <f t="shared" si="447"/>
        <v>9.9458677197739593</v>
      </c>
      <c r="FA51" s="62">
        <f t="shared" si="448"/>
        <v>2.8679812363074428</v>
      </c>
      <c r="FB51" s="62">
        <f t="shared" si="449"/>
        <v>6.9792284784316774E-2</v>
      </c>
      <c r="FC51" s="62">
        <f t="shared" si="450"/>
        <v>0</v>
      </c>
      <c r="FD51" s="62">
        <f t="shared" si="451"/>
        <v>-5.8038203997074689</v>
      </c>
      <c r="FE51" s="62">
        <f t="shared" si="452"/>
        <v>0.11788317134731072</v>
      </c>
      <c r="FF51" s="62">
        <f t="shared" si="453"/>
        <v>6.0238803674249253</v>
      </c>
      <c r="FG51" s="62">
        <f t="shared" si="454"/>
        <v>1.5457929681670628E-2</v>
      </c>
      <c r="FH51" s="62">
        <f t="shared" si="455"/>
        <v>3.2911745898381972</v>
      </c>
      <c r="FI51" s="62">
        <f t="shared" si="456"/>
        <v>0</v>
      </c>
      <c r="FJ51" s="62">
        <f t="shared" si="457"/>
        <v>0</v>
      </c>
      <c r="FK51" s="62">
        <f t="shared" si="458"/>
        <v>0</v>
      </c>
      <c r="FL51" s="62">
        <f t="shared" si="459"/>
        <v>0.63061489648129965</v>
      </c>
      <c r="FM51" s="62">
        <f t="shared" si="460"/>
        <v>1.1323427939065445</v>
      </c>
      <c r="FN51" s="62">
        <f t="shared" si="461"/>
        <v>1.7629576903878441</v>
      </c>
      <c r="FO51" s="62">
        <f t="shared" si="462"/>
        <v>0</v>
      </c>
      <c r="FP51" s="62">
        <f t="shared" si="463"/>
        <v>3.6861948190009722E-2</v>
      </c>
      <c r="FQ51" s="62">
        <f t="shared" si="464"/>
        <v>3.6861948190009722E-2</v>
      </c>
      <c r="FR51" s="62" t="str">
        <f t="shared" si="465"/>
        <v>Fail</v>
      </c>
      <c r="FS51" s="62" t="str">
        <f t="shared" si="466"/>
        <v>Low-Ca</v>
      </c>
      <c r="FT51" s="60">
        <f t="shared" si="467"/>
        <v>1.9193700734834226E-2</v>
      </c>
      <c r="FU51" s="60"/>
      <c r="FV51" s="60">
        <f t="shared" si="468"/>
        <v>1.0160047657648745</v>
      </c>
      <c r="FW51" s="60">
        <f t="shared" si="469"/>
        <v>8.9729338598869788</v>
      </c>
      <c r="FX51" s="60">
        <f t="shared" si="470"/>
        <v>6.2964999429361346E-2</v>
      </c>
      <c r="FY51" s="60">
        <f t="shared" si="471"/>
        <v>2.5874269264229102</v>
      </c>
      <c r="FZ51" s="60">
        <f t="shared" si="472"/>
        <v>0</v>
      </c>
      <c r="GA51" s="60">
        <f t="shared" si="473"/>
        <v>0.19853305826819037</v>
      </c>
      <c r="GB51" s="60">
        <f t="shared" si="474"/>
        <v>0.10635149486154463</v>
      </c>
      <c r="GC51" s="60">
        <f t="shared" si="475"/>
        <v>0.56892630352767015</v>
      </c>
      <c r="GD51" s="60">
        <f t="shared" si="476"/>
        <v>1.394578980460909E-2</v>
      </c>
      <c r="GE51" s="60">
        <f t="shared" si="477"/>
        <v>1.0215737110843028</v>
      </c>
      <c r="GF51" s="60">
        <f t="shared" si="478"/>
        <v>3.3256004641800625E-2</v>
      </c>
      <c r="GG51" s="60">
        <f t="shared" si="479"/>
        <v>0</v>
      </c>
      <c r="GH51" s="60">
        <f t="shared" si="480"/>
        <v>0</v>
      </c>
      <c r="GI51" s="60">
        <f t="shared" si="481"/>
        <v>2.0320095315297491</v>
      </c>
      <c r="GJ51" s="60">
        <f t="shared" si="482"/>
        <v>23.368109612592111</v>
      </c>
      <c r="GK51" s="60">
        <f t="shared" si="288"/>
        <v>-0.73621922518422167</v>
      </c>
      <c r="GL51" s="60"/>
      <c r="GM51" s="88">
        <f t="shared" si="483"/>
        <v>8.9729338598869788</v>
      </c>
      <c r="GN51" s="88">
        <f t="shared" si="484"/>
        <v>0</v>
      </c>
      <c r="GO51" s="88">
        <f t="shared" si="485"/>
        <v>0</v>
      </c>
      <c r="GP51" s="87">
        <f t="shared" si="486"/>
        <v>8.9729338598869788</v>
      </c>
      <c r="GQ51" s="88">
        <f t="shared" si="487"/>
        <v>2.5874269264229102</v>
      </c>
      <c r="GR51" s="88">
        <f t="shared" si="488"/>
        <v>6.2964999429361346E-2</v>
      </c>
      <c r="GS51" s="88">
        <f t="shared" si="489"/>
        <v>0</v>
      </c>
      <c r="GT51" s="88">
        <f t="shared" si="490"/>
        <v>-0.73621922518422167</v>
      </c>
      <c r="GU51" s="88">
        <f t="shared" si="491"/>
        <v>0.10635149486154463</v>
      </c>
      <c r="GV51" s="88">
        <f t="shared" si="492"/>
        <v>0.93475228345241201</v>
      </c>
      <c r="GW51" s="88">
        <f t="shared" si="493"/>
        <v>1.394578980460909E-2</v>
      </c>
      <c r="GX51" s="87">
        <f t="shared" si="494"/>
        <v>2.9692222687866154</v>
      </c>
      <c r="GY51" s="88">
        <f t="shared" si="495"/>
        <v>0</v>
      </c>
      <c r="GZ51" s="88">
        <f t="shared" si="496"/>
        <v>0</v>
      </c>
      <c r="HA51" s="88">
        <f t="shared" si="497"/>
        <v>0</v>
      </c>
      <c r="HB51" s="88">
        <f t="shared" si="498"/>
        <v>0.56892630352767015</v>
      </c>
      <c r="HC51" s="88">
        <f t="shared" si="499"/>
        <v>1.0215737110843028</v>
      </c>
      <c r="HD51" s="87">
        <f t="shared" si="500"/>
        <v>1.590500014611973</v>
      </c>
      <c r="HE51" s="88">
        <f t="shared" si="501"/>
        <v>0</v>
      </c>
      <c r="HF51" s="88">
        <f t="shared" si="502"/>
        <v>3.3256004641800625E-2</v>
      </c>
      <c r="HG51" s="88">
        <f t="shared" si="503"/>
        <v>3.3256004641800625E-2</v>
      </c>
      <c r="HH51" s="96" t="str">
        <f t="shared" si="504"/>
        <v>Fail</v>
      </c>
      <c r="HI51" s="83">
        <f t="shared" si="505"/>
        <v>0.10215263557469592</v>
      </c>
      <c r="HJ51" s="83">
        <f t="shared" si="506"/>
        <v>3.3256004641800625E-2</v>
      </c>
      <c r="HK51" s="83">
        <f t="shared" si="507"/>
        <v>6.2964999429361346E-2</v>
      </c>
      <c r="HL51" s="83">
        <f t="shared" si="508"/>
        <v>8.9729338598869788</v>
      </c>
      <c r="HM51" s="96" t="str">
        <f t="shared" si="509"/>
        <v>Ferroactinolite</v>
      </c>
      <c r="HN51" s="60"/>
      <c r="HO51" s="60"/>
      <c r="HP51" s="97">
        <f>parameters!$E$5+parameters!$F$5*calcs!$Q51 +parameters!$G$5*calcs!$GM51+parameters!$H$5*LN(calcs!$GM51)+parameters!$I$5*calcs!$GQ51+parameters!$J$5*(calcs!$GU51+calcs!$GY51) + parameters!$K$5*calcs!$GT51+parameters!$L$5*(calcs!$GV51+calcs!$GZ51)+parameters!$M$5*(calcs!$GT51+calcs!$GV51+calcs!$GZ51)+parameters!$N$5*(calcs!$GO51+calcs!$GR51)+parameters!$O$5*calcs!$HB51+parameters!$P$5*calcs!$HE51</f>
        <v>62.853268558756071</v>
      </c>
      <c r="HQ51" s="97">
        <f>parameters!$E$6+parameters!$F$6*calcs!$Q51 +parameters!$G$6*calcs!$GM51+parameters!$H$6*LN(calcs!$GM51)+parameters!$I$6*calcs!$GQ51+parameters!$J$6*(calcs!$GU51+calcs!$GY51) + parameters!$K$6*calcs!$GT51+parameters!$L$6*(calcs!$GV51+calcs!$GZ51)+parameters!$M$6*(calcs!$GT51+calcs!$GV51+calcs!$GZ51)+parameters!$N$6*(calcs!$GO51+calcs!$GR51)+parameters!$O$6*calcs!$HB51+parameters!$P$6*calcs!$HE51</f>
        <v>102.16848424893736</v>
      </c>
      <c r="HR51" s="97">
        <f>parameters!$E$7+parameters!$F$7*calcs!$Q51 +parameters!$G$7*calcs!$GM51+parameters!$H$7*LN(calcs!$GM51)+parameters!$I$7*calcs!$GQ51+parameters!$J$7*(calcs!$GU51+calcs!$GY51) + parameters!$K$7*calcs!$GT51+parameters!$L$7*(calcs!$GV51+calcs!$GZ51)+parameters!$M$7*(calcs!$GT51+calcs!$GV51+calcs!$GZ51)+parameters!$N$7*(calcs!$GO51+calcs!$GR51)+parameters!$O$7*calcs!$HB51+parameters!$P$7*calcs!$HE51</f>
        <v>144.19359360884812</v>
      </c>
      <c r="HS51" s="97">
        <f>parameters!$E$8+parameters!$F$8*calcs!$Q51 +parameters!$G$8*calcs!$GM51+parameters!$H$8*LN(calcs!$GM51)+parameters!$I$8*calcs!$GQ51+parameters!$J$8*(calcs!$GU51+calcs!$GY51) + parameters!$K$8*calcs!$GT51+parameters!$L$8*(calcs!$GV51+calcs!$GZ51)+parameters!$M$8*(calcs!$GT51+calcs!$GV51+calcs!$GZ51)+parameters!$N$8*(calcs!$GO51+calcs!$GR51)+parameters!$O$8*calcs!$HB51+parameters!$P$8*calcs!$HE51</f>
        <v>144.19287711206374</v>
      </c>
      <c r="HT51" s="81"/>
      <c r="HU51" s="97">
        <f>EXP(parameters!$E$10+parameters!$F$10*calcs!$Q51 +parameters!$G$10*calcs!$GM51+parameters!$H$10*LN(calcs!$GM51)+parameters!$I$10*calcs!$GQ51+parameters!$J$10*(calcs!$GU51+calcs!$GY51) + parameters!$K$10*calcs!$GT51+parameters!$L$10*(calcs!$GV51+calcs!$GZ51)+parameters!$M$10*(calcs!$GT51+calcs!$GV51+calcs!$GZ51)+parameters!$N$10*(calcs!$GO51+calcs!$GR51)+parameters!$O$10*calcs!$HB51+parameters!$P$10*calcs!$HE51)</f>
        <v>7.5788348111413108E-3</v>
      </c>
      <c r="HV51" s="97">
        <f>EXP(parameters!$E$11+parameters!$F$11*calcs!$Q51 +parameters!$G$11*calcs!$GM51+parameters!$H$11*LN(calcs!$GM51)+parameters!$I$11*calcs!$GQ51+parameters!$J$11*(calcs!$GU51+calcs!$GY51) + parameters!$K$11*calcs!$GT51+parameters!$L$11*(calcs!$GV51+calcs!$GZ51)+parameters!$M$11*(calcs!$GT51+calcs!$GV51+calcs!$GZ51)+parameters!$N$11*(calcs!$GO51+calcs!$GR51)+parameters!$O$11*calcs!$HB51+parameters!$P$11*calcs!$HE51)</f>
        <v>1.3847295936007774E-2</v>
      </c>
      <c r="HX51" s="97">
        <f>EXP(parameters!$E$13+parameters!$F$13*calcs!$Q51 +parameters!$G$13*calcs!$GM51+parameters!$H$13*LN(calcs!$GM51)+parameters!$I$13*calcs!$GQ51+parameters!$J$13*(calcs!$GU51+calcs!$GY51) + parameters!$K$13*calcs!$GT51+parameters!$L$13*(calcs!$GV51+calcs!$GZ51)+parameters!$M$13*(calcs!$GT51+calcs!$GV51+calcs!$GZ51)+parameters!$N$13*(calcs!$GO51+calcs!$GR51)+parameters!$O$13*calcs!$HB51+parameters!$P$13*calcs!$HE51)</f>
        <v>2.2868098888468056E-2</v>
      </c>
      <c r="HY51" s="97">
        <f>EXP(parameters!$E$14+parameters!$F$14*calcs!$Q51 +parameters!$G$14*calcs!$GM51+parameters!$H$14*LN(calcs!$GM51)+parameters!$I$14*calcs!$GQ51+parameters!$J$14*(calcs!$GU51+calcs!$GY51) + parameters!$K$14*calcs!$GT51+parameters!$L$14*(calcs!$GV51+calcs!$GZ51)+parameters!$M$14*(calcs!$GT51+calcs!$GV51+calcs!$GZ51)+parameters!$N$14*(calcs!$GO51+calcs!$GR51)+parameters!$O$14*calcs!$HB51+parameters!$P$14*calcs!$HE51)</f>
        <v>2.1394772654137424E-2</v>
      </c>
      <c r="HZ51" s="81"/>
      <c r="IA51" s="97">
        <f>EXP(parameters!$E$16+parameters!$F$16*calcs!$Q51 +parameters!$G$16*calcs!$GM51+parameters!$H$16*LN(calcs!$GM51)+parameters!$I$16*calcs!$GQ51+parameters!$J$16*(calcs!$GU51+calcs!$GY51) + parameters!$K$16*calcs!$GT51+parameters!$L$16*(calcs!$GV51+calcs!$GZ51)+parameters!$M$16*(calcs!$GT51+calcs!$GV51+calcs!$GZ51)+parameters!$N$16*(calcs!$GO51+calcs!$GR51)+parameters!$O$16*calcs!$HB51+parameters!$P$16*calcs!$HE51)</f>
        <v>3.0253430300723619E-4</v>
      </c>
      <c r="IB51" s="81"/>
      <c r="IC51" s="97">
        <f>(parameters!$E$18+parameters!$F$18*calcs!$Q51 +parameters!$G$18*calcs!$GM51+parameters!$H$18*LN(calcs!$GM51)+parameters!$I$18*calcs!$GQ51+parameters!$J$18*(calcs!$GU51+calcs!$GY51) + parameters!$K$18*calcs!$GT51+parameters!$L$18*(calcs!$GV51+calcs!$GZ51)+parameters!$M$18*(calcs!$GT51+calcs!$GV51+calcs!$GZ51)+parameters!$N$18*(calcs!$GO51+calcs!$GR51)+parameters!$O$18*calcs!$HB51+parameters!$P$18*calcs!$HE51)</f>
        <v>-22.89909852572691</v>
      </c>
      <c r="ID51" s="97">
        <f>EXP(parameters!$E$19+parameters!$F$19*calcs!$Q51 +parameters!$G$19*calcs!$GM51+parameters!$H$19*LN(calcs!$GM51)+parameters!$I$19*calcs!$GQ51+parameters!$J$19*(calcs!$GU51+calcs!$GY51) + parameters!$K$19*calcs!$GT51+parameters!$L$19*(calcs!$GV51+calcs!$GZ51)+parameters!$M$19*(calcs!$GT51+calcs!$GV51+calcs!$GZ51)+parameters!$N$19*(calcs!$GO51+calcs!$GR51)+parameters!$O$19*calcs!$HB51+parameters!$P$19*calcs!$HE51)</f>
        <v>0.53488991928874507</v>
      </c>
      <c r="IE51" s="73"/>
      <c r="IF51" s="97">
        <f>(parameters!$E$21+parameters!$F$21*calcs!$Q51 +parameters!$G$21*calcs!$GM51+parameters!$H$21*LN(calcs!$GM51)+parameters!$I$21*calcs!$GQ51+parameters!$J$21*(calcs!$GU51+calcs!$GY51) + parameters!$K$21*calcs!$GT51+parameters!$L$21*(calcs!$GV51+calcs!$GZ51)+parameters!$M$21*(calcs!$GT51+calcs!$GV51+calcs!$GZ51)+parameters!$N$21*(calcs!$GO51+calcs!$GR51)+parameters!$O$21*calcs!$HB51+parameters!$P$21*calcs!$HE51)</f>
        <v>13.042119729631979</v>
      </c>
      <c r="IG51" s="97">
        <f>(parameters!$E$22+parameters!$F$22*calcs!$Q51 +parameters!$G$22*calcs!$GM51+parameters!$H$22*LN(calcs!$GM51)+parameters!$I$22*calcs!$GQ51+parameters!$J$22*(calcs!$GU51+calcs!$GY51) + parameters!$K$22*calcs!$GT51+parameters!$L$22*(calcs!$GV51+calcs!$GZ51)+parameters!$M$22*(calcs!$GT51+calcs!$GV51+calcs!$GZ51)+parameters!$N$22*(calcs!$GO51+calcs!$GR51)+parameters!$O$22*calcs!$HB51+parameters!$P$22*calcs!$HE51)</f>
        <v>0.86703609139375593</v>
      </c>
      <c r="IH51" s="81"/>
      <c r="II51" s="97">
        <f>(parameters!$E$24+parameters!$F$24*calcs!$Q51 +parameters!$G$24*calcs!$GM51+parameters!$H$24*LN(calcs!$GM51)+parameters!$I$24*calcs!$GQ51+parameters!$J$24*(calcs!$GU51+calcs!$GY51) + parameters!$K$24*calcs!$GT51+parameters!$L$24*(calcs!$GV51+calcs!$GZ51)+parameters!$M$24*(calcs!$GT51+calcs!$GV51+calcs!$GZ51)+parameters!$N$24*(calcs!$GO51+calcs!$GR51)+parameters!$O$24*calcs!$HB51+parameters!$P$24*calcs!$HE51)</f>
        <v>19.668591465074599</v>
      </c>
    </row>
    <row r="52" spans="1:243" x14ac:dyDescent="0.3">
      <c r="A52" s="137" t="s">
        <v>174</v>
      </c>
      <c r="C52" s="114">
        <v>59.6</v>
      </c>
      <c r="D52" s="114">
        <v>0.84</v>
      </c>
      <c r="E52" s="114">
        <v>17.739999999999998</v>
      </c>
      <c r="F52" s="114"/>
      <c r="G52" s="114">
        <v>2.27</v>
      </c>
      <c r="H52" s="114">
        <v>0.59</v>
      </c>
      <c r="I52" s="114">
        <v>5.46</v>
      </c>
      <c r="J52" s="114">
        <v>0.12</v>
      </c>
      <c r="K52" s="114">
        <v>3.52</v>
      </c>
      <c r="L52" s="114">
        <v>0.37</v>
      </c>
      <c r="M52" s="91">
        <v>0</v>
      </c>
      <c r="N52" s="91">
        <v>0</v>
      </c>
      <c r="O52" s="91">
        <v>0</v>
      </c>
      <c r="P52" s="91">
        <v>95.759999999999991</v>
      </c>
      <c r="Q52" s="60">
        <v>1025</v>
      </c>
      <c r="R52" s="92">
        <f t="shared" si="316"/>
        <v>0.99201065246338216</v>
      </c>
      <c r="S52" s="93">
        <f t="shared" si="317"/>
        <v>1.0517090271691497E-2</v>
      </c>
      <c r="T52" s="93">
        <f t="shared" si="318"/>
        <v>0.17398775220377946</v>
      </c>
      <c r="U52" s="93">
        <f t="shared" si="319"/>
        <v>0</v>
      </c>
      <c r="V52" s="93">
        <f t="shared" si="320"/>
        <v>3.1597995545657016E-2</v>
      </c>
      <c r="W52" s="93">
        <f t="shared" si="321"/>
        <v>1.4636566608781938E-2</v>
      </c>
      <c r="X52" s="93">
        <f t="shared" si="322"/>
        <v>9.7360912981455064E-2</v>
      </c>
      <c r="Y52" s="93">
        <f t="shared" si="323"/>
        <v>1.6915703411333521E-3</v>
      </c>
      <c r="Z52" s="93">
        <f t="shared" si="324"/>
        <v>5.6793430032753028E-2</v>
      </c>
      <c r="AA52" s="93">
        <f t="shared" si="325"/>
        <v>3.9276714003953148E-3</v>
      </c>
      <c r="AB52" s="93">
        <f t="shared" si="326"/>
        <v>0</v>
      </c>
      <c r="AC52" s="94">
        <f t="shared" si="327"/>
        <v>0</v>
      </c>
      <c r="AD52" s="92">
        <f t="shared" si="328"/>
        <v>1.9840213049267643</v>
      </c>
      <c r="AE52" s="93">
        <f t="shared" si="329"/>
        <v>2.1034180543382994E-2</v>
      </c>
      <c r="AF52" s="93">
        <f t="shared" si="330"/>
        <v>0.52196325661133836</v>
      </c>
      <c r="AG52" s="93">
        <f t="shared" si="331"/>
        <v>0</v>
      </c>
      <c r="AH52" s="93">
        <f t="shared" si="332"/>
        <v>3.1597995545657016E-2</v>
      </c>
      <c r="AI52" s="93">
        <f t="shared" si="333"/>
        <v>1.4636566608781938E-2</v>
      </c>
      <c r="AJ52" s="93">
        <f t="shared" si="334"/>
        <v>9.7360912981455064E-2</v>
      </c>
      <c r="AK52" s="93">
        <f t="shared" si="335"/>
        <v>1.6915703411333521E-3</v>
      </c>
      <c r="AL52" s="93">
        <f t="shared" si="336"/>
        <v>5.6793430032753028E-2</v>
      </c>
      <c r="AM52" s="93">
        <f t="shared" si="337"/>
        <v>3.9276714003953148E-3</v>
      </c>
      <c r="AN52" s="94">
        <f t="shared" si="338"/>
        <v>2.7330268889916614</v>
      </c>
      <c r="AO52" s="92">
        <f t="shared" si="339"/>
        <v>16.696685348072627</v>
      </c>
      <c r="AP52" s="93">
        <f t="shared" si="340"/>
        <v>0.17701477963734916</v>
      </c>
      <c r="AQ52" s="93">
        <f t="shared" si="341"/>
        <v>4.3926223157248314</v>
      </c>
      <c r="AR52" s="93">
        <f t="shared" si="342"/>
        <v>0</v>
      </c>
      <c r="AS52" s="93">
        <f t="shared" si="343"/>
        <v>0.26591538505435053</v>
      </c>
      <c r="AT52" s="93">
        <f t="shared" si="344"/>
        <v>0.12317516280499782</v>
      </c>
      <c r="AU52" s="93">
        <f t="shared" si="345"/>
        <v>0.8193483231332741</v>
      </c>
      <c r="AV52" s="93">
        <f t="shared" si="346"/>
        <v>1.4235541553863508E-2</v>
      </c>
      <c r="AW52" s="93">
        <f t="shared" si="347"/>
        <v>0.47794952037052757</v>
      </c>
      <c r="AX52" s="93">
        <f t="shared" si="348"/>
        <v>3.3053623648182061E-2</v>
      </c>
      <c r="AY52" s="94">
        <f t="shared" si="349"/>
        <v>23</v>
      </c>
      <c r="AZ52" s="92">
        <f t="shared" si="350"/>
        <v>8.3483426740363136</v>
      </c>
      <c r="BA52" s="93">
        <f t="shared" si="351"/>
        <v>8.8507389818674578E-2</v>
      </c>
      <c r="BB52" s="93">
        <f t="shared" si="352"/>
        <v>2.9284148771498875</v>
      </c>
      <c r="BC52" s="93">
        <f t="shared" si="353"/>
        <v>0</v>
      </c>
      <c r="BD52" s="93">
        <f t="shared" si="354"/>
        <v>0.26591538505435053</v>
      </c>
      <c r="BE52" s="93">
        <f t="shared" si="355"/>
        <v>0.12317516280499782</v>
      </c>
      <c r="BF52" s="93">
        <f t="shared" si="356"/>
        <v>0.8193483231332741</v>
      </c>
      <c r="BG52" s="93">
        <f t="shared" si="357"/>
        <v>1.4235541553863508E-2</v>
      </c>
      <c r="BH52" s="93">
        <f t="shared" si="358"/>
        <v>0.95589904074105514</v>
      </c>
      <c r="BI52" s="93">
        <f t="shared" si="359"/>
        <v>6.6107247296364122E-2</v>
      </c>
      <c r="BJ52" s="93">
        <f t="shared" si="360"/>
        <v>0</v>
      </c>
      <c r="BK52" s="93">
        <f t="shared" si="361"/>
        <v>0</v>
      </c>
      <c r="BL52" s="93">
        <f t="shared" si="362"/>
        <v>2</v>
      </c>
      <c r="BM52" s="94">
        <f t="shared" si="363"/>
        <v>13.609945641588782</v>
      </c>
      <c r="BN52" s="95">
        <f t="shared" si="364"/>
        <v>8.3483426740363136</v>
      </c>
      <c r="BO52" s="66">
        <f t="shared" si="365"/>
        <v>0</v>
      </c>
      <c r="BP52" s="66">
        <f t="shared" si="366"/>
        <v>0</v>
      </c>
      <c r="BQ52" s="66">
        <f t="shared" si="367"/>
        <v>8.3483426740363136</v>
      </c>
      <c r="BR52" s="66">
        <f t="shared" si="368"/>
        <v>2.9284148771498875</v>
      </c>
      <c r="BS52" s="66">
        <f t="shared" si="369"/>
        <v>8.8507389818674578E-2</v>
      </c>
      <c r="BT52" s="66">
        <f t="shared" si="370"/>
        <v>0</v>
      </c>
      <c r="BU52" s="66"/>
      <c r="BV52" s="66">
        <f t="shared" si="371"/>
        <v>0.12317516280499782</v>
      </c>
      <c r="BW52" s="66">
        <f t="shared" si="372"/>
        <v>0.26591538505435053</v>
      </c>
      <c r="BX52" s="66">
        <f t="shared" si="373"/>
        <v>1.4235541553863508E-2</v>
      </c>
      <c r="BY52" s="66">
        <f t="shared" si="374"/>
        <v>3.4202483563817738</v>
      </c>
      <c r="BZ52" s="66">
        <f t="shared" si="375"/>
        <v>0</v>
      </c>
      <c r="CA52" s="66">
        <f t="shared" si="376"/>
        <v>0</v>
      </c>
      <c r="CB52" s="66">
        <f t="shared" si="377"/>
        <v>0</v>
      </c>
      <c r="CC52" s="66">
        <f t="shared" si="378"/>
        <v>0.8193483231332741</v>
      </c>
      <c r="CD52" s="56">
        <f t="shared" si="379"/>
        <v>0.8193483231332741</v>
      </c>
      <c r="CE52" s="66">
        <f t="shared" si="380"/>
        <v>1.6386966462665482</v>
      </c>
      <c r="CF52" s="66">
        <f t="shared" si="381"/>
        <v>0.13655071760778104</v>
      </c>
      <c r="CG52" s="66">
        <f t="shared" si="382"/>
        <v>6.6107247296364122E-2</v>
      </c>
      <c r="CH52" s="67">
        <f t="shared" si="383"/>
        <v>0.20265796490414517</v>
      </c>
      <c r="CI52" s="60"/>
      <c r="CJ52" s="60">
        <f t="shared" si="384"/>
        <v>0.95827403262689814</v>
      </c>
      <c r="CK52" s="60">
        <f t="shared" si="385"/>
        <v>1.1756108673283585</v>
      </c>
      <c r="CL52" s="60">
        <f t="shared" si="386"/>
        <v>1.191616799120353</v>
      </c>
      <c r="CM52" s="60"/>
      <c r="CN52" s="60">
        <f t="shared" si="387"/>
        <v>0.95827403262689814</v>
      </c>
      <c r="CO52" s="60">
        <f t="shared" si="388"/>
        <v>8</v>
      </c>
      <c r="CP52" s="60">
        <f t="shared" si="389"/>
        <v>8.4814333358822158E-2</v>
      </c>
      <c r="CQ52" s="60">
        <f t="shared" si="390"/>
        <v>2.8062239335310251</v>
      </c>
      <c r="CR52" s="60">
        <f t="shared" si="391"/>
        <v>0</v>
      </c>
      <c r="CS52" s="60">
        <f t="shared" si="392"/>
        <v>0.25481980837356688</v>
      </c>
      <c r="CT52" s="60">
        <f t="shared" si="393"/>
        <v>0.11803555998061997</v>
      </c>
      <c r="CU52" s="60">
        <f t="shared" si="394"/>
        <v>0.78516022173500943</v>
      </c>
      <c r="CV52" s="60">
        <f t="shared" si="395"/>
        <v>1.3641549811448564E-2</v>
      </c>
      <c r="CW52" s="60">
        <f t="shared" si="396"/>
        <v>0.91601322855511447</v>
      </c>
      <c r="CX52" s="60">
        <f t="shared" si="397"/>
        <v>6.3348858452550449E-2</v>
      </c>
      <c r="CY52" s="60">
        <f t="shared" si="398"/>
        <v>0</v>
      </c>
      <c r="CZ52" s="60">
        <f t="shared" si="399"/>
        <v>0</v>
      </c>
      <c r="DA52" s="60">
        <f t="shared" si="400"/>
        <v>1.9165480652537963</v>
      </c>
      <c r="DB52" s="60">
        <f t="shared" si="401"/>
        <v>22.040302750418661</v>
      </c>
      <c r="DC52" s="60">
        <f t="shared" si="205"/>
        <v>1.9193944991626779</v>
      </c>
      <c r="DD52" s="60" t="str">
        <f t="shared" si="402"/>
        <v>FAIL</v>
      </c>
      <c r="DE52" s="59">
        <f t="shared" si="403"/>
        <v>8</v>
      </c>
      <c r="DF52" s="59">
        <f t="shared" si="404"/>
        <v>0</v>
      </c>
      <c r="DG52" s="59">
        <f t="shared" si="405"/>
        <v>0</v>
      </c>
      <c r="DH52" s="59">
        <f t="shared" si="406"/>
        <v>8</v>
      </c>
      <c r="DI52" s="59">
        <f t="shared" si="407"/>
        <v>2.8062239335310251</v>
      </c>
      <c r="DJ52" s="59">
        <f t="shared" si="408"/>
        <v>8.4814333358822158E-2</v>
      </c>
      <c r="DK52" s="59">
        <f t="shared" si="409"/>
        <v>0</v>
      </c>
      <c r="DL52" s="59">
        <f t="shared" si="410"/>
        <v>1.9193944991626779</v>
      </c>
      <c r="DM52" s="59">
        <f t="shared" si="411"/>
        <v>0.11803555998061997</v>
      </c>
      <c r="DN52" s="59">
        <f t="shared" si="412"/>
        <v>-1.664574690789111</v>
      </c>
      <c r="DO52" s="59">
        <f t="shared" si="413"/>
        <v>1.3641549811448564E-2</v>
      </c>
      <c r="DP52" s="59">
        <f t="shared" si="414"/>
        <v>3.2775351850554824</v>
      </c>
      <c r="DQ52" s="59">
        <f t="shared" si="415"/>
        <v>0</v>
      </c>
      <c r="DR52" s="59">
        <f t="shared" si="416"/>
        <v>0</v>
      </c>
      <c r="DS52" s="59">
        <f t="shared" si="417"/>
        <v>0</v>
      </c>
      <c r="DT52" s="59">
        <f t="shared" si="418"/>
        <v>0.78516022173500943</v>
      </c>
      <c r="DU52" s="59">
        <f t="shared" si="419"/>
        <v>0.91601322855511447</v>
      </c>
      <c r="DV52" s="59">
        <f t="shared" si="420"/>
        <v>1.7011734502901239</v>
      </c>
      <c r="DW52" s="59">
        <f t="shared" si="421"/>
        <v>0</v>
      </c>
      <c r="DX52" s="59">
        <f t="shared" si="422"/>
        <v>0</v>
      </c>
      <c r="DY52" s="59">
        <f t="shared" si="423"/>
        <v>0</v>
      </c>
      <c r="DZ52" s="60"/>
      <c r="EA52" s="60">
        <f t="shared" si="424"/>
        <v>0.70942378282829011</v>
      </c>
      <c r="EB52" s="60">
        <f t="shared" si="425"/>
        <v>1.1075146914275964</v>
      </c>
      <c r="EC52" s="60">
        <f t="shared" si="426"/>
        <v>1.0327345592376391</v>
      </c>
      <c r="ED52" s="60">
        <f t="shared" si="427"/>
        <v>0.9942524559853354</v>
      </c>
      <c r="EE52" s="60"/>
      <c r="EF52" s="60">
        <f t="shared" si="428"/>
        <v>1.1075146914275964</v>
      </c>
      <c r="EG52" s="60">
        <f t="shared" si="429"/>
        <v>9.2459121605671637</v>
      </c>
      <c r="EH52" s="60">
        <f t="shared" si="430"/>
        <v>9.8023234524091368E-2</v>
      </c>
      <c r="EI52" s="60">
        <f t="shared" si="431"/>
        <v>3.2432624990386403</v>
      </c>
      <c r="EJ52" s="60">
        <f t="shared" si="432"/>
        <v>0</v>
      </c>
      <c r="EK52" s="60">
        <f t="shared" si="433"/>
        <v>0.29450519562431948</v>
      </c>
      <c r="EL52" s="60">
        <f t="shared" si="434"/>
        <v>0.13641830242552111</v>
      </c>
      <c r="EM52" s="60">
        <f t="shared" si="435"/>
        <v>0.90744030526666664</v>
      </c>
      <c r="EN52" s="60">
        <f t="shared" si="436"/>
        <v>1.5766071411331871E-2</v>
      </c>
      <c r="EO52" s="60">
        <f t="shared" si="437"/>
        <v>1.0586722311422652</v>
      </c>
      <c r="EP52" s="60">
        <f t="shared" si="438"/>
        <v>7.3214747590560514E-2</v>
      </c>
      <c r="EQ52" s="60">
        <f t="shared" si="439"/>
        <v>0</v>
      </c>
      <c r="ER52" s="60">
        <f t="shared" si="440"/>
        <v>0</v>
      </c>
      <c r="ES52" s="60">
        <f t="shared" si="441"/>
        <v>2.2150293828551928</v>
      </c>
      <c r="ET52" s="60">
        <f t="shared" si="442"/>
        <v>25.47283790283473</v>
      </c>
      <c r="EU52" s="60">
        <f t="shared" si="247"/>
        <v>-4.9456758056694596</v>
      </c>
      <c r="EV52" s="60" t="str">
        <f t="shared" si="443"/>
        <v/>
      </c>
      <c r="EW52" s="62">
        <f t="shared" si="444"/>
        <v>9.2459121605671637</v>
      </c>
      <c r="EX52" s="62">
        <f t="shared" si="445"/>
        <v>0</v>
      </c>
      <c r="EY52" s="62">
        <f t="shared" si="446"/>
        <v>0</v>
      </c>
      <c r="EZ52" s="62">
        <f t="shared" si="447"/>
        <v>9.2459121605671637</v>
      </c>
      <c r="FA52" s="62">
        <f t="shared" si="448"/>
        <v>3.2432624990386403</v>
      </c>
      <c r="FB52" s="62">
        <f t="shared" si="449"/>
        <v>9.8023234524091368E-2</v>
      </c>
      <c r="FC52" s="62">
        <f t="shared" si="450"/>
        <v>0</v>
      </c>
      <c r="FD52" s="62">
        <f t="shared" si="451"/>
        <v>-4.9456758056694596</v>
      </c>
      <c r="FE52" s="62">
        <f t="shared" si="452"/>
        <v>0.13641830242552111</v>
      </c>
      <c r="FF52" s="62">
        <f t="shared" si="453"/>
        <v>5.2401810012937791</v>
      </c>
      <c r="FG52" s="62">
        <f t="shared" si="454"/>
        <v>1.5766071411331871E-2</v>
      </c>
      <c r="FH52" s="62">
        <f t="shared" si="455"/>
        <v>3.7879753030239036</v>
      </c>
      <c r="FI52" s="62">
        <f t="shared" si="456"/>
        <v>0</v>
      </c>
      <c r="FJ52" s="62">
        <f t="shared" si="457"/>
        <v>0</v>
      </c>
      <c r="FK52" s="62">
        <f t="shared" si="458"/>
        <v>0</v>
      </c>
      <c r="FL52" s="62">
        <f t="shared" si="459"/>
        <v>0.90744030526666664</v>
      </c>
      <c r="FM52" s="62">
        <f t="shared" si="460"/>
        <v>1.0586722311422652</v>
      </c>
      <c r="FN52" s="62">
        <f t="shared" si="461"/>
        <v>1.9661125364089318</v>
      </c>
      <c r="FO52" s="62">
        <f t="shared" si="462"/>
        <v>0</v>
      </c>
      <c r="FP52" s="62">
        <f t="shared" si="463"/>
        <v>7.3214747590560514E-2</v>
      </c>
      <c r="FQ52" s="62">
        <f t="shared" si="464"/>
        <v>7.3214747590560514E-2</v>
      </c>
      <c r="FR52" s="62" t="str">
        <f t="shared" si="465"/>
        <v>Fail</v>
      </c>
      <c r="FS52" s="62" t="str">
        <f t="shared" si="466"/>
        <v>Low-Ca</v>
      </c>
      <c r="FT52" s="60">
        <f t="shared" si="467"/>
        <v>2.5372599801356369E-2</v>
      </c>
      <c r="FU52" s="60"/>
      <c r="FV52" s="60">
        <f t="shared" si="468"/>
        <v>1.0328943620272473</v>
      </c>
      <c r="FW52" s="60">
        <f t="shared" si="469"/>
        <v>8.622956080283581</v>
      </c>
      <c r="FX52" s="60">
        <f t="shared" si="470"/>
        <v>9.1418783941456763E-2</v>
      </c>
      <c r="FY52" s="60">
        <f t="shared" si="471"/>
        <v>3.0247432162848327</v>
      </c>
      <c r="FZ52" s="60">
        <f t="shared" si="472"/>
        <v>0</v>
      </c>
      <c r="GA52" s="60">
        <f t="shared" si="473"/>
        <v>0.27466250199894321</v>
      </c>
      <c r="GB52" s="60">
        <f t="shared" si="474"/>
        <v>0.12722693120307055</v>
      </c>
      <c r="GC52" s="60">
        <f t="shared" si="475"/>
        <v>0.84630026350083798</v>
      </c>
      <c r="GD52" s="60">
        <f t="shared" si="476"/>
        <v>1.4703810611390216E-2</v>
      </c>
      <c r="GE52" s="60">
        <f t="shared" si="477"/>
        <v>0.98734272984868976</v>
      </c>
      <c r="GF52" s="60">
        <f t="shared" si="478"/>
        <v>6.8281803021555482E-2</v>
      </c>
      <c r="GG52" s="60">
        <f t="shared" si="479"/>
        <v>0</v>
      </c>
      <c r="GH52" s="60">
        <f t="shared" si="480"/>
        <v>0</v>
      </c>
      <c r="GI52" s="60">
        <f t="shared" si="481"/>
        <v>2.0657887240544945</v>
      </c>
      <c r="GJ52" s="60">
        <f t="shared" si="482"/>
        <v>23.75657032662669</v>
      </c>
      <c r="GK52" s="60">
        <f t="shared" si="288"/>
        <v>-1.5131406532533802</v>
      </c>
      <c r="GL52" s="60"/>
      <c r="GM52" s="88">
        <f t="shared" si="483"/>
        <v>8.622956080283581</v>
      </c>
      <c r="GN52" s="88">
        <f t="shared" si="484"/>
        <v>0</v>
      </c>
      <c r="GO52" s="88">
        <f t="shared" si="485"/>
        <v>0</v>
      </c>
      <c r="GP52" s="87">
        <f t="shared" si="486"/>
        <v>8.622956080283581</v>
      </c>
      <c r="GQ52" s="88">
        <f t="shared" si="487"/>
        <v>3.0247432162848327</v>
      </c>
      <c r="GR52" s="88">
        <f t="shared" si="488"/>
        <v>9.1418783941456763E-2</v>
      </c>
      <c r="GS52" s="88">
        <f t="shared" si="489"/>
        <v>0</v>
      </c>
      <c r="GT52" s="88">
        <f t="shared" si="490"/>
        <v>-1.5131406532533802</v>
      </c>
      <c r="GU52" s="88">
        <f t="shared" si="491"/>
        <v>0.12722693120307055</v>
      </c>
      <c r="GV52" s="88">
        <f t="shared" si="492"/>
        <v>1.7878031552523235</v>
      </c>
      <c r="GW52" s="88">
        <f t="shared" si="493"/>
        <v>1.4703810611390216E-2</v>
      </c>
      <c r="GX52" s="87">
        <f t="shared" si="494"/>
        <v>3.5327552440396932</v>
      </c>
      <c r="GY52" s="88">
        <f t="shared" si="495"/>
        <v>0</v>
      </c>
      <c r="GZ52" s="88">
        <f t="shared" si="496"/>
        <v>0</v>
      </c>
      <c r="HA52" s="88">
        <f t="shared" si="497"/>
        <v>0</v>
      </c>
      <c r="HB52" s="88">
        <f t="shared" si="498"/>
        <v>0.84630026350083798</v>
      </c>
      <c r="HC52" s="88">
        <f t="shared" si="499"/>
        <v>0.98734272984868976</v>
      </c>
      <c r="HD52" s="87">
        <f t="shared" si="500"/>
        <v>1.8336429933495277</v>
      </c>
      <c r="HE52" s="88">
        <f t="shared" si="501"/>
        <v>0</v>
      </c>
      <c r="HF52" s="88">
        <f t="shared" si="502"/>
        <v>6.8281803021555482E-2</v>
      </c>
      <c r="HG52" s="88">
        <f t="shared" si="503"/>
        <v>6.8281803021555482E-2</v>
      </c>
      <c r="HH52" s="96" t="str">
        <f t="shared" si="504"/>
        <v>Fail</v>
      </c>
      <c r="HI52" s="83">
        <f t="shared" si="505"/>
        <v>6.6435996020595148E-2</v>
      </c>
      <c r="HJ52" s="83">
        <f t="shared" si="506"/>
        <v>6.8281803021555482E-2</v>
      </c>
      <c r="HK52" s="83">
        <f t="shared" si="507"/>
        <v>9.1418783941456763E-2</v>
      </c>
      <c r="HL52" s="83">
        <f t="shared" si="508"/>
        <v>8.622956080283581</v>
      </c>
      <c r="HM52" s="96" t="str">
        <f t="shared" si="509"/>
        <v>Ferroactinolite</v>
      </c>
      <c r="HN52" s="60"/>
      <c r="HO52" s="60"/>
      <c r="HP52" s="97">
        <f>parameters!$E$5+parameters!$F$5*calcs!$Q52 +parameters!$G$5*calcs!$GM52+parameters!$H$5*LN(calcs!$GM52)+parameters!$I$5*calcs!$GQ52+parameters!$J$5*(calcs!$GU52+calcs!$GY52) + parameters!$K$5*calcs!$GT52+parameters!$L$5*(calcs!$GV52+calcs!$GZ52)+parameters!$M$5*(calcs!$GT52+calcs!$GV52+calcs!$GZ52)+parameters!$N$5*(calcs!$GO52+calcs!$GR52)+parameters!$O$5*calcs!$HB52+parameters!$P$5*calcs!$HE52</f>
        <v>72.32638015894517</v>
      </c>
      <c r="HQ52" s="97">
        <f>parameters!$E$6+parameters!$F$6*calcs!$Q52 +parameters!$G$6*calcs!$GM52+parameters!$H$6*LN(calcs!$GM52)+parameters!$I$6*calcs!$GQ52+parameters!$J$6*(calcs!$GU52+calcs!$GY52) + parameters!$K$6*calcs!$GT52+parameters!$L$6*(calcs!$GV52+calcs!$GZ52)+parameters!$M$6*(calcs!$GT52+calcs!$GV52+calcs!$GZ52)+parameters!$N$6*(calcs!$GO52+calcs!$GR52)+parameters!$O$6*calcs!$HB52+parameters!$P$6*calcs!$HE52</f>
        <v>93.849474739559611</v>
      </c>
      <c r="HR52" s="97">
        <f>parameters!$E$7+parameters!$F$7*calcs!$Q52 +parameters!$G$7*calcs!$GM52+parameters!$H$7*LN(calcs!$GM52)+parameters!$I$7*calcs!$GQ52+parameters!$J$7*(calcs!$GU52+calcs!$GY52) + parameters!$K$7*calcs!$GT52+parameters!$L$7*(calcs!$GV52+calcs!$GZ52)+parameters!$M$7*(calcs!$GT52+calcs!$GV52+calcs!$GZ52)+parameters!$N$7*(calcs!$GO52+calcs!$GR52)+parameters!$O$7*calcs!$HB52+parameters!$P$7*calcs!$HE52</f>
        <v>137.47841195844015</v>
      </c>
      <c r="HS52" s="97">
        <f>parameters!$E$8+parameters!$F$8*calcs!$Q52 +parameters!$G$8*calcs!$GM52+parameters!$H$8*LN(calcs!$GM52)+parameters!$I$8*calcs!$GQ52+parameters!$J$8*(calcs!$GU52+calcs!$GY52) + parameters!$K$8*calcs!$GT52+parameters!$L$8*(calcs!$GV52+calcs!$GZ52)+parameters!$M$8*(calcs!$GT52+calcs!$GV52+calcs!$GZ52)+parameters!$N$8*(calcs!$GO52+calcs!$GR52)+parameters!$O$8*calcs!$HB52+parameters!$P$8*calcs!$HE52</f>
        <v>137.37887242699057</v>
      </c>
      <c r="HT52" s="81"/>
      <c r="HU52" s="97">
        <f>EXP(parameters!$E$10+parameters!$F$10*calcs!$Q52 +parameters!$G$10*calcs!$GM52+parameters!$H$10*LN(calcs!$GM52)+parameters!$I$10*calcs!$GQ52+parameters!$J$10*(calcs!$GU52+calcs!$GY52) + parameters!$K$10*calcs!$GT52+parameters!$L$10*(calcs!$GV52+calcs!$GZ52)+parameters!$M$10*(calcs!$GT52+calcs!$GV52+calcs!$GZ52)+parameters!$N$10*(calcs!$GO52+calcs!$GR52)+parameters!$O$10*calcs!$HB52+parameters!$P$10*calcs!$HE52)</f>
        <v>1.2104586980780766E-2</v>
      </c>
      <c r="HV52" s="97">
        <f>EXP(parameters!$E$11+parameters!$F$11*calcs!$Q52 +parameters!$G$11*calcs!$GM52+parameters!$H$11*LN(calcs!$GM52)+parameters!$I$11*calcs!$GQ52+parameters!$J$11*(calcs!$GU52+calcs!$GY52) + parameters!$K$11*calcs!$GT52+parameters!$L$11*(calcs!$GV52+calcs!$GZ52)+parameters!$M$11*(calcs!$GT52+calcs!$GV52+calcs!$GZ52)+parameters!$N$11*(calcs!$GO52+calcs!$GR52)+parameters!$O$11*calcs!$HB52+parameters!$P$11*calcs!$HE52)</f>
        <v>2.812425190174769E-2</v>
      </c>
      <c r="HX52" s="97">
        <f>EXP(parameters!$E$13+parameters!$F$13*calcs!$Q52 +parameters!$G$13*calcs!$GM52+parameters!$H$13*LN(calcs!$GM52)+parameters!$I$13*calcs!$GQ52+parameters!$J$13*(calcs!$GU52+calcs!$GY52) + parameters!$K$13*calcs!$GT52+parameters!$L$13*(calcs!$GV52+calcs!$GZ52)+parameters!$M$13*(calcs!$GT52+calcs!$GV52+calcs!$GZ52)+parameters!$N$13*(calcs!$GO52+calcs!$GR52)+parameters!$O$13*calcs!$HB52+parameters!$P$13*calcs!$HE52)</f>
        <v>3.1547832883560382E-2</v>
      </c>
      <c r="HY52" s="97">
        <f>EXP(parameters!$E$14+parameters!$F$14*calcs!$Q52 +parameters!$G$14*calcs!$GM52+parameters!$H$14*LN(calcs!$GM52)+parameters!$I$14*calcs!$GQ52+parameters!$J$14*(calcs!$GU52+calcs!$GY52) + parameters!$K$14*calcs!$GT52+parameters!$L$14*(calcs!$GV52+calcs!$GZ52)+parameters!$M$14*(calcs!$GT52+calcs!$GV52+calcs!$GZ52)+parameters!$N$14*(calcs!$GO52+calcs!$GR52)+parameters!$O$14*calcs!$HB52+parameters!$P$14*calcs!$HE52)</f>
        <v>3.1038841389506931E-2</v>
      </c>
      <c r="HZ52" s="81"/>
      <c r="IA52" s="97">
        <f>EXP(parameters!$E$16+parameters!$F$16*calcs!$Q52 +parameters!$G$16*calcs!$GM52+parameters!$H$16*LN(calcs!$GM52)+parameters!$I$16*calcs!$GQ52+parameters!$J$16*(calcs!$GU52+calcs!$GY52) + parameters!$K$16*calcs!$GT52+parameters!$L$16*(calcs!$GV52+calcs!$GZ52)+parameters!$M$16*(calcs!$GT52+calcs!$GV52+calcs!$GZ52)+parameters!$N$16*(calcs!$GO52+calcs!$GR52)+parameters!$O$16*calcs!$HB52+parameters!$P$16*calcs!$HE52)</f>
        <v>1.2349284133790332E-3</v>
      </c>
      <c r="IB52" s="81"/>
      <c r="IC52" s="97">
        <f>(parameters!$E$18+parameters!$F$18*calcs!$Q52 +parameters!$G$18*calcs!$GM52+parameters!$H$18*LN(calcs!$GM52)+parameters!$I$18*calcs!$GQ52+parameters!$J$18*(calcs!$GU52+calcs!$GY52) + parameters!$K$18*calcs!$GT52+parameters!$L$18*(calcs!$GV52+calcs!$GZ52)+parameters!$M$18*(calcs!$GT52+calcs!$GV52+calcs!$GZ52)+parameters!$N$18*(calcs!$GO52+calcs!$GR52)+parameters!$O$18*calcs!$HB52+parameters!$P$18*calcs!$HE52)</f>
        <v>-20.304821773783885</v>
      </c>
      <c r="ID52" s="97">
        <f>EXP(parameters!$E$19+parameters!$F$19*calcs!$Q52 +parameters!$G$19*calcs!$GM52+parameters!$H$19*LN(calcs!$GM52)+parameters!$I$19*calcs!$GQ52+parameters!$J$19*(calcs!$GU52+calcs!$GY52) + parameters!$K$19*calcs!$GT52+parameters!$L$19*(calcs!$GV52+calcs!$GZ52)+parameters!$M$19*(calcs!$GT52+calcs!$GV52+calcs!$GZ52)+parameters!$N$19*(calcs!$GO52+calcs!$GR52)+parameters!$O$19*calcs!$HB52+parameters!$P$19*calcs!$HE52)</f>
        <v>1.456991530006208</v>
      </c>
      <c r="IE52" s="73"/>
      <c r="IF52" s="97">
        <f>(parameters!$E$21+parameters!$F$21*calcs!$Q52 +parameters!$G$21*calcs!$GM52+parameters!$H$21*LN(calcs!$GM52)+parameters!$I$21*calcs!$GQ52+parameters!$J$21*(calcs!$GU52+calcs!$GY52) + parameters!$K$21*calcs!$GT52+parameters!$L$21*(calcs!$GV52+calcs!$GZ52)+parameters!$M$21*(calcs!$GT52+calcs!$GV52+calcs!$GZ52)+parameters!$N$21*(calcs!$GO52+calcs!$GR52)+parameters!$O$21*calcs!$HB52+parameters!$P$21*calcs!$HE52)</f>
        <v>8.8974076835777627</v>
      </c>
      <c r="IG52" s="97">
        <f>(parameters!$E$22+parameters!$F$22*calcs!$Q52 +parameters!$G$22*calcs!$GM52+parameters!$H$22*LN(calcs!$GM52)+parameters!$I$22*calcs!$GQ52+parameters!$J$22*(calcs!$GU52+calcs!$GY52) + parameters!$K$22*calcs!$GT52+parameters!$L$22*(calcs!$GV52+calcs!$GZ52)+parameters!$M$22*(calcs!$GT52+calcs!$GV52+calcs!$GZ52)+parameters!$N$22*(calcs!$GO52+calcs!$GR52)+parameters!$O$22*calcs!$HB52+parameters!$P$22*calcs!$HE52)</f>
        <v>1.3376962385271796</v>
      </c>
      <c r="IH52" s="81"/>
      <c r="II52" s="97">
        <f>(parameters!$E$24+parameters!$F$24*calcs!$Q52 +parameters!$G$24*calcs!$GM52+parameters!$H$24*LN(calcs!$GM52)+parameters!$I$24*calcs!$GQ52+parameters!$J$24*(calcs!$GU52+calcs!$GY52) + parameters!$K$24*calcs!$GT52+parameters!$L$24*(calcs!$GV52+calcs!$GZ52)+parameters!$M$24*(calcs!$GT52+calcs!$GV52+calcs!$GZ52)+parameters!$N$24*(calcs!$GO52+calcs!$GR52)+parameters!$O$24*calcs!$HB52+parameters!$P$24*calcs!$HE52)</f>
        <v>19.363771805465195</v>
      </c>
    </row>
    <row r="53" spans="1:243" x14ac:dyDescent="0.3">
      <c r="A53" s="137" t="s">
        <v>174</v>
      </c>
      <c r="C53" s="114">
        <v>60.52</v>
      </c>
      <c r="D53" s="114">
        <v>0.44</v>
      </c>
      <c r="E53" s="114">
        <v>17.63</v>
      </c>
      <c r="F53" s="114"/>
      <c r="G53" s="114">
        <v>3.22</v>
      </c>
      <c r="H53" s="114">
        <v>0.97</v>
      </c>
      <c r="I53" s="114">
        <v>4.79</v>
      </c>
      <c r="J53" s="114">
        <v>0.17</v>
      </c>
      <c r="K53" s="114">
        <v>3.45</v>
      </c>
      <c r="L53" s="114">
        <v>1.52</v>
      </c>
      <c r="M53" s="91">
        <v>0</v>
      </c>
      <c r="N53" s="91">
        <v>0</v>
      </c>
      <c r="O53" s="91">
        <v>0</v>
      </c>
      <c r="P53" s="91">
        <v>95.759999999999991</v>
      </c>
      <c r="Q53" s="60">
        <v>1025</v>
      </c>
      <c r="R53" s="92">
        <f t="shared" si="316"/>
        <v>1.0073235685752331</v>
      </c>
      <c r="S53" s="93">
        <f t="shared" si="317"/>
        <v>5.5089520470764991E-3</v>
      </c>
      <c r="T53" s="93">
        <f t="shared" si="318"/>
        <v>0.17290891044828816</v>
      </c>
      <c r="U53" s="93">
        <f t="shared" si="319"/>
        <v>0</v>
      </c>
      <c r="V53" s="93">
        <f t="shared" si="320"/>
        <v>4.482182628062361E-2</v>
      </c>
      <c r="W53" s="93">
        <f t="shared" si="321"/>
        <v>2.4063507814438102E-2</v>
      </c>
      <c r="X53" s="93">
        <f t="shared" si="322"/>
        <v>8.5413694721825972E-2</v>
      </c>
      <c r="Y53" s="93">
        <f t="shared" si="323"/>
        <v>2.3963913166055823E-3</v>
      </c>
      <c r="Z53" s="93">
        <f t="shared" si="324"/>
        <v>5.5664015230965327E-2</v>
      </c>
      <c r="AA53" s="93">
        <f t="shared" si="325"/>
        <v>1.6135298725948322E-2</v>
      </c>
      <c r="AB53" s="93">
        <f t="shared" si="326"/>
        <v>0</v>
      </c>
      <c r="AC53" s="94">
        <f t="shared" si="327"/>
        <v>0</v>
      </c>
      <c r="AD53" s="92">
        <f t="shared" si="328"/>
        <v>2.0146471371504662</v>
      </c>
      <c r="AE53" s="93">
        <f t="shared" si="329"/>
        <v>1.1017904094152998E-2</v>
      </c>
      <c r="AF53" s="93">
        <f t="shared" si="330"/>
        <v>0.51872673134486447</v>
      </c>
      <c r="AG53" s="93">
        <f t="shared" si="331"/>
        <v>0</v>
      </c>
      <c r="AH53" s="93">
        <f t="shared" si="332"/>
        <v>4.482182628062361E-2</v>
      </c>
      <c r="AI53" s="93">
        <f t="shared" si="333"/>
        <v>2.4063507814438102E-2</v>
      </c>
      <c r="AJ53" s="93">
        <f t="shared" si="334"/>
        <v>8.5413694721825972E-2</v>
      </c>
      <c r="AK53" s="93">
        <f t="shared" si="335"/>
        <v>2.3963913166055823E-3</v>
      </c>
      <c r="AL53" s="93">
        <f t="shared" si="336"/>
        <v>5.5664015230965327E-2</v>
      </c>
      <c r="AM53" s="93">
        <f t="shared" si="337"/>
        <v>1.6135298725948322E-2</v>
      </c>
      <c r="AN53" s="94">
        <f t="shared" si="338"/>
        <v>2.7728865066798907</v>
      </c>
      <c r="AO53" s="92">
        <f t="shared" si="339"/>
        <v>16.710703464723512</v>
      </c>
      <c r="AP53" s="93">
        <f t="shared" si="340"/>
        <v>9.1389169212316948E-2</v>
      </c>
      <c r="AQ53" s="93">
        <f t="shared" si="341"/>
        <v>4.3026336606964479</v>
      </c>
      <c r="AR53" s="93">
        <f t="shared" si="342"/>
        <v>0</v>
      </c>
      <c r="AS53" s="93">
        <f t="shared" si="343"/>
        <v>0.37177937213474027</v>
      </c>
      <c r="AT53" s="93">
        <f t="shared" si="344"/>
        <v>0.19959730713781043</v>
      </c>
      <c r="AU53" s="93">
        <f t="shared" si="345"/>
        <v>0.70847291220519693</v>
      </c>
      <c r="AV53" s="93">
        <f t="shared" si="346"/>
        <v>1.9877120880768616E-2</v>
      </c>
      <c r="AW53" s="93">
        <f t="shared" si="347"/>
        <v>0.46171105352780328</v>
      </c>
      <c r="AX53" s="93">
        <f t="shared" si="348"/>
        <v>0.13383593948140393</v>
      </c>
      <c r="AY53" s="94">
        <f t="shared" si="349"/>
        <v>22.999999999999996</v>
      </c>
      <c r="AZ53" s="92">
        <f t="shared" si="350"/>
        <v>8.3553517323617559</v>
      </c>
      <c r="BA53" s="93">
        <f t="shared" si="351"/>
        <v>4.5694584606158474E-2</v>
      </c>
      <c r="BB53" s="93">
        <f t="shared" si="352"/>
        <v>2.8684224404642986</v>
      </c>
      <c r="BC53" s="93">
        <f t="shared" si="353"/>
        <v>0</v>
      </c>
      <c r="BD53" s="93">
        <f t="shared" si="354"/>
        <v>0.37177937213474027</v>
      </c>
      <c r="BE53" s="93">
        <f t="shared" si="355"/>
        <v>0.19959730713781043</v>
      </c>
      <c r="BF53" s="93">
        <f t="shared" si="356"/>
        <v>0.70847291220519693</v>
      </c>
      <c r="BG53" s="93">
        <f t="shared" si="357"/>
        <v>1.9877120880768616E-2</v>
      </c>
      <c r="BH53" s="93">
        <f t="shared" si="358"/>
        <v>0.92342210705560657</v>
      </c>
      <c r="BI53" s="93">
        <f t="shared" si="359"/>
        <v>0.26767187896280786</v>
      </c>
      <c r="BJ53" s="93">
        <f t="shared" si="360"/>
        <v>0</v>
      </c>
      <c r="BK53" s="93">
        <f t="shared" si="361"/>
        <v>0</v>
      </c>
      <c r="BL53" s="93">
        <f t="shared" si="362"/>
        <v>2</v>
      </c>
      <c r="BM53" s="94">
        <f t="shared" si="363"/>
        <v>13.760289455809144</v>
      </c>
      <c r="BN53" s="95">
        <f t="shared" si="364"/>
        <v>8.3553517323617559</v>
      </c>
      <c r="BO53" s="66">
        <f t="shared" si="365"/>
        <v>0</v>
      </c>
      <c r="BP53" s="66">
        <f t="shared" si="366"/>
        <v>0</v>
      </c>
      <c r="BQ53" s="66">
        <f t="shared" si="367"/>
        <v>8.3553517323617559</v>
      </c>
      <c r="BR53" s="66">
        <f t="shared" si="368"/>
        <v>2.8684224404642986</v>
      </c>
      <c r="BS53" s="66">
        <f t="shared" si="369"/>
        <v>4.5694584606158474E-2</v>
      </c>
      <c r="BT53" s="66">
        <f t="shared" si="370"/>
        <v>0</v>
      </c>
      <c r="BU53" s="66"/>
      <c r="BV53" s="66">
        <f t="shared" si="371"/>
        <v>0.19959730713781043</v>
      </c>
      <c r="BW53" s="66">
        <f t="shared" si="372"/>
        <v>0.37177937213474027</v>
      </c>
      <c r="BX53" s="66">
        <f t="shared" si="373"/>
        <v>1.9877120880768616E-2</v>
      </c>
      <c r="BY53" s="66">
        <f t="shared" si="374"/>
        <v>3.5053708252237765</v>
      </c>
      <c r="BZ53" s="66">
        <f t="shared" si="375"/>
        <v>0</v>
      </c>
      <c r="CA53" s="66">
        <f t="shared" si="376"/>
        <v>0</v>
      </c>
      <c r="CB53" s="66">
        <f t="shared" si="377"/>
        <v>0</v>
      </c>
      <c r="CC53" s="66">
        <f t="shared" si="378"/>
        <v>0.70847291220519693</v>
      </c>
      <c r="CD53" s="56">
        <f t="shared" si="379"/>
        <v>0.70847291220519693</v>
      </c>
      <c r="CE53" s="66">
        <f t="shared" si="380"/>
        <v>1.4169458244103939</v>
      </c>
      <c r="CF53" s="66">
        <f t="shared" si="381"/>
        <v>0.21494919485040964</v>
      </c>
      <c r="CG53" s="66">
        <f t="shared" si="382"/>
        <v>0.26767187896280786</v>
      </c>
      <c r="CH53" s="67">
        <f t="shared" si="383"/>
        <v>0.4826210738132175</v>
      </c>
      <c r="CI53" s="60"/>
      <c r="CJ53" s="60">
        <f t="shared" si="384"/>
        <v>0.95747016478248115</v>
      </c>
      <c r="CK53" s="60">
        <f t="shared" si="385"/>
        <v>1.1627662376858885</v>
      </c>
      <c r="CL53" s="60">
        <f t="shared" si="386"/>
        <v>1.1933938044047097</v>
      </c>
      <c r="CM53" s="60"/>
      <c r="CN53" s="60">
        <f t="shared" si="387"/>
        <v>0.95747016478248115</v>
      </c>
      <c r="CO53" s="60">
        <f t="shared" si="388"/>
        <v>8</v>
      </c>
      <c r="CP53" s="60">
        <f t="shared" si="389"/>
        <v>4.3751201452525583E-2</v>
      </c>
      <c r="CQ53" s="60">
        <f t="shared" si="390"/>
        <v>2.7464289067371186</v>
      </c>
      <c r="CR53" s="60">
        <f t="shared" si="391"/>
        <v>0</v>
      </c>
      <c r="CS53" s="60">
        <f t="shared" si="392"/>
        <v>0.35596765670057717</v>
      </c>
      <c r="CT53" s="60">
        <f t="shared" si="393"/>
        <v>0.19110846655537886</v>
      </c>
      <c r="CU53" s="60">
        <f t="shared" si="394"/>
        <v>0.67834167599303419</v>
      </c>
      <c r="CV53" s="60">
        <f t="shared" si="395"/>
        <v>1.9031750205110824E-2</v>
      </c>
      <c r="CW53" s="60">
        <f t="shared" si="396"/>
        <v>0.8841491170063176</v>
      </c>
      <c r="CX53" s="60">
        <f t="shared" si="397"/>
        <v>0.25628783805815597</v>
      </c>
      <c r="CY53" s="60">
        <f t="shared" si="398"/>
        <v>0</v>
      </c>
      <c r="CZ53" s="60">
        <f t="shared" si="399"/>
        <v>0</v>
      </c>
      <c r="DA53" s="60">
        <f t="shared" si="400"/>
        <v>1.9149403295649623</v>
      </c>
      <c r="DB53" s="60">
        <f t="shared" si="401"/>
        <v>22.021813789997069</v>
      </c>
      <c r="DC53" s="60">
        <f t="shared" si="205"/>
        <v>1.956372420005863</v>
      </c>
      <c r="DD53" s="60" t="str">
        <f t="shared" si="402"/>
        <v>FAIL</v>
      </c>
      <c r="DE53" s="59">
        <f t="shared" si="403"/>
        <v>8</v>
      </c>
      <c r="DF53" s="59">
        <f t="shared" si="404"/>
        <v>0</v>
      </c>
      <c r="DG53" s="59">
        <f t="shared" si="405"/>
        <v>0</v>
      </c>
      <c r="DH53" s="59">
        <f t="shared" si="406"/>
        <v>8</v>
      </c>
      <c r="DI53" s="59">
        <f t="shared" si="407"/>
        <v>2.7464289067371186</v>
      </c>
      <c r="DJ53" s="59">
        <f t="shared" si="408"/>
        <v>4.3751201452525583E-2</v>
      </c>
      <c r="DK53" s="59">
        <f t="shared" si="409"/>
        <v>0</v>
      </c>
      <c r="DL53" s="59">
        <f t="shared" si="410"/>
        <v>1.956372420005863</v>
      </c>
      <c r="DM53" s="59">
        <f t="shared" si="411"/>
        <v>0.19110846655537886</v>
      </c>
      <c r="DN53" s="59">
        <f t="shared" si="412"/>
        <v>-1.6004047633052858</v>
      </c>
      <c r="DO53" s="59">
        <f t="shared" si="413"/>
        <v>1.9031750205110824E-2</v>
      </c>
      <c r="DP53" s="59">
        <f t="shared" si="414"/>
        <v>3.3562879816507114</v>
      </c>
      <c r="DQ53" s="59">
        <f t="shared" si="415"/>
        <v>0</v>
      </c>
      <c r="DR53" s="59">
        <f t="shared" si="416"/>
        <v>0</v>
      </c>
      <c r="DS53" s="59">
        <f t="shared" si="417"/>
        <v>0</v>
      </c>
      <c r="DT53" s="59">
        <f t="shared" si="418"/>
        <v>0.67834167599303419</v>
      </c>
      <c r="DU53" s="59">
        <f t="shared" si="419"/>
        <v>0.8841491170063176</v>
      </c>
      <c r="DV53" s="59">
        <f t="shared" si="420"/>
        <v>1.5624907929993519</v>
      </c>
      <c r="DW53" s="59">
        <f t="shared" si="421"/>
        <v>0</v>
      </c>
      <c r="DX53" s="59">
        <f t="shared" si="422"/>
        <v>0</v>
      </c>
      <c r="DY53" s="59">
        <f t="shared" si="423"/>
        <v>0</v>
      </c>
      <c r="DZ53" s="60"/>
      <c r="EA53" s="60">
        <f t="shared" si="424"/>
        <v>0.71277271591661628</v>
      </c>
      <c r="EB53" s="60">
        <f t="shared" si="425"/>
        <v>1.1117190504043017</v>
      </c>
      <c r="EC53" s="60">
        <f t="shared" si="426"/>
        <v>1.0342746304840817</v>
      </c>
      <c r="ED53" s="60">
        <f t="shared" si="427"/>
        <v>0.9919826373460634</v>
      </c>
      <c r="EE53" s="60"/>
      <c r="EF53" s="60">
        <f t="shared" si="428"/>
        <v>1.1117190504043017</v>
      </c>
      <c r="EG53" s="60">
        <f t="shared" si="429"/>
        <v>9.288803693695149</v>
      </c>
      <c r="EH53" s="60">
        <f t="shared" si="430"/>
        <v>5.0799540206977523E-2</v>
      </c>
      <c r="EI53" s="60">
        <f t="shared" si="431"/>
        <v>3.18887987167136</v>
      </c>
      <c r="EJ53" s="60">
        <f t="shared" si="432"/>
        <v>0</v>
      </c>
      <c r="EK53" s="60">
        <f t="shared" si="433"/>
        <v>0.41331421054954098</v>
      </c>
      <c r="EL53" s="60">
        <f t="shared" si="434"/>
        <v>0.22189612875450238</v>
      </c>
      <c r="EM53" s="60">
        <f t="shared" si="435"/>
        <v>0.78762283319393178</v>
      </c>
      <c r="EN53" s="60">
        <f t="shared" si="436"/>
        <v>2.2097773950339603E-2</v>
      </c>
      <c r="EO53" s="60">
        <f t="shared" si="437"/>
        <v>1.0265859479781985</v>
      </c>
      <c r="EP53" s="60">
        <f t="shared" si="438"/>
        <v>0.29757592710046793</v>
      </c>
      <c r="EQ53" s="60">
        <f t="shared" si="439"/>
        <v>0</v>
      </c>
      <c r="ER53" s="60">
        <f t="shared" si="440"/>
        <v>0</v>
      </c>
      <c r="ES53" s="60">
        <f t="shared" si="441"/>
        <v>2.2234381008086035</v>
      </c>
      <c r="ET53" s="60">
        <f t="shared" si="442"/>
        <v>25.569538159298936</v>
      </c>
      <c r="EU53" s="60">
        <f t="shared" si="247"/>
        <v>-5.1390763185978727</v>
      </c>
      <c r="EV53" s="60" t="str">
        <f t="shared" si="443"/>
        <v/>
      </c>
      <c r="EW53" s="62">
        <f t="shared" si="444"/>
        <v>9.288803693695149</v>
      </c>
      <c r="EX53" s="62">
        <f t="shared" si="445"/>
        <v>0</v>
      </c>
      <c r="EY53" s="62">
        <f t="shared" si="446"/>
        <v>0</v>
      </c>
      <c r="EZ53" s="62">
        <f t="shared" si="447"/>
        <v>9.288803693695149</v>
      </c>
      <c r="FA53" s="62">
        <f t="shared" si="448"/>
        <v>3.18887987167136</v>
      </c>
      <c r="FB53" s="62">
        <f t="shared" si="449"/>
        <v>5.0799540206977523E-2</v>
      </c>
      <c r="FC53" s="62">
        <f t="shared" si="450"/>
        <v>0</v>
      </c>
      <c r="FD53" s="62">
        <f t="shared" si="451"/>
        <v>-5.1390763185978727</v>
      </c>
      <c r="FE53" s="62">
        <f t="shared" si="452"/>
        <v>0.22189612875450238</v>
      </c>
      <c r="FF53" s="62">
        <f t="shared" si="453"/>
        <v>5.5523905291474138</v>
      </c>
      <c r="FG53" s="62">
        <f t="shared" si="454"/>
        <v>2.2097773950339603E-2</v>
      </c>
      <c r="FH53" s="62">
        <f t="shared" si="455"/>
        <v>3.8969875251327202</v>
      </c>
      <c r="FI53" s="62">
        <f t="shared" si="456"/>
        <v>0</v>
      </c>
      <c r="FJ53" s="62">
        <f t="shared" si="457"/>
        <v>0</v>
      </c>
      <c r="FK53" s="62">
        <f t="shared" si="458"/>
        <v>0</v>
      </c>
      <c r="FL53" s="62">
        <f t="shared" si="459"/>
        <v>0.78762283319393178</v>
      </c>
      <c r="FM53" s="62">
        <f t="shared" si="460"/>
        <v>1.0265859479781985</v>
      </c>
      <c r="FN53" s="62">
        <f t="shared" si="461"/>
        <v>1.8142087811721304</v>
      </c>
      <c r="FO53" s="62">
        <f t="shared" si="462"/>
        <v>0</v>
      </c>
      <c r="FP53" s="62">
        <f t="shared" si="463"/>
        <v>0.29757592710046793</v>
      </c>
      <c r="FQ53" s="62">
        <f t="shared" si="464"/>
        <v>0.29757592710046793</v>
      </c>
      <c r="FR53" s="62" t="str">
        <f t="shared" si="465"/>
        <v>Fail</v>
      </c>
      <c r="FS53" s="62" t="str">
        <f t="shared" si="466"/>
        <v>Low-Ca</v>
      </c>
      <c r="FT53" s="60">
        <f t="shared" si="467"/>
        <v>3.8428318838456869E-2</v>
      </c>
      <c r="FU53" s="60"/>
      <c r="FV53" s="60">
        <f t="shared" si="468"/>
        <v>1.0345946075933914</v>
      </c>
      <c r="FW53" s="60">
        <f t="shared" si="469"/>
        <v>8.6444018468475736</v>
      </c>
      <c r="FX53" s="60">
        <f t="shared" si="470"/>
        <v>4.7275370829751549E-2</v>
      </c>
      <c r="FY53" s="60">
        <f t="shared" si="471"/>
        <v>2.9676543892042391</v>
      </c>
      <c r="FZ53" s="60">
        <f t="shared" si="472"/>
        <v>0</v>
      </c>
      <c r="GA53" s="60">
        <f t="shared" si="473"/>
        <v>0.38464093362505902</v>
      </c>
      <c r="GB53" s="60">
        <f t="shared" si="474"/>
        <v>0.2065022976549406</v>
      </c>
      <c r="GC53" s="60">
        <f t="shared" si="475"/>
        <v>0.73298225459348298</v>
      </c>
      <c r="GD53" s="60">
        <f t="shared" si="476"/>
        <v>2.0564762077725212E-2</v>
      </c>
      <c r="GE53" s="60">
        <f t="shared" si="477"/>
        <v>0.95536753249225792</v>
      </c>
      <c r="GF53" s="60">
        <f t="shared" si="478"/>
        <v>0.27693188257931195</v>
      </c>
      <c r="GG53" s="60">
        <f t="shared" si="479"/>
        <v>0</v>
      </c>
      <c r="GH53" s="60">
        <f t="shared" si="480"/>
        <v>0</v>
      </c>
      <c r="GI53" s="60">
        <f t="shared" si="481"/>
        <v>2.0691892151867828</v>
      </c>
      <c r="GJ53" s="60">
        <f t="shared" si="482"/>
        <v>23.795675974648002</v>
      </c>
      <c r="GK53" s="60">
        <f t="shared" si="288"/>
        <v>-1.5913519492960049</v>
      </c>
      <c r="GL53" s="60"/>
      <c r="GM53" s="88">
        <f t="shared" si="483"/>
        <v>8.6444018468475736</v>
      </c>
      <c r="GN53" s="88">
        <f t="shared" si="484"/>
        <v>0</v>
      </c>
      <c r="GO53" s="88">
        <f t="shared" si="485"/>
        <v>0</v>
      </c>
      <c r="GP53" s="87">
        <f t="shared" si="486"/>
        <v>8.6444018468475736</v>
      </c>
      <c r="GQ53" s="88">
        <f t="shared" si="487"/>
        <v>2.9676543892042391</v>
      </c>
      <c r="GR53" s="88">
        <f t="shared" si="488"/>
        <v>4.7275370829751549E-2</v>
      </c>
      <c r="GS53" s="88">
        <f t="shared" si="489"/>
        <v>0</v>
      </c>
      <c r="GT53" s="88">
        <f t="shared" si="490"/>
        <v>-1.5913519492960049</v>
      </c>
      <c r="GU53" s="88">
        <f t="shared" si="491"/>
        <v>0.2065022976549406</v>
      </c>
      <c r="GV53" s="88">
        <f t="shared" si="492"/>
        <v>1.975992882921064</v>
      </c>
      <c r="GW53" s="88">
        <f t="shared" si="493"/>
        <v>2.0564762077725212E-2</v>
      </c>
      <c r="GX53" s="87">
        <f t="shared" si="494"/>
        <v>3.6266377533917158</v>
      </c>
      <c r="GY53" s="88">
        <f t="shared" si="495"/>
        <v>0</v>
      </c>
      <c r="GZ53" s="88">
        <f t="shared" si="496"/>
        <v>0</v>
      </c>
      <c r="HA53" s="88">
        <f t="shared" si="497"/>
        <v>0</v>
      </c>
      <c r="HB53" s="88">
        <f t="shared" si="498"/>
        <v>0.73298225459348298</v>
      </c>
      <c r="HC53" s="88">
        <f t="shared" si="499"/>
        <v>0.95536753249225792</v>
      </c>
      <c r="HD53" s="87">
        <f t="shared" si="500"/>
        <v>1.6883497870857409</v>
      </c>
      <c r="HE53" s="88">
        <f t="shared" si="501"/>
        <v>0</v>
      </c>
      <c r="HF53" s="88">
        <f t="shared" si="502"/>
        <v>0.27693188257931195</v>
      </c>
      <c r="HG53" s="88">
        <f t="shared" si="503"/>
        <v>0.27693188257931195</v>
      </c>
      <c r="HH53" s="96" t="str">
        <f t="shared" si="504"/>
        <v>Fail</v>
      </c>
      <c r="HI53" s="83">
        <f t="shared" si="505"/>
        <v>9.4617527448761868E-2</v>
      </c>
      <c r="HJ53" s="83">
        <f t="shared" si="506"/>
        <v>0.27693188257931195</v>
      </c>
      <c r="HK53" s="83">
        <f t="shared" si="507"/>
        <v>4.7275370829751549E-2</v>
      </c>
      <c r="HL53" s="83">
        <f t="shared" si="508"/>
        <v>8.6444018468475736</v>
      </c>
      <c r="HM53" s="96" t="str">
        <f t="shared" si="509"/>
        <v>Ferroactinolite</v>
      </c>
      <c r="HN53" s="60"/>
      <c r="HO53" s="60"/>
      <c r="HP53" s="97">
        <f>parameters!$E$5+parameters!$F$5*calcs!$Q53 +parameters!$G$5*calcs!$GM53+parameters!$H$5*LN(calcs!$GM53)+parameters!$I$5*calcs!$GQ53+parameters!$J$5*(calcs!$GU53+calcs!$GY53) + parameters!$K$5*calcs!$GT53+parameters!$L$5*(calcs!$GV53+calcs!$GZ53)+parameters!$M$5*(calcs!$GT53+calcs!$GV53+calcs!$GZ53)+parameters!$N$5*(calcs!$GO53+calcs!$GR53)+parameters!$O$5*calcs!$HB53+parameters!$P$5*calcs!$HE53</f>
        <v>64.90131828316504</v>
      </c>
      <c r="HQ53" s="97">
        <f>parameters!$E$6+parameters!$F$6*calcs!$Q53 +parameters!$G$6*calcs!$GM53+parameters!$H$6*LN(calcs!$GM53)+parameters!$I$6*calcs!$GQ53+parameters!$J$6*(calcs!$GU53+calcs!$GY53) + parameters!$K$6*calcs!$GT53+parameters!$L$6*(calcs!$GV53+calcs!$GZ53)+parameters!$M$6*(calcs!$GT53+calcs!$GV53+calcs!$GZ53)+parameters!$N$6*(calcs!$GO53+calcs!$GR53)+parameters!$O$6*calcs!$HB53+parameters!$P$6*calcs!$HE53</f>
        <v>89.290141209152466</v>
      </c>
      <c r="HR53" s="97">
        <f>parameters!$E$7+parameters!$F$7*calcs!$Q53 +parameters!$G$7*calcs!$GM53+parameters!$H$7*LN(calcs!$GM53)+parameters!$I$7*calcs!$GQ53+parameters!$J$7*(calcs!$GU53+calcs!$GY53) + parameters!$K$7*calcs!$GT53+parameters!$L$7*(calcs!$GV53+calcs!$GZ53)+parameters!$M$7*(calcs!$GT53+calcs!$GV53+calcs!$GZ53)+parameters!$N$7*(calcs!$GO53+calcs!$GR53)+parameters!$O$7*calcs!$HB53+parameters!$P$7*calcs!$HE53</f>
        <v>137.3159777186427</v>
      </c>
      <c r="HS53" s="97">
        <f>parameters!$E$8+parameters!$F$8*calcs!$Q53 +parameters!$G$8*calcs!$GM53+parameters!$H$8*LN(calcs!$GM53)+parameters!$I$8*calcs!$GQ53+parameters!$J$8*(calcs!$GU53+calcs!$GY53) + parameters!$K$8*calcs!$GT53+parameters!$L$8*(calcs!$GV53+calcs!$GZ53)+parameters!$M$8*(calcs!$GT53+calcs!$GV53+calcs!$GZ53)+parameters!$N$8*(calcs!$GO53+calcs!$GR53)+parameters!$O$8*calcs!$HB53+parameters!$P$8*calcs!$HE53</f>
        <v>137.2276846813721</v>
      </c>
      <c r="HT53" s="81"/>
      <c r="HU53" s="97">
        <f>EXP(parameters!$E$10+parameters!$F$10*calcs!$Q53 +parameters!$G$10*calcs!$GM53+parameters!$H$10*LN(calcs!$GM53)+parameters!$I$10*calcs!$GQ53+parameters!$J$10*(calcs!$GU53+calcs!$GY53) + parameters!$K$10*calcs!$GT53+parameters!$L$10*(calcs!$GV53+calcs!$GZ53)+parameters!$M$10*(calcs!$GT53+calcs!$GV53+calcs!$GZ53)+parameters!$N$10*(calcs!$GO53+calcs!$GR53)+parameters!$O$10*calcs!$HB53+parameters!$P$10*calcs!$HE53)</f>
        <v>1.5176342018310111E-2</v>
      </c>
      <c r="HV53" s="97">
        <f>EXP(parameters!$E$11+parameters!$F$11*calcs!$Q53 +parameters!$G$11*calcs!$GM53+parameters!$H$11*LN(calcs!$GM53)+parameters!$I$11*calcs!$GQ53+parameters!$J$11*(calcs!$GU53+calcs!$GY53) + parameters!$K$11*calcs!$GT53+parameters!$L$11*(calcs!$GV53+calcs!$GZ53)+parameters!$M$11*(calcs!$GT53+calcs!$GV53+calcs!$GZ53)+parameters!$N$11*(calcs!$GO53+calcs!$GR53)+parameters!$O$11*calcs!$HB53+parameters!$P$11*calcs!$HE53)</f>
        <v>3.488156127187949E-2</v>
      </c>
      <c r="HX53" s="97">
        <f>EXP(parameters!$E$13+parameters!$F$13*calcs!$Q53 +parameters!$G$13*calcs!$GM53+parameters!$H$13*LN(calcs!$GM53)+parameters!$I$13*calcs!$GQ53+parameters!$J$13*(calcs!$GU53+calcs!$GY53) + parameters!$K$13*calcs!$GT53+parameters!$L$13*(calcs!$GV53+calcs!$GZ53)+parameters!$M$13*(calcs!$GT53+calcs!$GV53+calcs!$GZ53)+parameters!$N$13*(calcs!$GO53+calcs!$GR53)+parameters!$O$13*calcs!$HB53+parameters!$P$13*calcs!$HE53)</f>
        <v>4.7419397160937203E-2</v>
      </c>
      <c r="HY53" s="97">
        <f>EXP(parameters!$E$14+parameters!$F$14*calcs!$Q53 +parameters!$G$14*calcs!$GM53+parameters!$H$14*LN(calcs!$GM53)+parameters!$I$14*calcs!$GQ53+parameters!$J$14*(calcs!$GU53+calcs!$GY53) + parameters!$K$14*calcs!$GT53+parameters!$L$14*(calcs!$GV53+calcs!$GZ53)+parameters!$M$14*(calcs!$GT53+calcs!$GV53+calcs!$GZ53)+parameters!$N$14*(calcs!$GO53+calcs!$GR53)+parameters!$O$14*calcs!$HB53+parameters!$P$14*calcs!$HE53)</f>
        <v>3.5518000923387347E-2</v>
      </c>
      <c r="HZ53" s="81"/>
      <c r="IA53" s="97">
        <f>EXP(parameters!$E$16+parameters!$F$16*calcs!$Q53 +parameters!$G$16*calcs!$GM53+parameters!$H$16*LN(calcs!$GM53)+parameters!$I$16*calcs!$GQ53+parameters!$J$16*(calcs!$GU53+calcs!$GY53) + parameters!$K$16*calcs!$GT53+parameters!$L$16*(calcs!$GV53+calcs!$GZ53)+parameters!$M$16*(calcs!$GT53+calcs!$GV53+calcs!$GZ53)+parameters!$N$16*(calcs!$GO53+calcs!$GR53)+parameters!$O$16*calcs!$HB53+parameters!$P$16*calcs!$HE53)</f>
        <v>1.2147574157956355E-3</v>
      </c>
      <c r="IB53" s="81"/>
      <c r="IC53" s="97">
        <f>(parameters!$E$18+parameters!$F$18*calcs!$Q53 +parameters!$G$18*calcs!$GM53+parameters!$H$18*LN(calcs!$GM53)+parameters!$I$18*calcs!$GQ53+parameters!$J$18*(calcs!$GU53+calcs!$GY53) + parameters!$K$18*calcs!$GT53+parameters!$L$18*(calcs!$GV53+calcs!$GZ53)+parameters!$M$18*(calcs!$GT53+calcs!$GV53+calcs!$GZ53)+parameters!$N$18*(calcs!$GO53+calcs!$GR53)+parameters!$O$18*calcs!$HB53+parameters!$P$18*calcs!$HE53)</f>
        <v>-20.170477322770545</v>
      </c>
      <c r="ID53" s="97">
        <f>EXP(parameters!$E$19+parameters!$F$19*calcs!$Q53 +parameters!$G$19*calcs!$GM53+parameters!$H$19*LN(calcs!$GM53)+parameters!$I$19*calcs!$GQ53+parameters!$J$19*(calcs!$GU53+calcs!$GY53) + parameters!$K$19*calcs!$GT53+parameters!$L$19*(calcs!$GV53+calcs!$GZ53)+parameters!$M$19*(calcs!$GT53+calcs!$GV53+calcs!$GZ53)+parameters!$N$19*(calcs!$GO53+calcs!$GR53)+parameters!$O$19*calcs!$HB53+parameters!$P$19*calcs!$HE53)</f>
        <v>1.3903484821238374</v>
      </c>
      <c r="IE53" s="73"/>
      <c r="IF53" s="97">
        <f>(parameters!$E$21+parameters!$F$21*calcs!$Q53 +parameters!$G$21*calcs!$GM53+parameters!$H$21*LN(calcs!$GM53)+parameters!$I$21*calcs!$GQ53+parameters!$J$21*(calcs!$GU53+calcs!$GY53) + parameters!$K$21*calcs!$GT53+parameters!$L$21*(calcs!$GV53+calcs!$GZ53)+parameters!$M$21*(calcs!$GT53+calcs!$GV53+calcs!$GZ53)+parameters!$N$21*(calcs!$GO53+calcs!$GR53)+parameters!$O$21*calcs!$HB53+parameters!$P$21*calcs!$HE53)</f>
        <v>10.186596957499317</v>
      </c>
      <c r="IG53" s="97">
        <f>(parameters!$E$22+parameters!$F$22*calcs!$Q53 +parameters!$G$22*calcs!$GM53+parameters!$H$22*LN(calcs!$GM53)+parameters!$I$22*calcs!$GQ53+parameters!$J$22*(calcs!$GU53+calcs!$GY53) + parameters!$K$22*calcs!$GT53+parameters!$L$22*(calcs!$GV53+calcs!$GZ53)+parameters!$M$22*(calcs!$GT53+calcs!$GV53+calcs!$GZ53)+parameters!$N$22*(calcs!$GO53+calcs!$GR53)+parameters!$O$22*calcs!$HB53+parameters!$P$22*calcs!$HE53)</f>
        <v>0.95067081645903251</v>
      </c>
      <c r="IH53" s="81"/>
      <c r="II53" s="97">
        <f>(parameters!$E$24+parameters!$F$24*calcs!$Q53 +parameters!$G$24*calcs!$GM53+parameters!$H$24*LN(calcs!$GM53)+parameters!$I$24*calcs!$GQ53+parameters!$J$24*(calcs!$GU53+calcs!$GY53) + parameters!$K$24*calcs!$GT53+parameters!$L$24*(calcs!$GV53+calcs!$GZ53)+parameters!$M$24*(calcs!$GT53+calcs!$GV53+calcs!$GZ53)+parameters!$N$24*(calcs!$GO53+calcs!$GR53)+parameters!$O$24*calcs!$HB53+parameters!$P$24*calcs!$HE53)</f>
        <v>18.428374592214283</v>
      </c>
    </row>
    <row r="54" spans="1:243" x14ac:dyDescent="0.3">
      <c r="A54" s="137" t="s">
        <v>174</v>
      </c>
      <c r="C54" s="114">
        <v>65.83</v>
      </c>
      <c r="D54" s="114">
        <v>0.63</v>
      </c>
      <c r="E54" s="114">
        <v>15.43</v>
      </c>
      <c r="F54" s="114"/>
      <c r="G54" s="114">
        <v>2.02</v>
      </c>
      <c r="H54" s="114">
        <v>0.66</v>
      </c>
      <c r="I54" s="114">
        <v>3.91</v>
      </c>
      <c r="J54" s="114">
        <v>0.13</v>
      </c>
      <c r="K54" s="114">
        <v>3.78</v>
      </c>
      <c r="L54" s="114">
        <v>0.12</v>
      </c>
      <c r="M54" s="91">
        <v>0</v>
      </c>
      <c r="N54" s="91">
        <v>0</v>
      </c>
      <c r="O54" s="91">
        <v>0</v>
      </c>
      <c r="P54" s="91">
        <v>95.759999999999991</v>
      </c>
      <c r="Q54" s="60">
        <v>1025</v>
      </c>
      <c r="R54" s="92">
        <f t="shared" si="316"/>
        <v>1.0957057256990679</v>
      </c>
      <c r="S54" s="93">
        <f t="shared" si="317"/>
        <v>7.8878177037686233E-3</v>
      </c>
      <c r="T54" s="93">
        <f t="shared" si="318"/>
        <v>0.15133207533846207</v>
      </c>
      <c r="U54" s="93">
        <f t="shared" si="319"/>
        <v>0</v>
      </c>
      <c r="V54" s="93">
        <f t="shared" si="320"/>
        <v>2.811804008908686E-2</v>
      </c>
      <c r="W54" s="93">
        <f t="shared" si="321"/>
        <v>1.6373108409823867E-2</v>
      </c>
      <c r="X54" s="93">
        <f t="shared" si="322"/>
        <v>6.9721825962910128E-2</v>
      </c>
      <c r="Y54" s="93">
        <f t="shared" si="323"/>
        <v>1.8325345362277983E-3</v>
      </c>
      <c r="Z54" s="93">
        <f t="shared" si="324"/>
        <v>6.098839929653592E-2</v>
      </c>
      <c r="AA54" s="93">
        <f t="shared" si="325"/>
        <v>1.2738393731011831E-3</v>
      </c>
      <c r="AB54" s="93">
        <f t="shared" si="326"/>
        <v>0</v>
      </c>
      <c r="AC54" s="94">
        <f t="shared" si="327"/>
        <v>0</v>
      </c>
      <c r="AD54" s="92">
        <f t="shared" si="328"/>
        <v>2.1914114513981358</v>
      </c>
      <c r="AE54" s="93">
        <f t="shared" si="329"/>
        <v>1.5775635407537247E-2</v>
      </c>
      <c r="AF54" s="93">
        <f t="shared" si="330"/>
        <v>0.45399622601538625</v>
      </c>
      <c r="AG54" s="93">
        <f t="shared" si="331"/>
        <v>0</v>
      </c>
      <c r="AH54" s="93">
        <f t="shared" si="332"/>
        <v>2.811804008908686E-2</v>
      </c>
      <c r="AI54" s="93">
        <f t="shared" si="333"/>
        <v>1.6373108409823867E-2</v>
      </c>
      <c r="AJ54" s="93">
        <f t="shared" si="334"/>
        <v>6.9721825962910128E-2</v>
      </c>
      <c r="AK54" s="93">
        <f t="shared" si="335"/>
        <v>1.8325345362277983E-3</v>
      </c>
      <c r="AL54" s="93">
        <f t="shared" si="336"/>
        <v>6.098839929653592E-2</v>
      </c>
      <c r="AM54" s="93">
        <f t="shared" si="337"/>
        <v>1.2738393731011831E-3</v>
      </c>
      <c r="AN54" s="94">
        <f t="shared" si="338"/>
        <v>2.8394910604887449</v>
      </c>
      <c r="AO54" s="92">
        <f t="shared" si="339"/>
        <v>17.750527227749625</v>
      </c>
      <c r="AP54" s="93">
        <f t="shared" si="340"/>
        <v>0.12778332688636929</v>
      </c>
      <c r="AQ54" s="93">
        <f t="shared" si="341"/>
        <v>3.6773890024350275</v>
      </c>
      <c r="AR54" s="93">
        <f t="shared" si="342"/>
        <v>0</v>
      </c>
      <c r="AS54" s="93">
        <f t="shared" si="343"/>
        <v>0.22775733688616812</v>
      </c>
      <c r="AT54" s="93">
        <f t="shared" si="344"/>
        <v>0.132622883961864</v>
      </c>
      <c r="AU54" s="93">
        <f t="shared" si="345"/>
        <v>0.56474979599721442</v>
      </c>
      <c r="AV54" s="93">
        <f t="shared" si="346"/>
        <v>1.4843608743738966E-2</v>
      </c>
      <c r="AW54" s="93">
        <f t="shared" si="347"/>
        <v>0.49400866350284683</v>
      </c>
      <c r="AX54" s="93">
        <f t="shared" si="348"/>
        <v>1.0318153837147234E-2</v>
      </c>
      <c r="AY54" s="94">
        <f t="shared" si="349"/>
        <v>23.000000000000004</v>
      </c>
      <c r="AZ54" s="92">
        <f t="shared" si="350"/>
        <v>8.8752636138748127</v>
      </c>
      <c r="BA54" s="93">
        <f t="shared" si="351"/>
        <v>6.3891663443184643E-2</v>
      </c>
      <c r="BB54" s="93">
        <f t="shared" si="352"/>
        <v>2.4515926682900182</v>
      </c>
      <c r="BC54" s="93">
        <f t="shared" si="353"/>
        <v>0</v>
      </c>
      <c r="BD54" s="93">
        <f t="shared" si="354"/>
        <v>0.22775733688616812</v>
      </c>
      <c r="BE54" s="93">
        <f t="shared" si="355"/>
        <v>0.132622883961864</v>
      </c>
      <c r="BF54" s="93">
        <f t="shared" si="356"/>
        <v>0.56474979599721442</v>
      </c>
      <c r="BG54" s="93">
        <f t="shared" si="357"/>
        <v>1.4843608743738966E-2</v>
      </c>
      <c r="BH54" s="93">
        <f t="shared" si="358"/>
        <v>0.98801732700569367</v>
      </c>
      <c r="BI54" s="93">
        <f t="shared" si="359"/>
        <v>2.0636307674294467E-2</v>
      </c>
      <c r="BJ54" s="93">
        <f t="shared" si="360"/>
        <v>0</v>
      </c>
      <c r="BK54" s="93">
        <f t="shared" si="361"/>
        <v>0</v>
      </c>
      <c r="BL54" s="93">
        <f t="shared" si="362"/>
        <v>2</v>
      </c>
      <c r="BM54" s="94">
        <f t="shared" si="363"/>
        <v>13.339375205876987</v>
      </c>
      <c r="BN54" s="95">
        <f t="shared" si="364"/>
        <v>8.8752636138748127</v>
      </c>
      <c r="BO54" s="66">
        <f t="shared" si="365"/>
        <v>0</v>
      </c>
      <c r="BP54" s="66">
        <f t="shared" si="366"/>
        <v>0</v>
      </c>
      <c r="BQ54" s="66">
        <f t="shared" si="367"/>
        <v>8.8752636138748127</v>
      </c>
      <c r="BR54" s="66">
        <f t="shared" si="368"/>
        <v>2.4515926682900182</v>
      </c>
      <c r="BS54" s="66">
        <f t="shared" si="369"/>
        <v>6.3891663443184643E-2</v>
      </c>
      <c r="BT54" s="66">
        <f t="shared" si="370"/>
        <v>0</v>
      </c>
      <c r="BU54" s="66"/>
      <c r="BV54" s="66">
        <f t="shared" si="371"/>
        <v>0.132622883961864</v>
      </c>
      <c r="BW54" s="66">
        <f t="shared" si="372"/>
        <v>0.22775733688616812</v>
      </c>
      <c r="BX54" s="66">
        <f t="shared" si="373"/>
        <v>1.4843608743738966E-2</v>
      </c>
      <c r="BY54" s="66">
        <f t="shared" si="374"/>
        <v>2.8907081613249743</v>
      </c>
      <c r="BZ54" s="66">
        <f t="shared" si="375"/>
        <v>0</v>
      </c>
      <c r="CA54" s="66">
        <f t="shared" si="376"/>
        <v>0</v>
      </c>
      <c r="CB54" s="66">
        <f t="shared" si="377"/>
        <v>0</v>
      </c>
      <c r="CC54" s="66">
        <f t="shared" si="378"/>
        <v>0.56474979599721442</v>
      </c>
      <c r="CD54" s="56">
        <f t="shared" si="379"/>
        <v>0.56474979599721442</v>
      </c>
      <c r="CE54" s="66">
        <f t="shared" si="380"/>
        <v>1.1294995919944288</v>
      </c>
      <c r="CF54" s="66">
        <f t="shared" si="381"/>
        <v>0.42326753100847925</v>
      </c>
      <c r="CG54" s="66">
        <f t="shared" si="382"/>
        <v>2.0636307674294467E-2</v>
      </c>
      <c r="CH54" s="67">
        <f t="shared" si="383"/>
        <v>0.44390383868277372</v>
      </c>
      <c r="CI54" s="60"/>
      <c r="CJ54" s="60">
        <f t="shared" si="384"/>
        <v>0.90138167698968374</v>
      </c>
      <c r="CK54" s="60">
        <f t="shared" si="385"/>
        <v>1.1994564777629773</v>
      </c>
      <c r="CL54" s="60">
        <f t="shared" si="386"/>
        <v>1.2164738221839422</v>
      </c>
      <c r="CM54" s="60"/>
      <c r="CN54" s="60">
        <f t="shared" si="387"/>
        <v>0.90138167698968374</v>
      </c>
      <c r="CO54" s="60">
        <f t="shared" si="388"/>
        <v>8</v>
      </c>
      <c r="CP54" s="60">
        <f t="shared" si="389"/>
        <v>5.7590774740078246E-2</v>
      </c>
      <c r="CQ54" s="60">
        <f t="shared" si="390"/>
        <v>2.2098207106388701</v>
      </c>
      <c r="CR54" s="60">
        <f t="shared" si="391"/>
        <v>0</v>
      </c>
      <c r="CS54" s="60">
        <f t="shared" si="392"/>
        <v>0.20529629026915858</v>
      </c>
      <c r="CT54" s="60">
        <f t="shared" si="393"/>
        <v>0.1195438375527532</v>
      </c>
      <c r="CU54" s="60">
        <f t="shared" si="394"/>
        <v>0.50905511819555094</v>
      </c>
      <c r="CV54" s="60">
        <f t="shared" si="395"/>
        <v>1.3379756942010162E-2</v>
      </c>
      <c r="CW54" s="60">
        <f t="shared" si="396"/>
        <v>0.89058071511125692</v>
      </c>
      <c r="CX54" s="60">
        <f t="shared" si="397"/>
        <v>1.8601189618330627E-2</v>
      </c>
      <c r="CY54" s="60">
        <f t="shared" si="398"/>
        <v>0</v>
      </c>
      <c r="CZ54" s="60">
        <f t="shared" si="399"/>
        <v>0</v>
      </c>
      <c r="DA54" s="60">
        <f t="shared" si="400"/>
        <v>1.8027633539793675</v>
      </c>
      <c r="DB54" s="60">
        <f t="shared" si="401"/>
        <v>20.731778570762728</v>
      </c>
      <c r="DC54" s="60">
        <f t="shared" si="205"/>
        <v>4.536442858474544</v>
      </c>
      <c r="DD54" s="60" t="str">
        <f t="shared" si="402"/>
        <v>FAIL</v>
      </c>
      <c r="DE54" s="59">
        <f t="shared" si="403"/>
        <v>8</v>
      </c>
      <c r="DF54" s="59">
        <f t="shared" si="404"/>
        <v>0</v>
      </c>
      <c r="DG54" s="59">
        <f t="shared" si="405"/>
        <v>0</v>
      </c>
      <c r="DH54" s="59">
        <f t="shared" si="406"/>
        <v>8</v>
      </c>
      <c r="DI54" s="59">
        <f t="shared" si="407"/>
        <v>2.2098207106388701</v>
      </c>
      <c r="DJ54" s="59">
        <f t="shared" si="408"/>
        <v>5.7590774740078246E-2</v>
      </c>
      <c r="DK54" s="59">
        <f t="shared" si="409"/>
        <v>0</v>
      </c>
      <c r="DL54" s="59">
        <f t="shared" si="410"/>
        <v>4.536442858474544</v>
      </c>
      <c r="DM54" s="59">
        <f t="shared" si="411"/>
        <v>0</v>
      </c>
      <c r="DN54" s="59">
        <f t="shared" si="412"/>
        <v>0</v>
      </c>
      <c r="DO54" s="59">
        <f t="shared" si="413"/>
        <v>0</v>
      </c>
      <c r="DP54" s="59">
        <f t="shared" si="414"/>
        <v>6.8038543438534926</v>
      </c>
      <c r="DQ54" s="59">
        <f t="shared" si="415"/>
        <v>0.1195438375527532</v>
      </c>
      <c r="DR54" s="59">
        <f t="shared" si="416"/>
        <v>0</v>
      </c>
      <c r="DS54" s="59">
        <f t="shared" si="417"/>
        <v>1.3379756942010162E-2</v>
      </c>
      <c r="DT54" s="59">
        <f t="shared" si="418"/>
        <v>0.50905511819555094</v>
      </c>
      <c r="DU54" s="59">
        <f t="shared" si="419"/>
        <v>0.89058071511125692</v>
      </c>
      <c r="DV54" s="59">
        <f t="shared" si="420"/>
        <v>1.5325594278015711</v>
      </c>
      <c r="DW54" s="59">
        <f t="shared" si="421"/>
        <v>0</v>
      </c>
      <c r="DX54" s="59">
        <f t="shared" si="422"/>
        <v>0</v>
      </c>
      <c r="DY54" s="59">
        <f t="shared" si="423"/>
        <v>0</v>
      </c>
      <c r="DZ54" s="60"/>
      <c r="EA54" s="60">
        <f t="shared" si="424"/>
        <v>0.70628599857815177</v>
      </c>
      <c r="EB54" s="60">
        <f t="shared" si="425"/>
        <v>1.1262327548161626</v>
      </c>
      <c r="EC54" s="60">
        <f t="shared" si="426"/>
        <v>1.0542773125594167</v>
      </c>
      <c r="ED54" s="60">
        <f t="shared" si="427"/>
        <v>0.9950731476063962</v>
      </c>
      <c r="EE54" s="60"/>
      <c r="EF54" s="60">
        <f t="shared" si="428"/>
        <v>1.1262327548161626</v>
      </c>
      <c r="EG54" s="60">
        <f t="shared" si="429"/>
        <v>9.9956125895738808</v>
      </c>
      <c r="EH54" s="60">
        <f t="shared" si="430"/>
        <v>7.1956884129404944E-2</v>
      </c>
      <c r="EI54" s="60">
        <f t="shared" si="431"/>
        <v>2.7610639644953738</v>
      </c>
      <c r="EJ54" s="60">
        <f t="shared" si="432"/>
        <v>0</v>
      </c>
      <c r="EK54" s="60">
        <f t="shared" si="433"/>
        <v>0.25650777295090194</v>
      </c>
      <c r="EL54" s="60">
        <f t="shared" si="434"/>
        <v>0.14936423595603437</v>
      </c>
      <c r="EM54" s="60">
        <f t="shared" si="435"/>
        <v>0.63603971852780861</v>
      </c>
      <c r="EN54" s="60">
        <f t="shared" si="436"/>
        <v>1.6717358366874414E-2</v>
      </c>
      <c r="EO54" s="60">
        <f t="shared" si="437"/>
        <v>1.1127374759997237</v>
      </c>
      <c r="EP54" s="60">
        <f t="shared" si="438"/>
        <v>2.3241285641254574E-2</v>
      </c>
      <c r="EQ54" s="60">
        <f t="shared" si="439"/>
        <v>0</v>
      </c>
      <c r="ER54" s="60">
        <f t="shared" si="440"/>
        <v>0</v>
      </c>
      <c r="ES54" s="60">
        <f t="shared" si="441"/>
        <v>2.2524655096323252</v>
      </c>
      <c r="ET54" s="60">
        <f t="shared" si="442"/>
        <v>25.903353360771739</v>
      </c>
      <c r="EU54" s="60">
        <f t="shared" si="247"/>
        <v>-5.8067067215434776</v>
      </c>
      <c r="EV54" s="60" t="str">
        <f t="shared" si="443"/>
        <v/>
      </c>
      <c r="EW54" s="62">
        <f t="shared" si="444"/>
        <v>9.9956125895738808</v>
      </c>
      <c r="EX54" s="62">
        <f t="shared" si="445"/>
        <v>0</v>
      </c>
      <c r="EY54" s="62">
        <f t="shared" si="446"/>
        <v>0</v>
      </c>
      <c r="EZ54" s="62">
        <f t="shared" si="447"/>
        <v>9.9956125895738808</v>
      </c>
      <c r="FA54" s="62">
        <f t="shared" si="448"/>
        <v>2.7610639644953738</v>
      </c>
      <c r="FB54" s="62">
        <f t="shared" si="449"/>
        <v>7.1956884129404944E-2</v>
      </c>
      <c r="FC54" s="62">
        <f t="shared" si="450"/>
        <v>0</v>
      </c>
      <c r="FD54" s="62">
        <f t="shared" si="451"/>
        <v>-5.8067067215434776</v>
      </c>
      <c r="FE54" s="62">
        <f t="shared" si="452"/>
        <v>0.14936423595603437</v>
      </c>
      <c r="FF54" s="62">
        <f t="shared" si="453"/>
        <v>6.0632144944943791</v>
      </c>
      <c r="FG54" s="62">
        <f t="shared" si="454"/>
        <v>1.6717358366874414E-2</v>
      </c>
      <c r="FH54" s="62">
        <f t="shared" si="455"/>
        <v>3.2556102158985891</v>
      </c>
      <c r="FI54" s="62">
        <f t="shared" si="456"/>
        <v>0</v>
      </c>
      <c r="FJ54" s="62">
        <f t="shared" si="457"/>
        <v>0</v>
      </c>
      <c r="FK54" s="62">
        <f t="shared" si="458"/>
        <v>0</v>
      </c>
      <c r="FL54" s="62">
        <f t="shared" si="459"/>
        <v>0.63603971852780861</v>
      </c>
      <c r="FM54" s="62">
        <f t="shared" si="460"/>
        <v>1.1127374759997237</v>
      </c>
      <c r="FN54" s="62">
        <f t="shared" si="461"/>
        <v>1.7487771945275323</v>
      </c>
      <c r="FO54" s="62">
        <f t="shared" si="462"/>
        <v>0</v>
      </c>
      <c r="FP54" s="62">
        <f t="shared" si="463"/>
        <v>2.3241285641254574E-2</v>
      </c>
      <c r="FQ54" s="62">
        <f t="shared" si="464"/>
        <v>2.3241285641254574E-2</v>
      </c>
      <c r="FR54" s="62" t="str">
        <f t="shared" si="465"/>
        <v>Fail</v>
      </c>
      <c r="FS54" s="62" t="str">
        <f t="shared" si="466"/>
        <v>Low-Ca</v>
      </c>
      <c r="FT54" s="60">
        <f t="shared" si="467"/>
        <v>2.4042228265685969E-2</v>
      </c>
      <c r="FU54" s="60"/>
      <c r="FV54" s="60">
        <f t="shared" si="468"/>
        <v>1.0138072159029232</v>
      </c>
      <c r="FW54" s="60">
        <f t="shared" si="469"/>
        <v>8.9978062947869404</v>
      </c>
      <c r="FX54" s="60">
        <f t="shared" si="470"/>
        <v>6.4773829434741595E-2</v>
      </c>
      <c r="FY54" s="60">
        <f t="shared" si="471"/>
        <v>2.4854423375671222</v>
      </c>
      <c r="FZ54" s="60">
        <f t="shared" si="472"/>
        <v>0</v>
      </c>
      <c r="GA54" s="60">
        <f t="shared" si="473"/>
        <v>0.23090203161003026</v>
      </c>
      <c r="GB54" s="60">
        <f t="shared" si="474"/>
        <v>0.1344540367543938</v>
      </c>
      <c r="GC54" s="60">
        <f t="shared" si="475"/>
        <v>0.57254741836167977</v>
      </c>
      <c r="GD54" s="60">
        <f t="shared" si="476"/>
        <v>1.5048557654442289E-2</v>
      </c>
      <c r="GE54" s="60">
        <f t="shared" si="477"/>
        <v>1.0016590955554903</v>
      </c>
      <c r="GF54" s="60">
        <f t="shared" si="478"/>
        <v>2.0921237629792602E-2</v>
      </c>
      <c r="GG54" s="60">
        <f t="shared" si="479"/>
        <v>0</v>
      </c>
      <c r="GH54" s="60">
        <f t="shared" si="480"/>
        <v>0</v>
      </c>
      <c r="GI54" s="60">
        <f t="shared" si="481"/>
        <v>2.0276144318058464</v>
      </c>
      <c r="GJ54" s="60">
        <f t="shared" si="482"/>
        <v>23.317565965767233</v>
      </c>
      <c r="GK54" s="60">
        <f t="shared" si="288"/>
        <v>-0.63513193153446679</v>
      </c>
      <c r="GL54" s="60"/>
      <c r="GM54" s="88">
        <f t="shared" si="483"/>
        <v>8.9978062947869404</v>
      </c>
      <c r="GN54" s="88">
        <f t="shared" si="484"/>
        <v>0</v>
      </c>
      <c r="GO54" s="88">
        <f t="shared" si="485"/>
        <v>0</v>
      </c>
      <c r="GP54" s="87">
        <f t="shared" si="486"/>
        <v>8.9978062947869404</v>
      </c>
      <c r="GQ54" s="88">
        <f t="shared" si="487"/>
        <v>2.4854423375671222</v>
      </c>
      <c r="GR54" s="88">
        <f t="shared" si="488"/>
        <v>6.4773829434741595E-2</v>
      </c>
      <c r="GS54" s="88">
        <f t="shared" si="489"/>
        <v>0</v>
      </c>
      <c r="GT54" s="88">
        <f t="shared" si="490"/>
        <v>-0.63513193153446679</v>
      </c>
      <c r="GU54" s="88">
        <f t="shared" si="491"/>
        <v>0.1344540367543938</v>
      </c>
      <c r="GV54" s="88">
        <f t="shared" si="492"/>
        <v>0.8660339631444971</v>
      </c>
      <c r="GW54" s="88">
        <f t="shared" si="493"/>
        <v>1.5048557654442289E-2</v>
      </c>
      <c r="GX54" s="87">
        <f t="shared" si="494"/>
        <v>2.9306207930207298</v>
      </c>
      <c r="GY54" s="88">
        <f t="shared" si="495"/>
        <v>0</v>
      </c>
      <c r="GZ54" s="88">
        <f t="shared" si="496"/>
        <v>0</v>
      </c>
      <c r="HA54" s="88">
        <f t="shared" si="497"/>
        <v>0</v>
      </c>
      <c r="HB54" s="88">
        <f t="shared" si="498"/>
        <v>0.57254741836167977</v>
      </c>
      <c r="HC54" s="88">
        <f t="shared" si="499"/>
        <v>1.0016590955554903</v>
      </c>
      <c r="HD54" s="87">
        <f t="shared" si="500"/>
        <v>1.5742065139171699</v>
      </c>
      <c r="HE54" s="88">
        <f t="shared" si="501"/>
        <v>0</v>
      </c>
      <c r="HF54" s="88">
        <f t="shared" si="502"/>
        <v>2.0921237629792602E-2</v>
      </c>
      <c r="HG54" s="88">
        <f t="shared" si="503"/>
        <v>2.0921237629792602E-2</v>
      </c>
      <c r="HH54" s="96" t="str">
        <f t="shared" si="504"/>
        <v>Fail</v>
      </c>
      <c r="HI54" s="83">
        <f t="shared" si="505"/>
        <v>0.1343884552018432</v>
      </c>
      <c r="HJ54" s="83">
        <f t="shared" si="506"/>
        <v>2.0921237629792602E-2</v>
      </c>
      <c r="HK54" s="83">
        <f t="shared" si="507"/>
        <v>6.4773829434741595E-2</v>
      </c>
      <c r="HL54" s="83">
        <f t="shared" si="508"/>
        <v>8.9978062947869404</v>
      </c>
      <c r="HM54" s="96" t="str">
        <f t="shared" si="509"/>
        <v>Ferroactinolite</v>
      </c>
      <c r="HN54" s="60"/>
      <c r="HO54" s="60"/>
      <c r="HP54" s="97">
        <f>parameters!$E$5+parameters!$F$5*calcs!$Q54 +parameters!$G$5*calcs!$GM54+parameters!$H$5*LN(calcs!$GM54)+parameters!$I$5*calcs!$GQ54+parameters!$J$5*(calcs!$GU54+calcs!$GY54) + parameters!$K$5*calcs!$GT54+parameters!$L$5*(calcs!$GV54+calcs!$GZ54)+parameters!$M$5*(calcs!$GT54+calcs!$GV54+calcs!$GZ54)+parameters!$N$5*(calcs!$GO54+calcs!$GR54)+parameters!$O$5*calcs!$HB54+parameters!$P$5*calcs!$HE54</f>
        <v>62.904570439674316</v>
      </c>
      <c r="HQ54" s="97">
        <f>parameters!$E$6+parameters!$F$6*calcs!$Q54 +parameters!$G$6*calcs!$GM54+parameters!$H$6*LN(calcs!$GM54)+parameters!$I$6*calcs!$GQ54+parameters!$J$6*(calcs!$GU54+calcs!$GY54) + parameters!$K$6*calcs!$GT54+parameters!$L$6*(calcs!$GV54+calcs!$GZ54)+parameters!$M$6*(calcs!$GT54+calcs!$GV54+calcs!$GZ54)+parameters!$N$6*(calcs!$GO54+calcs!$GR54)+parameters!$O$6*calcs!$HB54+parameters!$P$6*calcs!$HE54</f>
        <v>103.60496112095842</v>
      </c>
      <c r="HR54" s="97">
        <f>parameters!$E$7+parameters!$F$7*calcs!$Q54 +parameters!$G$7*calcs!$GM54+parameters!$H$7*LN(calcs!$GM54)+parameters!$I$7*calcs!$GQ54+parameters!$J$7*(calcs!$GU54+calcs!$GY54) + parameters!$K$7*calcs!$GT54+parameters!$L$7*(calcs!$GV54+calcs!$GZ54)+parameters!$M$7*(calcs!$GT54+calcs!$GV54+calcs!$GZ54)+parameters!$N$7*(calcs!$GO54+calcs!$GR54)+parameters!$O$7*calcs!$HB54+parameters!$P$7*calcs!$HE54</f>
        <v>144.44745873798351</v>
      </c>
      <c r="HS54" s="97">
        <f>parameters!$E$8+parameters!$F$8*calcs!$Q54 +parameters!$G$8*calcs!$GM54+parameters!$H$8*LN(calcs!$GM54)+parameters!$I$8*calcs!$GQ54+parameters!$J$8*(calcs!$GU54+calcs!$GY54) + parameters!$K$8*calcs!$GT54+parameters!$L$8*(calcs!$GV54+calcs!$GZ54)+parameters!$M$8*(calcs!$GT54+calcs!$GV54+calcs!$GZ54)+parameters!$N$8*(calcs!$GO54+calcs!$GR54)+parameters!$O$8*calcs!$HB54+parameters!$P$8*calcs!$HE54</f>
        <v>144.45548002244803</v>
      </c>
      <c r="HT54" s="81"/>
      <c r="HU54" s="97">
        <f>EXP(parameters!$E$10+parameters!$F$10*calcs!$Q54 +parameters!$G$10*calcs!$GM54+parameters!$H$10*LN(calcs!$GM54)+parameters!$I$10*calcs!$GQ54+parameters!$J$10*(calcs!$GU54+calcs!$GY54) + parameters!$K$10*calcs!$GT54+parameters!$L$10*(calcs!$GV54+calcs!$GZ54)+parameters!$M$10*(calcs!$GT54+calcs!$GV54+calcs!$GZ54)+parameters!$N$10*(calcs!$GO54+calcs!$GR54)+parameters!$O$10*calcs!$HB54+parameters!$P$10*calcs!$HE54)</f>
        <v>7.056201528968983E-3</v>
      </c>
      <c r="HV54" s="97">
        <f>EXP(parameters!$E$11+parameters!$F$11*calcs!$Q54 +parameters!$G$11*calcs!$GM54+parameters!$H$11*LN(calcs!$GM54)+parameters!$I$11*calcs!$GQ54+parameters!$J$11*(calcs!$GU54+calcs!$GY54) + parameters!$K$11*calcs!$GT54+parameters!$L$11*(calcs!$GV54+calcs!$GZ54)+parameters!$M$11*(calcs!$GT54+calcs!$GV54+calcs!$GZ54)+parameters!$N$11*(calcs!$GO54+calcs!$GR54)+parameters!$O$11*calcs!$HB54+parameters!$P$11*calcs!$HE54)</f>
        <v>1.2419850760874922E-2</v>
      </c>
      <c r="HX54" s="97">
        <f>EXP(parameters!$E$13+parameters!$F$13*calcs!$Q54 +parameters!$G$13*calcs!$GM54+parameters!$H$13*LN(calcs!$GM54)+parameters!$I$13*calcs!$GQ54+parameters!$J$13*(calcs!$GU54+calcs!$GY54) + parameters!$K$13*calcs!$GT54+parameters!$L$13*(calcs!$GV54+calcs!$GZ54)+parameters!$M$13*(calcs!$GT54+calcs!$GV54+calcs!$GZ54)+parameters!$N$13*(calcs!$GO54+calcs!$GR54)+parameters!$O$13*calcs!$HB54+parameters!$P$13*calcs!$HE54)</f>
        <v>2.1558784333649477E-2</v>
      </c>
      <c r="HY54" s="97">
        <f>EXP(parameters!$E$14+parameters!$F$14*calcs!$Q54 +parameters!$G$14*calcs!$GM54+parameters!$H$14*LN(calcs!$GM54)+parameters!$I$14*calcs!$GQ54+parameters!$J$14*(calcs!$GU54+calcs!$GY54) + parameters!$K$14*calcs!$GT54+parameters!$L$14*(calcs!$GV54+calcs!$GZ54)+parameters!$M$14*(calcs!$GT54+calcs!$GV54+calcs!$GZ54)+parameters!$N$14*(calcs!$GO54+calcs!$GR54)+parameters!$O$14*calcs!$HB54+parameters!$P$14*calcs!$HE54)</f>
        <v>2.0418152633580093E-2</v>
      </c>
      <c r="HZ54" s="81"/>
      <c r="IA54" s="97">
        <f>EXP(parameters!$E$16+parameters!$F$16*calcs!$Q54 +parameters!$G$16*calcs!$GM54+parameters!$H$16*LN(calcs!$GM54)+parameters!$I$16*calcs!$GQ54+parameters!$J$16*(calcs!$GU54+calcs!$GY54) + parameters!$K$16*calcs!$GT54+parameters!$L$16*(calcs!$GV54+calcs!$GZ54)+parameters!$M$16*(calcs!$GT54+calcs!$GV54+calcs!$GZ54)+parameters!$N$16*(calcs!$GO54+calcs!$GR54)+parameters!$O$16*calcs!$HB54+parameters!$P$16*calcs!$HE54)</f>
        <v>2.6376893569816717E-4</v>
      </c>
      <c r="IB54" s="81"/>
      <c r="IC54" s="97">
        <f>(parameters!$E$18+parameters!$F$18*calcs!$Q54 +parameters!$G$18*calcs!$GM54+parameters!$H$18*LN(calcs!$GM54)+parameters!$I$18*calcs!$GQ54+parameters!$J$18*(calcs!$GU54+calcs!$GY54) + parameters!$K$18*calcs!$GT54+parameters!$L$18*(calcs!$GV54+calcs!$GZ54)+parameters!$M$18*(calcs!$GT54+calcs!$GV54+calcs!$GZ54)+parameters!$N$18*(calcs!$GO54+calcs!$GR54)+parameters!$O$18*calcs!$HB54+parameters!$P$18*calcs!$HE54)</f>
        <v>-22.975741155509329</v>
      </c>
      <c r="ID54" s="97">
        <f>EXP(parameters!$E$19+parameters!$F$19*calcs!$Q54 +parameters!$G$19*calcs!$GM54+parameters!$H$19*LN(calcs!$GM54)+parameters!$I$19*calcs!$GQ54+parameters!$J$19*(calcs!$GU54+calcs!$GY54) + parameters!$K$19*calcs!$GT54+parameters!$L$19*(calcs!$GV54+calcs!$GZ54)+parameters!$M$19*(calcs!$GT54+calcs!$GV54+calcs!$GZ54)+parameters!$N$19*(calcs!$GO54+calcs!$GR54)+parameters!$O$19*calcs!$HB54+parameters!$P$19*calcs!$HE54)</f>
        <v>0.46280565151102571</v>
      </c>
      <c r="IE54" s="73"/>
      <c r="IF54" s="97">
        <f>(parameters!$E$21+parameters!$F$21*calcs!$Q54 +parameters!$G$21*calcs!$GM54+parameters!$H$21*LN(calcs!$GM54)+parameters!$I$21*calcs!$GQ54+parameters!$J$21*(calcs!$GU54+calcs!$GY54) + parameters!$K$21*calcs!$GT54+parameters!$L$21*(calcs!$GV54+calcs!$GZ54)+parameters!$M$21*(calcs!$GT54+calcs!$GV54+calcs!$GZ54)+parameters!$N$21*(calcs!$GO54+calcs!$GR54)+parameters!$O$21*calcs!$HB54+parameters!$P$21*calcs!$HE54)</f>
        <v>13.429540841354036</v>
      </c>
      <c r="IG54" s="97">
        <f>(parameters!$E$22+parameters!$F$22*calcs!$Q54 +parameters!$G$22*calcs!$GM54+parameters!$H$22*LN(calcs!$GM54)+parameters!$I$22*calcs!$GQ54+parameters!$J$22*(calcs!$GU54+calcs!$GY54) + parameters!$K$22*calcs!$GT54+parameters!$L$22*(calcs!$GV54+calcs!$GZ54)+parameters!$M$22*(calcs!$GT54+calcs!$GV54+calcs!$GZ54)+parameters!$N$22*(calcs!$GO54+calcs!$GR54)+parameters!$O$22*calcs!$HB54+parameters!$P$22*calcs!$HE54)</f>
        <v>0.96887744083499761</v>
      </c>
      <c r="IH54" s="81"/>
      <c r="II54" s="97">
        <f>(parameters!$E$24+parameters!$F$24*calcs!$Q54 +parameters!$G$24*calcs!$GM54+parameters!$H$24*LN(calcs!$GM54)+parameters!$I$24*calcs!$GQ54+parameters!$J$24*(calcs!$GU54+calcs!$GY54) + parameters!$K$24*calcs!$GT54+parameters!$L$24*(calcs!$GV54+calcs!$GZ54)+parameters!$M$24*(calcs!$GT54+calcs!$GV54+calcs!$GZ54)+parameters!$N$24*(calcs!$GO54+calcs!$GR54)+parameters!$O$24*calcs!$HB54+parameters!$P$24*calcs!$HE54)</f>
        <v>19.459221626402879</v>
      </c>
    </row>
    <row r="55" spans="1:243" x14ac:dyDescent="0.3">
      <c r="A55" s="139" t="s">
        <v>175</v>
      </c>
      <c r="C55" s="117">
        <v>61.1</v>
      </c>
      <c r="D55" s="117">
        <v>0.64</v>
      </c>
      <c r="E55" s="117">
        <v>17.7</v>
      </c>
      <c r="F55" s="117"/>
      <c r="G55" s="117">
        <v>5.0999999999999996</v>
      </c>
      <c r="H55" s="117">
        <v>2.35</v>
      </c>
      <c r="I55" s="117">
        <v>6.12</v>
      </c>
      <c r="J55" s="117">
        <v>0.14000000000000001</v>
      </c>
      <c r="K55" s="117">
        <v>3.41</v>
      </c>
      <c r="L55" s="117">
        <v>2.31</v>
      </c>
      <c r="M55" s="91">
        <v>0</v>
      </c>
      <c r="N55" s="91">
        <v>0</v>
      </c>
      <c r="O55" s="91">
        <v>0</v>
      </c>
      <c r="P55" s="91">
        <v>95.759999999999991</v>
      </c>
      <c r="Q55" s="60">
        <v>1025</v>
      </c>
      <c r="R55" s="92">
        <f t="shared" si="316"/>
        <v>1.016977363515313</v>
      </c>
      <c r="S55" s="93">
        <f t="shared" si="317"/>
        <v>8.0130211593839994E-3</v>
      </c>
      <c r="T55" s="93">
        <f t="shared" si="318"/>
        <v>0.17359544611087352</v>
      </c>
      <c r="U55" s="93">
        <f t="shared" si="319"/>
        <v>0</v>
      </c>
      <c r="V55" s="93">
        <f t="shared" si="320"/>
        <v>7.0991091314031168E-2</v>
      </c>
      <c r="W55" s="93">
        <f t="shared" si="321"/>
        <v>5.8298189034978909E-2</v>
      </c>
      <c r="X55" s="93">
        <f t="shared" si="322"/>
        <v>0.10912981455064194</v>
      </c>
      <c r="Y55" s="93">
        <f t="shared" si="323"/>
        <v>1.9734987313222443E-3</v>
      </c>
      <c r="Z55" s="93">
        <f t="shared" si="324"/>
        <v>5.5018635344229502E-2</v>
      </c>
      <c r="AA55" s="93">
        <f t="shared" si="325"/>
        <v>2.4521407932197776E-2</v>
      </c>
      <c r="AB55" s="93">
        <f t="shared" si="326"/>
        <v>0</v>
      </c>
      <c r="AC55" s="94">
        <f t="shared" si="327"/>
        <v>0</v>
      </c>
      <c r="AD55" s="92">
        <f t="shared" si="328"/>
        <v>2.033954727030626</v>
      </c>
      <c r="AE55" s="93">
        <f t="shared" si="329"/>
        <v>1.6026042318767999E-2</v>
      </c>
      <c r="AF55" s="93">
        <f t="shared" si="330"/>
        <v>0.52078633833262056</v>
      </c>
      <c r="AG55" s="93">
        <f t="shared" si="331"/>
        <v>0</v>
      </c>
      <c r="AH55" s="93">
        <f t="shared" si="332"/>
        <v>7.0991091314031168E-2</v>
      </c>
      <c r="AI55" s="93">
        <f t="shared" si="333"/>
        <v>5.8298189034978909E-2</v>
      </c>
      <c r="AJ55" s="93">
        <f t="shared" si="334"/>
        <v>0.10912981455064194</v>
      </c>
      <c r="AK55" s="93">
        <f t="shared" si="335"/>
        <v>1.9734987313222443E-3</v>
      </c>
      <c r="AL55" s="93">
        <f t="shared" si="336"/>
        <v>5.5018635344229502E-2</v>
      </c>
      <c r="AM55" s="93">
        <f t="shared" si="337"/>
        <v>2.4521407932197776E-2</v>
      </c>
      <c r="AN55" s="94">
        <f t="shared" si="338"/>
        <v>2.8906997445894165</v>
      </c>
      <c r="AO55" s="92">
        <f t="shared" si="339"/>
        <v>16.183264557055882</v>
      </c>
      <c r="AP55" s="93">
        <f t="shared" si="340"/>
        <v>0.12751202335060166</v>
      </c>
      <c r="AQ55" s="93">
        <f t="shared" si="341"/>
        <v>4.1436630712234672</v>
      </c>
      <c r="AR55" s="93">
        <f t="shared" si="342"/>
        <v>0</v>
      </c>
      <c r="AS55" s="93">
        <f t="shared" si="343"/>
        <v>0.56484423997298705</v>
      </c>
      <c r="AT55" s="93">
        <f t="shared" si="344"/>
        <v>0.46385251540365879</v>
      </c>
      <c r="AU55" s="93">
        <f t="shared" si="345"/>
        <v>0.86829693722523671</v>
      </c>
      <c r="AV55" s="93">
        <f t="shared" si="346"/>
        <v>1.5702243342764988E-2</v>
      </c>
      <c r="AW55" s="93">
        <f t="shared" si="347"/>
        <v>0.43775857914188698</v>
      </c>
      <c r="AX55" s="93">
        <f t="shared" si="348"/>
        <v>0.19510583328351042</v>
      </c>
      <c r="AY55" s="94">
        <f t="shared" si="349"/>
        <v>22.999999999999996</v>
      </c>
      <c r="AZ55" s="92">
        <f t="shared" si="350"/>
        <v>8.0916322785279409</v>
      </c>
      <c r="BA55" s="93">
        <f t="shared" si="351"/>
        <v>6.375601167530083E-2</v>
      </c>
      <c r="BB55" s="93">
        <f t="shared" si="352"/>
        <v>2.7624420474823115</v>
      </c>
      <c r="BC55" s="93">
        <f t="shared" si="353"/>
        <v>0</v>
      </c>
      <c r="BD55" s="93">
        <f t="shared" si="354"/>
        <v>0.56484423997298705</v>
      </c>
      <c r="BE55" s="93">
        <f t="shared" si="355"/>
        <v>0.46385251540365879</v>
      </c>
      <c r="BF55" s="93">
        <f t="shared" si="356"/>
        <v>0.86829693722523671</v>
      </c>
      <c r="BG55" s="93">
        <f t="shared" si="357"/>
        <v>1.5702243342764988E-2</v>
      </c>
      <c r="BH55" s="93">
        <f t="shared" si="358"/>
        <v>0.87551715828377397</v>
      </c>
      <c r="BI55" s="93">
        <f t="shared" si="359"/>
        <v>0.39021166656702083</v>
      </c>
      <c r="BJ55" s="93">
        <f t="shared" si="360"/>
        <v>0</v>
      </c>
      <c r="BK55" s="93">
        <f t="shared" si="361"/>
        <v>0</v>
      </c>
      <c r="BL55" s="93">
        <f t="shared" si="362"/>
        <v>2</v>
      </c>
      <c r="BM55" s="94">
        <f t="shared" si="363"/>
        <v>14.096255098480995</v>
      </c>
      <c r="BN55" s="95">
        <f t="shared" si="364"/>
        <v>8.0916322785279409</v>
      </c>
      <c r="BO55" s="66">
        <f t="shared" si="365"/>
        <v>0</v>
      </c>
      <c r="BP55" s="66">
        <f t="shared" si="366"/>
        <v>0</v>
      </c>
      <c r="BQ55" s="66">
        <f t="shared" si="367"/>
        <v>8.0916322785279409</v>
      </c>
      <c r="BR55" s="66">
        <f t="shared" si="368"/>
        <v>2.7624420474823115</v>
      </c>
      <c r="BS55" s="66">
        <f t="shared" si="369"/>
        <v>6.375601167530083E-2</v>
      </c>
      <c r="BT55" s="66">
        <f t="shared" si="370"/>
        <v>0</v>
      </c>
      <c r="BU55" s="66"/>
      <c r="BV55" s="66">
        <f t="shared" si="371"/>
        <v>0.46385251540365879</v>
      </c>
      <c r="BW55" s="66">
        <f t="shared" si="372"/>
        <v>0.56484423997298705</v>
      </c>
      <c r="BX55" s="66">
        <f t="shared" si="373"/>
        <v>1.5702243342764988E-2</v>
      </c>
      <c r="BY55" s="66">
        <f t="shared" si="374"/>
        <v>3.8705970578770237</v>
      </c>
      <c r="BZ55" s="66">
        <f t="shared" si="375"/>
        <v>0</v>
      </c>
      <c r="CA55" s="66">
        <f t="shared" si="376"/>
        <v>0</v>
      </c>
      <c r="CB55" s="66">
        <f t="shared" si="377"/>
        <v>0</v>
      </c>
      <c r="CC55" s="66">
        <f t="shared" si="378"/>
        <v>0.86829693722523671</v>
      </c>
      <c r="CD55" s="56">
        <f t="shared" si="379"/>
        <v>0.86829693722523671</v>
      </c>
      <c r="CE55" s="66">
        <f t="shared" si="380"/>
        <v>1.7365938744504734</v>
      </c>
      <c r="CF55" s="66">
        <f t="shared" si="381"/>
        <v>7.2202210585372573E-3</v>
      </c>
      <c r="CG55" s="66">
        <f t="shared" si="382"/>
        <v>0.39021166656702083</v>
      </c>
      <c r="CH55" s="67">
        <f t="shared" si="383"/>
        <v>0.39743188762555809</v>
      </c>
      <c r="CI55" s="60"/>
      <c r="CJ55" s="60">
        <f t="shared" si="384"/>
        <v>0.98867567440365556</v>
      </c>
      <c r="CK55" s="60">
        <f t="shared" si="385"/>
        <v>1.1350532384820526</v>
      </c>
      <c r="CL55" s="60">
        <f t="shared" si="386"/>
        <v>1.1690868854560228</v>
      </c>
      <c r="CM55" s="60"/>
      <c r="CN55" s="60">
        <f t="shared" si="387"/>
        <v>0.98867567440365556</v>
      </c>
      <c r="CO55" s="60">
        <f t="shared" si="388"/>
        <v>8</v>
      </c>
      <c r="CP55" s="60">
        <f t="shared" si="389"/>
        <v>6.3034017840365386E-2</v>
      </c>
      <c r="CQ55" s="60">
        <f t="shared" si="390"/>
        <v>2.7311592542955894</v>
      </c>
      <c r="CR55" s="60">
        <f t="shared" si="391"/>
        <v>0</v>
      </c>
      <c r="CS55" s="60">
        <f t="shared" si="392"/>
        <v>0.55844775988831319</v>
      </c>
      <c r="CT55" s="60">
        <f t="shared" si="393"/>
        <v>0.45859969849054438</v>
      </c>
      <c r="CU55" s="60">
        <f t="shared" si="394"/>
        <v>0.8584640599937895</v>
      </c>
      <c r="CV55" s="60">
        <f t="shared" si="395"/>
        <v>1.5524426026558485E-2</v>
      </c>
      <c r="CW55" s="60">
        <f t="shared" si="396"/>
        <v>0.86560251691818224</v>
      </c>
      <c r="CX55" s="60">
        <f t="shared" si="397"/>
        <v>0.38579278260332367</v>
      </c>
      <c r="CY55" s="60">
        <f t="shared" si="398"/>
        <v>0</v>
      </c>
      <c r="CZ55" s="60">
        <f t="shared" si="399"/>
        <v>0</v>
      </c>
      <c r="DA55" s="60">
        <f t="shared" si="400"/>
        <v>1.9773513488073111</v>
      </c>
      <c r="DB55" s="60">
        <f t="shared" si="401"/>
        <v>22.739540511284076</v>
      </c>
      <c r="DC55" s="60">
        <f t="shared" si="205"/>
        <v>0.52091897743184745</v>
      </c>
      <c r="DD55" s="60" t="str">
        <f t="shared" si="402"/>
        <v/>
      </c>
      <c r="DE55" s="59">
        <f t="shared" si="403"/>
        <v>8</v>
      </c>
      <c r="DF55" s="59">
        <f t="shared" si="404"/>
        <v>0</v>
      </c>
      <c r="DG55" s="59">
        <f t="shared" si="405"/>
        <v>0</v>
      </c>
      <c r="DH55" s="59">
        <f t="shared" si="406"/>
        <v>8</v>
      </c>
      <c r="DI55" s="59">
        <f t="shared" si="407"/>
        <v>2.7311592542955894</v>
      </c>
      <c r="DJ55" s="59">
        <f t="shared" si="408"/>
        <v>6.3034017840365386E-2</v>
      </c>
      <c r="DK55" s="59">
        <f t="shared" si="409"/>
        <v>0</v>
      </c>
      <c r="DL55" s="59">
        <f t="shared" si="410"/>
        <v>0.52091897743184745</v>
      </c>
      <c r="DM55" s="59">
        <f t="shared" si="411"/>
        <v>0.45859969849054438</v>
      </c>
      <c r="DN55" s="59">
        <f t="shared" si="412"/>
        <v>3.7528782456465737E-2</v>
      </c>
      <c r="DO55" s="59">
        <f t="shared" si="413"/>
        <v>1.5524426026558485E-2</v>
      </c>
      <c r="DP55" s="59">
        <f t="shared" si="414"/>
        <v>3.8267651565413709</v>
      </c>
      <c r="DQ55" s="59">
        <f t="shared" si="415"/>
        <v>0</v>
      </c>
      <c r="DR55" s="59">
        <f t="shared" si="416"/>
        <v>0</v>
      </c>
      <c r="DS55" s="59">
        <f t="shared" si="417"/>
        <v>0</v>
      </c>
      <c r="DT55" s="59">
        <f t="shared" si="418"/>
        <v>0.8584640599937895</v>
      </c>
      <c r="DU55" s="59">
        <f t="shared" si="419"/>
        <v>0.86560251691818224</v>
      </c>
      <c r="DV55" s="59">
        <f t="shared" si="420"/>
        <v>1.7240665769119716</v>
      </c>
      <c r="DW55" s="59">
        <f t="shared" si="421"/>
        <v>0</v>
      </c>
      <c r="DX55" s="59">
        <f t="shared" si="422"/>
        <v>0</v>
      </c>
      <c r="DY55" s="59">
        <f t="shared" si="423"/>
        <v>0</v>
      </c>
      <c r="DZ55" s="60"/>
      <c r="EA55" s="60">
        <f t="shared" si="424"/>
        <v>0.73705041625052559</v>
      </c>
      <c r="EB55" s="60">
        <f t="shared" si="425"/>
        <v>1.0944077387842723</v>
      </c>
      <c r="EC55" s="60">
        <f t="shared" si="426"/>
        <v>1.0132086340618864</v>
      </c>
      <c r="ED55" s="60">
        <f t="shared" si="427"/>
        <v>0.98786972770569048</v>
      </c>
      <c r="EE55" s="60"/>
      <c r="EF55" s="60">
        <f t="shared" si="428"/>
        <v>1.0944077387842723</v>
      </c>
      <c r="EG55" s="60">
        <f t="shared" si="429"/>
        <v>8.8555449850175929</v>
      </c>
      <c r="EH55" s="60">
        <f t="shared" si="430"/>
        <v>6.9775072571469643E-2</v>
      </c>
      <c r="EI55" s="60">
        <f t="shared" si="431"/>
        <v>3.0232379547077119</v>
      </c>
      <c r="EJ55" s="60">
        <f t="shared" si="432"/>
        <v>0</v>
      </c>
      <c r="EK55" s="60">
        <f t="shared" si="433"/>
        <v>0.61816990743415767</v>
      </c>
      <c r="EL55" s="60">
        <f t="shared" si="434"/>
        <v>0.50764378251231512</v>
      </c>
      <c r="EM55" s="60">
        <f t="shared" si="435"/>
        <v>0.95027088766198053</v>
      </c>
      <c r="EN55" s="60">
        <f t="shared" si="436"/>
        <v>1.7184656630595825E-2</v>
      </c>
      <c r="EO55" s="60">
        <f t="shared" si="437"/>
        <v>0.95817275346417696</v>
      </c>
      <c r="EP55" s="60">
        <f t="shared" si="438"/>
        <v>0.42705066765485572</v>
      </c>
      <c r="EQ55" s="60">
        <f t="shared" si="439"/>
        <v>0</v>
      </c>
      <c r="ER55" s="60">
        <f t="shared" si="440"/>
        <v>0</v>
      </c>
      <c r="ES55" s="60">
        <f t="shared" si="441"/>
        <v>2.1888154775685447</v>
      </c>
      <c r="ET55" s="60">
        <f t="shared" si="442"/>
        <v>25.171377992038256</v>
      </c>
      <c r="EU55" s="60">
        <f t="shared" si="247"/>
        <v>-4.3427559840765113</v>
      </c>
      <c r="EV55" s="60" t="str">
        <f t="shared" si="443"/>
        <v/>
      </c>
      <c r="EW55" s="62">
        <f t="shared" si="444"/>
        <v>8.8555449850175929</v>
      </c>
      <c r="EX55" s="62">
        <f t="shared" si="445"/>
        <v>0</v>
      </c>
      <c r="EY55" s="62">
        <f t="shared" si="446"/>
        <v>0</v>
      </c>
      <c r="EZ55" s="62">
        <f t="shared" si="447"/>
        <v>8.8555449850175929</v>
      </c>
      <c r="FA55" s="62">
        <f t="shared" si="448"/>
        <v>3.0232379547077119</v>
      </c>
      <c r="FB55" s="62">
        <f t="shared" si="449"/>
        <v>6.9775072571469643E-2</v>
      </c>
      <c r="FC55" s="62">
        <f t="shared" si="450"/>
        <v>0</v>
      </c>
      <c r="FD55" s="62">
        <f t="shared" si="451"/>
        <v>-4.3427559840765113</v>
      </c>
      <c r="FE55" s="62">
        <f t="shared" si="452"/>
        <v>0.50764378251231512</v>
      </c>
      <c r="FF55" s="62">
        <f t="shared" si="453"/>
        <v>4.9609258915106693</v>
      </c>
      <c r="FG55" s="62">
        <f t="shared" si="454"/>
        <v>1.7184656630595825E-2</v>
      </c>
      <c r="FH55" s="62">
        <f t="shared" si="455"/>
        <v>4.2360113738562504</v>
      </c>
      <c r="FI55" s="62">
        <f t="shared" si="456"/>
        <v>0</v>
      </c>
      <c r="FJ55" s="62">
        <f t="shared" si="457"/>
        <v>0</v>
      </c>
      <c r="FK55" s="62">
        <f t="shared" si="458"/>
        <v>0</v>
      </c>
      <c r="FL55" s="62">
        <f t="shared" si="459"/>
        <v>0.95027088766198053</v>
      </c>
      <c r="FM55" s="62">
        <f t="shared" si="460"/>
        <v>0.95817275346417696</v>
      </c>
      <c r="FN55" s="62">
        <f t="shared" si="461"/>
        <v>1.9084436411261576</v>
      </c>
      <c r="FO55" s="62">
        <f t="shared" si="462"/>
        <v>0</v>
      </c>
      <c r="FP55" s="62">
        <f t="shared" si="463"/>
        <v>0.42705066765485572</v>
      </c>
      <c r="FQ55" s="62">
        <f t="shared" si="464"/>
        <v>0.42705066765485572</v>
      </c>
      <c r="FR55" s="62" t="str">
        <f t="shared" si="465"/>
        <v>Fail</v>
      </c>
      <c r="FS55" s="62" t="str">
        <f t="shared" si="466"/>
        <v>Low-Ca</v>
      </c>
      <c r="FT55" s="60">
        <f t="shared" si="467"/>
        <v>9.2829352604529236E-2</v>
      </c>
      <c r="FU55" s="60"/>
      <c r="FV55" s="60">
        <f t="shared" si="468"/>
        <v>1.0415417065939638</v>
      </c>
      <c r="FW55" s="60">
        <f t="shared" si="469"/>
        <v>8.4277724925087956</v>
      </c>
      <c r="FX55" s="60">
        <f t="shared" si="470"/>
        <v>6.6404545205917515E-2</v>
      </c>
      <c r="FY55" s="60">
        <f t="shared" si="471"/>
        <v>2.8771986045016504</v>
      </c>
      <c r="FZ55" s="60">
        <f t="shared" si="472"/>
        <v>0</v>
      </c>
      <c r="GA55" s="60">
        <f t="shared" si="473"/>
        <v>0.58830883366123543</v>
      </c>
      <c r="GB55" s="60">
        <f t="shared" si="474"/>
        <v>0.4831217405014297</v>
      </c>
      <c r="GC55" s="60">
        <f t="shared" si="475"/>
        <v>0.90436747382788496</v>
      </c>
      <c r="GD55" s="60">
        <f t="shared" si="476"/>
        <v>1.6354541328577152E-2</v>
      </c>
      <c r="GE55" s="60">
        <f t="shared" si="477"/>
        <v>0.91188763519117955</v>
      </c>
      <c r="GF55" s="60">
        <f t="shared" si="478"/>
        <v>0.40642172512908964</v>
      </c>
      <c r="GG55" s="60">
        <f t="shared" si="479"/>
        <v>0</v>
      </c>
      <c r="GH55" s="60">
        <f t="shared" si="480"/>
        <v>0</v>
      </c>
      <c r="GI55" s="60">
        <f t="shared" si="481"/>
        <v>2.0830834131879277</v>
      </c>
      <c r="GJ55" s="60">
        <f t="shared" si="482"/>
        <v>23.955459251661168</v>
      </c>
      <c r="GK55" s="60">
        <f t="shared" si="288"/>
        <v>-1.9109185033223355</v>
      </c>
      <c r="GL55" s="60"/>
      <c r="GM55" s="88">
        <f t="shared" si="483"/>
        <v>8.4277724925087956</v>
      </c>
      <c r="GN55" s="88">
        <f t="shared" si="484"/>
        <v>0</v>
      </c>
      <c r="GO55" s="88">
        <f t="shared" si="485"/>
        <v>0</v>
      </c>
      <c r="GP55" s="87">
        <f t="shared" si="486"/>
        <v>8.4277724925087956</v>
      </c>
      <c r="GQ55" s="88">
        <f t="shared" si="487"/>
        <v>2.8771986045016504</v>
      </c>
      <c r="GR55" s="88">
        <f t="shared" si="488"/>
        <v>6.6404545205917515E-2</v>
      </c>
      <c r="GS55" s="88">
        <f t="shared" si="489"/>
        <v>0</v>
      </c>
      <c r="GT55" s="88">
        <f t="shared" si="490"/>
        <v>-1.9109185033223355</v>
      </c>
      <c r="GU55" s="88">
        <f t="shared" si="491"/>
        <v>0.4831217405014297</v>
      </c>
      <c r="GV55" s="88">
        <f t="shared" si="492"/>
        <v>2.4992273369835711</v>
      </c>
      <c r="GW55" s="88">
        <f t="shared" si="493"/>
        <v>1.6354541328577152E-2</v>
      </c>
      <c r="GX55" s="87">
        <f t="shared" si="494"/>
        <v>4.0313882651988111</v>
      </c>
      <c r="GY55" s="88">
        <f t="shared" si="495"/>
        <v>0</v>
      </c>
      <c r="GZ55" s="88">
        <f t="shared" si="496"/>
        <v>0</v>
      </c>
      <c r="HA55" s="88">
        <f t="shared" si="497"/>
        <v>0</v>
      </c>
      <c r="HB55" s="88">
        <f t="shared" si="498"/>
        <v>0.90436747382788496</v>
      </c>
      <c r="HC55" s="88">
        <f t="shared" si="499"/>
        <v>0.91188763519117955</v>
      </c>
      <c r="HD55" s="87">
        <f t="shared" si="500"/>
        <v>1.8162551090190644</v>
      </c>
      <c r="HE55" s="88">
        <f t="shared" si="501"/>
        <v>0</v>
      </c>
      <c r="HF55" s="88">
        <f t="shared" si="502"/>
        <v>0.40642172512908964</v>
      </c>
      <c r="HG55" s="88">
        <f t="shared" si="503"/>
        <v>0.40642172512908964</v>
      </c>
      <c r="HH55" s="96" t="str">
        <f t="shared" si="504"/>
        <v>Fail</v>
      </c>
      <c r="HI55" s="83">
        <f t="shared" si="505"/>
        <v>0.1619936928740896</v>
      </c>
      <c r="HJ55" s="83">
        <f t="shared" si="506"/>
        <v>0.40642172512908964</v>
      </c>
      <c r="HK55" s="83">
        <f t="shared" si="507"/>
        <v>6.6404545205917515E-2</v>
      </c>
      <c r="HL55" s="83">
        <f t="shared" si="508"/>
        <v>8.4277724925087956</v>
      </c>
      <c r="HM55" s="96" t="str">
        <f t="shared" si="509"/>
        <v>Ferroactinolite</v>
      </c>
      <c r="HN55" s="60"/>
      <c r="HO55" s="60"/>
      <c r="HP55" s="97">
        <f>parameters!$E$5+parameters!$F$5*calcs!$Q55 +parameters!$G$5*calcs!$GM55+parameters!$H$5*LN(calcs!$GM55)+parameters!$I$5*calcs!$GQ55+parameters!$J$5*(calcs!$GU55+calcs!$GY55) + parameters!$K$5*calcs!$GT55+parameters!$L$5*(calcs!$GV55+calcs!$GZ55)+parameters!$M$5*(calcs!$GT55+calcs!$GV55+calcs!$GZ55)+parameters!$N$5*(calcs!$GO55+calcs!$GR55)+parameters!$O$5*calcs!$HB55+parameters!$P$5*calcs!$HE55</f>
        <v>67.351303955635473</v>
      </c>
      <c r="HQ55" s="97">
        <f>parameters!$E$6+parameters!$F$6*calcs!$Q55 +parameters!$G$6*calcs!$GM55+parameters!$H$6*LN(calcs!$GM55)+parameters!$I$6*calcs!$GQ55+parameters!$J$6*(calcs!$GU55+calcs!$GY55) + parameters!$K$6*calcs!$GT55+parameters!$L$6*(calcs!$GV55+calcs!$GZ55)+parameters!$M$6*(calcs!$GT55+calcs!$GV55+calcs!$GZ55)+parameters!$N$6*(calcs!$GO55+calcs!$GR55)+parameters!$O$6*calcs!$HB55+parameters!$P$6*calcs!$HE55</f>
        <v>83.537453926266139</v>
      </c>
      <c r="HR55" s="97">
        <f>parameters!$E$7+parameters!$F$7*calcs!$Q55 +parameters!$G$7*calcs!$GM55+parameters!$H$7*LN(calcs!$GM55)+parameters!$I$7*calcs!$GQ55+parameters!$J$7*(calcs!$GU55+calcs!$GY55) + parameters!$K$7*calcs!$GT55+parameters!$L$7*(calcs!$GV55+calcs!$GZ55)+parameters!$M$7*(calcs!$GT55+calcs!$GV55+calcs!$GZ55)+parameters!$N$7*(calcs!$GO55+calcs!$GR55)+parameters!$O$7*calcs!$HB55+parameters!$P$7*calcs!$HE55</f>
        <v>131.13145687530846</v>
      </c>
      <c r="HS55" s="97">
        <f>parameters!$E$8+parameters!$F$8*calcs!$Q55 +parameters!$G$8*calcs!$GM55+parameters!$H$8*LN(calcs!$GM55)+parameters!$I$8*calcs!$GQ55+parameters!$J$8*(calcs!$GU55+calcs!$GY55) + parameters!$K$8*calcs!$GT55+parameters!$L$8*(calcs!$GV55+calcs!$GZ55)+parameters!$M$8*(calcs!$GT55+calcs!$GV55+calcs!$GZ55)+parameters!$N$8*(calcs!$GO55+calcs!$GR55)+parameters!$O$8*calcs!$HB55+parameters!$P$8*calcs!$HE55</f>
        <v>130.9967108508159</v>
      </c>
      <c r="HT55" s="81"/>
      <c r="HU55" s="97">
        <f>EXP(parameters!$E$10+parameters!$F$10*calcs!$Q55 +parameters!$G$10*calcs!$GM55+parameters!$H$10*LN(calcs!$GM55)+parameters!$I$10*calcs!$GQ55+parameters!$J$10*(calcs!$GU55+calcs!$GY55) + parameters!$K$10*calcs!$GT55+parameters!$L$10*(calcs!$GV55+calcs!$GZ55)+parameters!$M$10*(calcs!$GT55+calcs!$GV55+calcs!$GZ55)+parameters!$N$10*(calcs!$GO55+calcs!$GR55)+parameters!$O$10*calcs!$HB55+parameters!$P$10*calcs!$HE55)</f>
        <v>2.3949437977779275E-2</v>
      </c>
      <c r="HV55" s="97">
        <f>EXP(parameters!$E$11+parameters!$F$11*calcs!$Q55 +parameters!$G$11*calcs!$GM55+parameters!$H$11*LN(calcs!$GM55)+parameters!$I$11*calcs!$GQ55+parameters!$J$11*(calcs!$GU55+calcs!$GY55) + parameters!$K$11*calcs!$GT55+parameters!$L$11*(calcs!$GV55+calcs!$GZ55)+parameters!$M$11*(calcs!$GT55+calcs!$GV55+calcs!$GZ55)+parameters!$N$11*(calcs!$GO55+calcs!$GR55)+parameters!$O$11*calcs!$HB55+parameters!$P$11*calcs!$HE55)</f>
        <v>5.756822401755967E-2</v>
      </c>
      <c r="HX55" s="97">
        <f>EXP(parameters!$E$13+parameters!$F$13*calcs!$Q55 +parameters!$G$13*calcs!$GM55+parameters!$H$13*LN(calcs!$GM55)+parameters!$I$13*calcs!$GQ55+parameters!$J$13*(calcs!$GU55+calcs!$GY55) + parameters!$K$13*calcs!$GT55+parameters!$L$13*(calcs!$GV55+calcs!$GZ55)+parameters!$M$13*(calcs!$GT55+calcs!$GV55+calcs!$GZ55)+parameters!$N$13*(calcs!$GO55+calcs!$GR55)+parameters!$O$13*calcs!$HB55+parameters!$P$13*calcs!$HE55)</f>
        <v>7.1957970695221321E-2</v>
      </c>
      <c r="HY55" s="97">
        <f>EXP(parameters!$E$14+parameters!$F$14*calcs!$Q55 +parameters!$G$14*calcs!$GM55+parameters!$H$14*LN(calcs!$GM55)+parameters!$I$14*calcs!$GQ55+parameters!$J$14*(calcs!$GU55+calcs!$GY55) + parameters!$K$14*calcs!$GT55+parameters!$L$14*(calcs!$GV55+calcs!$GZ55)+parameters!$M$14*(calcs!$GT55+calcs!$GV55+calcs!$GZ55)+parameters!$N$14*(calcs!$GO55+calcs!$GR55)+parameters!$O$14*calcs!$HB55+parameters!$P$14*calcs!$HE55)</f>
        <v>4.9249466531699898E-2</v>
      </c>
      <c r="HZ55" s="81"/>
      <c r="IA55" s="97">
        <f>EXP(parameters!$E$16+parameters!$F$16*calcs!$Q55 +parameters!$G$16*calcs!$GM55+parameters!$H$16*LN(calcs!$GM55)+parameters!$I$16*calcs!$GQ55+parameters!$J$16*(calcs!$GU55+calcs!$GY55) + parameters!$K$16*calcs!$GT55+parameters!$L$16*(calcs!$GV55+calcs!$GZ55)+parameters!$M$16*(calcs!$GT55+calcs!$GV55+calcs!$GZ55)+parameters!$N$16*(calcs!$GO55+calcs!$GR55)+parameters!$O$16*calcs!$HB55+parameters!$P$16*calcs!$HE55)</f>
        <v>2.7686291170739845E-3</v>
      </c>
      <c r="IB55" s="81"/>
      <c r="IC55" s="97">
        <f>(parameters!$E$18+parameters!$F$18*calcs!$Q55 +parameters!$G$18*calcs!$GM55+parameters!$H$18*LN(calcs!$GM55)+parameters!$I$18*calcs!$GQ55+parameters!$J$18*(calcs!$GU55+calcs!$GY55) + parameters!$K$18*calcs!$GT55+parameters!$L$18*(calcs!$GV55+calcs!$GZ55)+parameters!$M$18*(calcs!$GT55+calcs!$GV55+calcs!$GZ55)+parameters!$N$18*(calcs!$GO55+calcs!$GR55)+parameters!$O$18*calcs!$HB55+parameters!$P$18*calcs!$HE55)</f>
        <v>-17.604494088333237</v>
      </c>
      <c r="ID55" s="97">
        <f>EXP(parameters!$E$19+parameters!$F$19*calcs!$Q55 +parameters!$G$19*calcs!$GM55+parameters!$H$19*LN(calcs!$GM55)+parameters!$I$19*calcs!$GQ55+parameters!$J$19*(calcs!$GU55+calcs!$GY55) + parameters!$K$19*calcs!$GT55+parameters!$L$19*(calcs!$GV55+calcs!$GZ55)+parameters!$M$19*(calcs!$GT55+calcs!$GV55+calcs!$GZ55)+parameters!$N$19*(calcs!$GO55+calcs!$GR55)+parameters!$O$19*calcs!$HB55+parameters!$P$19*calcs!$HE55)</f>
        <v>1.9189906580197564</v>
      </c>
      <c r="IE55" s="73"/>
      <c r="IF55" s="97">
        <f>(parameters!$E$21+parameters!$F$21*calcs!$Q55 +parameters!$G$21*calcs!$GM55+parameters!$H$21*LN(calcs!$GM55)+parameters!$I$21*calcs!$GQ55+parameters!$J$21*(calcs!$GU55+calcs!$GY55) + parameters!$K$21*calcs!$GT55+parameters!$L$21*(calcs!$GV55+calcs!$GZ55)+parameters!$M$21*(calcs!$GT55+calcs!$GV55+calcs!$GZ55)+parameters!$N$21*(calcs!$GO55+calcs!$GR55)+parameters!$O$21*calcs!$HB55+parameters!$P$21*calcs!$HE55)</f>
        <v>8.8819445272275672</v>
      </c>
      <c r="IG55" s="97">
        <f>(parameters!$E$22+parameters!$F$22*calcs!$Q55 +parameters!$G$22*calcs!$GM55+parameters!$H$22*LN(calcs!$GM55)+parameters!$I$22*calcs!$GQ55+parameters!$J$22*(calcs!$GU55+calcs!$GY55) + parameters!$K$22*calcs!$GT55+parameters!$L$22*(calcs!$GV55+calcs!$GZ55)+parameters!$M$22*(calcs!$GT55+calcs!$GV55+calcs!$GZ55)+parameters!$N$22*(calcs!$GO55+calcs!$GR55)+parameters!$O$22*calcs!$HB55+parameters!$P$22*calcs!$HE55)</f>
        <v>1.4421393231283077</v>
      </c>
      <c r="IH55" s="81"/>
      <c r="II55" s="97">
        <f>(parameters!$E$24+parameters!$F$24*calcs!$Q55 +parameters!$G$24*calcs!$GM55+parameters!$H$24*LN(calcs!$GM55)+parameters!$I$24*calcs!$GQ55+parameters!$J$24*(calcs!$GU55+calcs!$GY55) + parameters!$K$24*calcs!$GT55+parameters!$L$24*(calcs!$GV55+calcs!$GZ55)+parameters!$M$24*(calcs!$GT55+calcs!$GV55+calcs!$GZ55)+parameters!$N$24*(calcs!$GO55+calcs!$GR55)+parameters!$O$24*calcs!$HB55+parameters!$P$24*calcs!$HE55)</f>
        <v>16.740585504330486</v>
      </c>
    </row>
    <row r="56" spans="1:243" x14ac:dyDescent="0.3">
      <c r="A56" s="139" t="s">
        <v>175</v>
      </c>
      <c r="C56" s="117">
        <v>64.2</v>
      </c>
      <c r="D56" s="117">
        <v>0.47</v>
      </c>
      <c r="E56" s="117">
        <v>17.5</v>
      </c>
      <c r="F56" s="117"/>
      <c r="G56" s="117">
        <v>4.1399999999999997</v>
      </c>
      <c r="H56" s="117">
        <v>0.71</v>
      </c>
      <c r="I56" s="117">
        <v>5.74</v>
      </c>
      <c r="J56" s="117">
        <v>0.12</v>
      </c>
      <c r="K56" s="117">
        <v>3.64</v>
      </c>
      <c r="L56" s="117">
        <v>2.33</v>
      </c>
      <c r="M56" s="91">
        <v>0</v>
      </c>
      <c r="N56" s="91">
        <v>0</v>
      </c>
      <c r="O56" s="91">
        <v>0</v>
      </c>
      <c r="P56" s="91">
        <v>95.759999999999991</v>
      </c>
      <c r="Q56" s="60">
        <v>1025</v>
      </c>
      <c r="R56" s="92">
        <f t="shared" si="316"/>
        <v>1.0685752330226366</v>
      </c>
      <c r="S56" s="93">
        <f t="shared" si="317"/>
        <v>5.8845624139226239E-3</v>
      </c>
      <c r="T56" s="93">
        <f t="shared" si="318"/>
        <v>0.17163391564634389</v>
      </c>
      <c r="U56" s="93">
        <f t="shared" si="319"/>
        <v>0</v>
      </c>
      <c r="V56" s="93">
        <f t="shared" si="320"/>
        <v>5.7628062360801771E-2</v>
      </c>
      <c r="W56" s="93">
        <f t="shared" si="321"/>
        <v>1.7613495410568097E-2</v>
      </c>
      <c r="X56" s="93">
        <f t="shared" si="322"/>
        <v>0.10235378031383738</v>
      </c>
      <c r="Y56" s="93">
        <f t="shared" si="323"/>
        <v>1.6915703411333521E-3</v>
      </c>
      <c r="Z56" s="93">
        <f t="shared" si="324"/>
        <v>5.8729569692960525E-2</v>
      </c>
      <c r="AA56" s="93">
        <f t="shared" si="325"/>
        <v>2.4733714494381307E-2</v>
      </c>
      <c r="AB56" s="93">
        <f t="shared" si="326"/>
        <v>0</v>
      </c>
      <c r="AC56" s="94">
        <f t="shared" si="327"/>
        <v>0</v>
      </c>
      <c r="AD56" s="92">
        <f t="shared" si="328"/>
        <v>2.1371504660452731</v>
      </c>
      <c r="AE56" s="93">
        <f t="shared" si="329"/>
        <v>1.1769124827845248E-2</v>
      </c>
      <c r="AF56" s="93">
        <f t="shared" si="330"/>
        <v>0.51490174693903168</v>
      </c>
      <c r="AG56" s="93">
        <f t="shared" si="331"/>
        <v>0</v>
      </c>
      <c r="AH56" s="93">
        <f t="shared" si="332"/>
        <v>5.7628062360801771E-2</v>
      </c>
      <c r="AI56" s="93">
        <f t="shared" si="333"/>
        <v>1.7613495410568097E-2</v>
      </c>
      <c r="AJ56" s="93">
        <f t="shared" si="334"/>
        <v>0.10235378031383738</v>
      </c>
      <c r="AK56" s="93">
        <f t="shared" si="335"/>
        <v>1.6915703411333521E-3</v>
      </c>
      <c r="AL56" s="93">
        <f t="shared" si="336"/>
        <v>5.8729569692960525E-2</v>
      </c>
      <c r="AM56" s="93">
        <f t="shared" si="337"/>
        <v>2.4733714494381307E-2</v>
      </c>
      <c r="AN56" s="94">
        <f t="shared" si="338"/>
        <v>2.9265715304258322</v>
      </c>
      <c r="AO56" s="92">
        <f t="shared" si="339"/>
        <v>16.795919801724114</v>
      </c>
      <c r="AP56" s="93">
        <f t="shared" si="340"/>
        <v>9.249385098783279E-2</v>
      </c>
      <c r="AQ56" s="93">
        <f t="shared" si="341"/>
        <v>4.0466259090118823</v>
      </c>
      <c r="AR56" s="93">
        <f t="shared" si="342"/>
        <v>0</v>
      </c>
      <c r="AS56" s="93">
        <f t="shared" si="343"/>
        <v>0.45290040599335057</v>
      </c>
      <c r="AT56" s="93">
        <f t="shared" si="344"/>
        <v>0.13842490785937511</v>
      </c>
      <c r="AU56" s="93">
        <f t="shared" si="345"/>
        <v>0.80440095953360147</v>
      </c>
      <c r="AV56" s="93">
        <f t="shared" si="346"/>
        <v>1.3294094281169355E-2</v>
      </c>
      <c r="AW56" s="93">
        <f t="shared" si="347"/>
        <v>0.46155718009788271</v>
      </c>
      <c r="AX56" s="93">
        <f t="shared" si="348"/>
        <v>0.19438289051079355</v>
      </c>
      <c r="AY56" s="94">
        <f t="shared" si="349"/>
        <v>23.000000000000004</v>
      </c>
      <c r="AZ56" s="92">
        <f t="shared" si="350"/>
        <v>8.3979599008620571</v>
      </c>
      <c r="BA56" s="93">
        <f t="shared" si="351"/>
        <v>4.6246925493916395E-2</v>
      </c>
      <c r="BB56" s="93">
        <f t="shared" si="352"/>
        <v>2.6977506060079217</v>
      </c>
      <c r="BC56" s="93">
        <f t="shared" si="353"/>
        <v>0</v>
      </c>
      <c r="BD56" s="93">
        <f t="shared" si="354"/>
        <v>0.45290040599335057</v>
      </c>
      <c r="BE56" s="93">
        <f t="shared" si="355"/>
        <v>0.13842490785937511</v>
      </c>
      <c r="BF56" s="93">
        <f t="shared" si="356"/>
        <v>0.80440095953360147</v>
      </c>
      <c r="BG56" s="93">
        <f t="shared" si="357"/>
        <v>1.3294094281169355E-2</v>
      </c>
      <c r="BH56" s="93">
        <f t="shared" si="358"/>
        <v>0.92311436019576543</v>
      </c>
      <c r="BI56" s="93">
        <f t="shared" si="359"/>
        <v>0.3887657810215871</v>
      </c>
      <c r="BJ56" s="93">
        <f t="shared" si="360"/>
        <v>0</v>
      </c>
      <c r="BK56" s="93">
        <f t="shared" si="361"/>
        <v>0</v>
      </c>
      <c r="BL56" s="93">
        <f t="shared" si="362"/>
        <v>2</v>
      </c>
      <c r="BM56" s="94">
        <f t="shared" si="363"/>
        <v>13.862857941248745</v>
      </c>
      <c r="BN56" s="95">
        <f t="shared" si="364"/>
        <v>8.3979599008620571</v>
      </c>
      <c r="BO56" s="66">
        <f t="shared" si="365"/>
        <v>0</v>
      </c>
      <c r="BP56" s="66">
        <f t="shared" si="366"/>
        <v>0</v>
      </c>
      <c r="BQ56" s="66">
        <f t="shared" si="367"/>
        <v>8.3979599008620571</v>
      </c>
      <c r="BR56" s="66">
        <f t="shared" si="368"/>
        <v>2.6977506060079217</v>
      </c>
      <c r="BS56" s="66">
        <f t="shared" si="369"/>
        <v>4.6246925493916395E-2</v>
      </c>
      <c r="BT56" s="66">
        <f t="shared" si="370"/>
        <v>0</v>
      </c>
      <c r="BU56" s="66"/>
      <c r="BV56" s="66">
        <f t="shared" si="371"/>
        <v>0.13842490785937511</v>
      </c>
      <c r="BW56" s="66">
        <f t="shared" si="372"/>
        <v>0.45290040599335057</v>
      </c>
      <c r="BX56" s="66">
        <f t="shared" si="373"/>
        <v>1.3294094281169355E-2</v>
      </c>
      <c r="BY56" s="66">
        <f t="shared" si="374"/>
        <v>3.348616939635733</v>
      </c>
      <c r="BZ56" s="66">
        <f t="shared" si="375"/>
        <v>0</v>
      </c>
      <c r="CA56" s="66">
        <f t="shared" si="376"/>
        <v>0</v>
      </c>
      <c r="CB56" s="66">
        <f t="shared" si="377"/>
        <v>0</v>
      </c>
      <c r="CC56" s="66">
        <f t="shared" si="378"/>
        <v>0.80440095953360147</v>
      </c>
      <c r="CD56" s="56">
        <f t="shared" si="379"/>
        <v>0.80440095953360147</v>
      </c>
      <c r="CE56" s="66">
        <f t="shared" si="380"/>
        <v>1.6088019190672029</v>
      </c>
      <c r="CF56" s="66">
        <f t="shared" si="381"/>
        <v>0.11871340066216396</v>
      </c>
      <c r="CG56" s="66">
        <f t="shared" si="382"/>
        <v>0.3887657810215871</v>
      </c>
      <c r="CH56" s="67">
        <f t="shared" si="383"/>
        <v>0.50747918168375106</v>
      </c>
      <c r="CI56" s="60"/>
      <c r="CJ56" s="60">
        <f t="shared" si="384"/>
        <v>0.95261231232823507</v>
      </c>
      <c r="CK56" s="60">
        <f t="shared" si="385"/>
        <v>1.1541631651863227</v>
      </c>
      <c r="CL56" s="60">
        <f t="shared" si="386"/>
        <v>1.1951260084264097</v>
      </c>
      <c r="CM56" s="60"/>
      <c r="CN56" s="60">
        <f t="shared" si="387"/>
        <v>0.95261231232823507</v>
      </c>
      <c r="CO56" s="60">
        <f t="shared" si="388"/>
        <v>8</v>
      </c>
      <c r="CP56" s="60">
        <f t="shared" si="389"/>
        <v>4.4055390632831301E-2</v>
      </c>
      <c r="CQ56" s="60">
        <f t="shared" si="390"/>
        <v>2.5699104428741038</v>
      </c>
      <c r="CR56" s="60">
        <f t="shared" si="391"/>
        <v>0</v>
      </c>
      <c r="CS56" s="60">
        <f t="shared" si="392"/>
        <v>0.43143850300772213</v>
      </c>
      <c r="CT56" s="60">
        <f t="shared" si="393"/>
        <v>0.1318652715597422</v>
      </c>
      <c r="CU56" s="60">
        <f t="shared" si="394"/>
        <v>0.76628225810035511</v>
      </c>
      <c r="CV56" s="60">
        <f t="shared" si="395"/>
        <v>1.2664117893494305E-2</v>
      </c>
      <c r="CW56" s="60">
        <f t="shared" si="396"/>
        <v>0.87937010520948733</v>
      </c>
      <c r="CX56" s="60">
        <f t="shared" si="397"/>
        <v>0.37034306961306634</v>
      </c>
      <c r="CY56" s="60">
        <f t="shared" si="398"/>
        <v>0</v>
      </c>
      <c r="CZ56" s="60">
        <f t="shared" si="399"/>
        <v>0</v>
      </c>
      <c r="DA56" s="60">
        <f t="shared" si="400"/>
        <v>1.9052246246564701</v>
      </c>
      <c r="DB56" s="60">
        <f t="shared" si="401"/>
        <v>21.910083183549407</v>
      </c>
      <c r="DC56" s="60">
        <f t="shared" si="205"/>
        <v>2.179833632901186</v>
      </c>
      <c r="DD56" s="60" t="str">
        <f t="shared" si="402"/>
        <v>FAIL</v>
      </c>
      <c r="DE56" s="59">
        <f t="shared" si="403"/>
        <v>8</v>
      </c>
      <c r="DF56" s="59">
        <f t="shared" si="404"/>
        <v>0</v>
      </c>
      <c r="DG56" s="59">
        <f t="shared" si="405"/>
        <v>0</v>
      </c>
      <c r="DH56" s="59">
        <f t="shared" si="406"/>
        <v>8</v>
      </c>
      <c r="DI56" s="59">
        <f t="shared" si="407"/>
        <v>2.5699104428741038</v>
      </c>
      <c r="DJ56" s="59">
        <f t="shared" si="408"/>
        <v>4.4055390632831301E-2</v>
      </c>
      <c r="DK56" s="59">
        <f t="shared" si="409"/>
        <v>0</v>
      </c>
      <c r="DL56" s="59">
        <f t="shared" si="410"/>
        <v>2.179833632901186</v>
      </c>
      <c r="DM56" s="59">
        <f t="shared" si="411"/>
        <v>0.1318652715597422</v>
      </c>
      <c r="DN56" s="59">
        <f t="shared" si="412"/>
        <v>-1.7483951298934639</v>
      </c>
      <c r="DO56" s="59">
        <f t="shared" si="413"/>
        <v>1.2664117893494305E-2</v>
      </c>
      <c r="DP56" s="59">
        <f t="shared" si="414"/>
        <v>3.1899337259678933</v>
      </c>
      <c r="DQ56" s="59">
        <f t="shared" si="415"/>
        <v>0</v>
      </c>
      <c r="DR56" s="59">
        <f t="shared" si="416"/>
        <v>0</v>
      </c>
      <c r="DS56" s="59">
        <f t="shared" si="417"/>
        <v>0</v>
      </c>
      <c r="DT56" s="59">
        <f t="shared" si="418"/>
        <v>0.76628225810035511</v>
      </c>
      <c r="DU56" s="59">
        <f t="shared" si="419"/>
        <v>0.87937010520948733</v>
      </c>
      <c r="DV56" s="59">
        <f t="shared" si="420"/>
        <v>1.6456523633098423</v>
      </c>
      <c r="DW56" s="59">
        <f t="shared" si="421"/>
        <v>0</v>
      </c>
      <c r="DX56" s="59">
        <f t="shared" si="422"/>
        <v>0</v>
      </c>
      <c r="DY56" s="59">
        <f t="shared" si="423"/>
        <v>0</v>
      </c>
      <c r="DZ56" s="60"/>
      <c r="EA56" s="60">
        <f t="shared" si="424"/>
        <v>0.72099934430037171</v>
      </c>
      <c r="EB56" s="60">
        <f t="shared" si="425"/>
        <v>1.113247543628729</v>
      </c>
      <c r="EC56" s="60">
        <f t="shared" si="426"/>
        <v>1.0357758739695551</v>
      </c>
      <c r="ED56" s="60">
        <f t="shared" si="427"/>
        <v>0.99025033093660364</v>
      </c>
      <c r="EE56" s="60"/>
      <c r="EF56" s="60">
        <f t="shared" si="428"/>
        <v>1.113247543628729</v>
      </c>
      <c r="EG56" s="60">
        <f t="shared" si="429"/>
        <v>9.3490082311272502</v>
      </c>
      <c r="EH56" s="60">
        <f t="shared" si="430"/>
        <v>5.148427620648327E-2</v>
      </c>
      <c r="EI56" s="60">
        <f t="shared" si="431"/>
        <v>3.0032642354612338</v>
      </c>
      <c r="EJ56" s="60">
        <f t="shared" si="432"/>
        <v>0</v>
      </c>
      <c r="EK56" s="60">
        <f t="shared" si="433"/>
        <v>0.5041902644805516</v>
      </c>
      <c r="EL56" s="60">
        <f t="shared" si="434"/>
        <v>0.15410118865148248</v>
      </c>
      <c r="EM56" s="60">
        <f t="shared" si="435"/>
        <v>0.89549739229337444</v>
      </c>
      <c r="EN56" s="60">
        <f t="shared" si="436"/>
        <v>1.4799617803280518E-2</v>
      </c>
      <c r="EO56" s="60">
        <f t="shared" si="437"/>
        <v>1.0276547939763416</v>
      </c>
      <c r="EP56" s="60">
        <f t="shared" si="438"/>
        <v>0.43279255076918621</v>
      </c>
      <c r="EQ56" s="60">
        <f t="shared" si="439"/>
        <v>0</v>
      </c>
      <c r="ER56" s="60">
        <f t="shared" si="440"/>
        <v>0</v>
      </c>
      <c r="ES56" s="60">
        <f t="shared" si="441"/>
        <v>2.226495087257458</v>
      </c>
      <c r="ET56" s="60">
        <f t="shared" si="442"/>
        <v>25.604693503460769</v>
      </c>
      <c r="EU56" s="60">
        <f t="shared" si="247"/>
        <v>-5.2093870069215384</v>
      </c>
      <c r="EV56" s="60" t="str">
        <f t="shared" si="443"/>
        <v/>
      </c>
      <c r="EW56" s="62">
        <f t="shared" si="444"/>
        <v>9.3490082311272502</v>
      </c>
      <c r="EX56" s="62">
        <f t="shared" si="445"/>
        <v>0</v>
      </c>
      <c r="EY56" s="62">
        <f t="shared" si="446"/>
        <v>0</v>
      </c>
      <c r="EZ56" s="62">
        <f t="shared" si="447"/>
        <v>9.3490082311272502</v>
      </c>
      <c r="FA56" s="62">
        <f t="shared" si="448"/>
        <v>3.0032642354612338</v>
      </c>
      <c r="FB56" s="62">
        <f t="shared" si="449"/>
        <v>5.148427620648327E-2</v>
      </c>
      <c r="FC56" s="62">
        <f t="shared" si="450"/>
        <v>0</v>
      </c>
      <c r="FD56" s="62">
        <f t="shared" si="451"/>
        <v>-5.2093870069215384</v>
      </c>
      <c r="FE56" s="62">
        <f t="shared" si="452"/>
        <v>0.15410118865148248</v>
      </c>
      <c r="FF56" s="62">
        <f t="shared" si="453"/>
        <v>5.71357727140209</v>
      </c>
      <c r="FG56" s="62">
        <f t="shared" si="454"/>
        <v>1.4799617803280518E-2</v>
      </c>
      <c r="FH56" s="62">
        <f t="shared" si="455"/>
        <v>3.7278395826030319</v>
      </c>
      <c r="FI56" s="62">
        <f t="shared" si="456"/>
        <v>0</v>
      </c>
      <c r="FJ56" s="62">
        <f t="shared" si="457"/>
        <v>0</v>
      </c>
      <c r="FK56" s="62">
        <f t="shared" si="458"/>
        <v>0</v>
      </c>
      <c r="FL56" s="62">
        <f t="shared" si="459"/>
        <v>0.89549739229337444</v>
      </c>
      <c r="FM56" s="62">
        <f t="shared" si="460"/>
        <v>1.0276547939763416</v>
      </c>
      <c r="FN56" s="62">
        <f t="shared" si="461"/>
        <v>1.9231521862697161</v>
      </c>
      <c r="FO56" s="62">
        <f t="shared" si="462"/>
        <v>0</v>
      </c>
      <c r="FP56" s="62">
        <f t="shared" si="463"/>
        <v>0.43279255076918621</v>
      </c>
      <c r="FQ56" s="62">
        <f t="shared" si="464"/>
        <v>0.43279255076918621</v>
      </c>
      <c r="FR56" s="62" t="str">
        <f t="shared" si="465"/>
        <v>Fail</v>
      </c>
      <c r="FS56" s="62" t="str">
        <f t="shared" si="466"/>
        <v>Low-Ca</v>
      </c>
      <c r="FT56" s="60">
        <f t="shared" si="467"/>
        <v>2.6262718671546892E-2</v>
      </c>
      <c r="FU56" s="60"/>
      <c r="FV56" s="60">
        <f t="shared" si="468"/>
        <v>1.032929927978482</v>
      </c>
      <c r="FW56" s="60">
        <f t="shared" si="469"/>
        <v>8.6745041155636251</v>
      </c>
      <c r="FX56" s="60">
        <f t="shared" si="470"/>
        <v>4.7769833419657286E-2</v>
      </c>
      <c r="FY56" s="60">
        <f t="shared" si="471"/>
        <v>2.786587339167669</v>
      </c>
      <c r="FZ56" s="60">
        <f t="shared" si="472"/>
        <v>0</v>
      </c>
      <c r="GA56" s="60">
        <f t="shared" si="473"/>
        <v>0.46781438374413686</v>
      </c>
      <c r="GB56" s="60">
        <f t="shared" si="474"/>
        <v>0.14298323010561234</v>
      </c>
      <c r="GC56" s="60">
        <f t="shared" si="475"/>
        <v>0.83088982519686483</v>
      </c>
      <c r="GD56" s="60">
        <f t="shared" si="476"/>
        <v>1.3731867848387411E-2</v>
      </c>
      <c r="GE56" s="60">
        <f t="shared" si="477"/>
        <v>0.95351244959291448</v>
      </c>
      <c r="GF56" s="60">
        <f t="shared" si="478"/>
        <v>0.40156781019112631</v>
      </c>
      <c r="GG56" s="60">
        <f t="shared" si="479"/>
        <v>0</v>
      </c>
      <c r="GH56" s="60">
        <f t="shared" si="480"/>
        <v>0</v>
      </c>
      <c r="GI56" s="60">
        <f t="shared" si="481"/>
        <v>2.0658598559569641</v>
      </c>
      <c r="GJ56" s="60">
        <f t="shared" si="482"/>
        <v>23.757388343505095</v>
      </c>
      <c r="GK56" s="60">
        <f t="shared" si="288"/>
        <v>-1.5147766870101904</v>
      </c>
      <c r="GL56" s="60"/>
      <c r="GM56" s="88">
        <f t="shared" si="483"/>
        <v>8.6745041155636251</v>
      </c>
      <c r="GN56" s="88">
        <f t="shared" si="484"/>
        <v>0</v>
      </c>
      <c r="GO56" s="88">
        <f t="shared" si="485"/>
        <v>0</v>
      </c>
      <c r="GP56" s="87">
        <f t="shared" si="486"/>
        <v>8.6745041155636251</v>
      </c>
      <c r="GQ56" s="88">
        <f t="shared" si="487"/>
        <v>2.786587339167669</v>
      </c>
      <c r="GR56" s="88">
        <f t="shared" si="488"/>
        <v>4.7769833419657286E-2</v>
      </c>
      <c r="GS56" s="88">
        <f t="shared" si="489"/>
        <v>0</v>
      </c>
      <c r="GT56" s="88">
        <f t="shared" si="490"/>
        <v>-1.5147766870101904</v>
      </c>
      <c r="GU56" s="88">
        <f t="shared" si="491"/>
        <v>0.14298323010561234</v>
      </c>
      <c r="GV56" s="88">
        <f t="shared" si="492"/>
        <v>1.9825910707543273</v>
      </c>
      <c r="GW56" s="88">
        <f t="shared" si="493"/>
        <v>1.3731867848387411E-2</v>
      </c>
      <c r="GX56" s="87">
        <f t="shared" si="494"/>
        <v>3.4588866542854633</v>
      </c>
      <c r="GY56" s="88">
        <f t="shared" si="495"/>
        <v>0</v>
      </c>
      <c r="GZ56" s="88">
        <f t="shared" si="496"/>
        <v>0</v>
      </c>
      <c r="HA56" s="88">
        <f t="shared" si="497"/>
        <v>0</v>
      </c>
      <c r="HB56" s="88">
        <f t="shared" si="498"/>
        <v>0.83088982519686483</v>
      </c>
      <c r="HC56" s="88">
        <f t="shared" si="499"/>
        <v>0.95351244959291448</v>
      </c>
      <c r="HD56" s="87">
        <f t="shared" si="500"/>
        <v>1.7844022747897794</v>
      </c>
      <c r="HE56" s="88">
        <f t="shared" si="501"/>
        <v>0</v>
      </c>
      <c r="HF56" s="88">
        <f t="shared" si="502"/>
        <v>0.40156781019112631</v>
      </c>
      <c r="HG56" s="88">
        <f t="shared" si="503"/>
        <v>0.40156781019112631</v>
      </c>
      <c r="HH56" s="96" t="str">
        <f t="shared" si="504"/>
        <v>Fail</v>
      </c>
      <c r="HI56" s="83">
        <f t="shared" si="505"/>
        <v>6.7268046121825006E-2</v>
      </c>
      <c r="HJ56" s="83">
        <f t="shared" si="506"/>
        <v>0.40156781019112631</v>
      </c>
      <c r="HK56" s="83">
        <f t="shared" si="507"/>
        <v>4.7769833419657286E-2</v>
      </c>
      <c r="HL56" s="83">
        <f t="shared" si="508"/>
        <v>8.6745041155636251</v>
      </c>
      <c r="HM56" s="96" t="str">
        <f t="shared" si="509"/>
        <v>Ferroactinolite</v>
      </c>
      <c r="HN56" s="60"/>
      <c r="HO56" s="60"/>
      <c r="HP56" s="97">
        <f>parameters!$E$5+parameters!$F$5*calcs!$Q56 +parameters!$G$5*calcs!$GM56+parameters!$H$5*LN(calcs!$GM56)+parameters!$I$5*calcs!$GQ56+parameters!$J$5*(calcs!$GU56+calcs!$GY56) + parameters!$K$5*calcs!$GT56+parameters!$L$5*(calcs!$GV56+calcs!$GZ56)+parameters!$M$5*(calcs!$GT56+calcs!$GV56+calcs!$GZ56)+parameters!$N$5*(calcs!$GO56+calcs!$GR56)+parameters!$O$5*calcs!$HB56+parameters!$P$5*calcs!$HE56</f>
        <v>63.342255790305856</v>
      </c>
      <c r="HQ56" s="97">
        <f>parameters!$E$6+parameters!$F$6*calcs!$Q56 +parameters!$G$6*calcs!$GM56+parameters!$H$6*LN(calcs!$GM56)+parameters!$I$6*calcs!$GQ56+parameters!$J$6*(calcs!$GU56+calcs!$GY56) + parameters!$K$6*calcs!$GT56+parameters!$L$6*(calcs!$GV56+calcs!$GZ56)+parameters!$M$6*(calcs!$GT56+calcs!$GV56+calcs!$GZ56)+parameters!$N$6*(calcs!$GO56+calcs!$GR56)+parameters!$O$6*calcs!$HB56+parameters!$P$6*calcs!$HE56</f>
        <v>92.158302769235576</v>
      </c>
      <c r="HR56" s="97">
        <f>parameters!$E$7+parameters!$F$7*calcs!$Q56 +parameters!$G$7*calcs!$GM56+parameters!$H$7*LN(calcs!$GM56)+parameters!$I$7*calcs!$GQ56+parameters!$J$7*(calcs!$GU56+calcs!$GY56) + parameters!$K$7*calcs!$GT56+parameters!$L$7*(calcs!$GV56+calcs!$GZ56)+parameters!$M$7*(calcs!$GT56+calcs!$GV56+calcs!$GZ56)+parameters!$N$7*(calcs!$GO56+calcs!$GR56)+parameters!$O$7*calcs!$HB56+parameters!$P$7*calcs!$HE56</f>
        <v>138.34810074699328</v>
      </c>
      <c r="HS56" s="97">
        <f>parameters!$E$8+parameters!$F$8*calcs!$Q56 +parameters!$G$8*calcs!$GM56+parameters!$H$8*LN(calcs!$GM56)+parameters!$I$8*calcs!$GQ56+parameters!$J$8*(calcs!$GU56+calcs!$GY56) + parameters!$K$8*calcs!$GT56+parameters!$L$8*(calcs!$GV56+calcs!$GZ56)+parameters!$M$8*(calcs!$GT56+calcs!$GV56+calcs!$GZ56)+parameters!$N$8*(calcs!$GO56+calcs!$GR56)+parameters!$O$8*calcs!$HB56+parameters!$P$8*calcs!$HE56</f>
        <v>138.26455569355946</v>
      </c>
      <c r="HT56" s="81"/>
      <c r="HU56" s="97">
        <f>EXP(parameters!$E$10+parameters!$F$10*calcs!$Q56 +parameters!$G$10*calcs!$GM56+parameters!$H$10*LN(calcs!$GM56)+parameters!$I$10*calcs!$GQ56+parameters!$J$10*(calcs!$GU56+calcs!$GY56) + parameters!$K$10*calcs!$GT56+parameters!$L$10*(calcs!$GV56+calcs!$GZ56)+parameters!$M$10*(calcs!$GT56+calcs!$GV56+calcs!$GZ56)+parameters!$N$10*(calcs!$GO56+calcs!$GR56)+parameters!$O$10*calcs!$HB56+parameters!$P$10*calcs!$HE56)</f>
        <v>1.2467965690754033E-2</v>
      </c>
      <c r="HV56" s="97">
        <f>EXP(parameters!$E$11+parameters!$F$11*calcs!$Q56 +parameters!$G$11*calcs!$GM56+parameters!$H$11*LN(calcs!$GM56)+parameters!$I$11*calcs!$GQ56+parameters!$J$11*(calcs!$GU56+calcs!$GY56) + parameters!$K$11*calcs!$GT56+parameters!$L$11*(calcs!$GV56+calcs!$GZ56)+parameters!$M$11*(calcs!$GT56+calcs!$GV56+calcs!$GZ56)+parameters!$N$11*(calcs!$GO56+calcs!$GR56)+parameters!$O$11*calcs!$HB56+parameters!$P$11*calcs!$HE56)</f>
        <v>2.7412708165451789E-2</v>
      </c>
      <c r="HX56" s="97">
        <f>EXP(parameters!$E$13+parameters!$F$13*calcs!$Q56 +parameters!$G$13*calcs!$GM56+parameters!$H$13*LN(calcs!$GM56)+parameters!$I$13*calcs!$GQ56+parameters!$J$13*(calcs!$GU56+calcs!$GY56) + parameters!$K$13*calcs!$GT56+parameters!$L$13*(calcs!$GV56+calcs!$GZ56)+parameters!$M$13*(calcs!$GT56+calcs!$GV56+calcs!$GZ56)+parameters!$N$13*(calcs!$GO56+calcs!$GR56)+parameters!$O$13*calcs!$HB56+parameters!$P$13*calcs!$HE56)</f>
        <v>3.8153647252109908E-2</v>
      </c>
      <c r="HY56" s="97">
        <f>EXP(parameters!$E$14+parameters!$F$14*calcs!$Q56 +parameters!$G$14*calcs!$GM56+parameters!$H$14*LN(calcs!$GM56)+parameters!$I$14*calcs!$GQ56+parameters!$J$14*(calcs!$GU56+calcs!$GY56) + parameters!$K$14*calcs!$GT56+parameters!$L$14*(calcs!$GV56+calcs!$GZ56)+parameters!$M$14*(calcs!$GT56+calcs!$GV56+calcs!$GZ56)+parameters!$N$14*(calcs!$GO56+calcs!$GR56)+parameters!$O$14*calcs!$HB56+parameters!$P$14*calcs!$HE56)</f>
        <v>2.8600541420452531E-2</v>
      </c>
      <c r="HZ56" s="81"/>
      <c r="IA56" s="97">
        <f>EXP(parameters!$E$16+parameters!$F$16*calcs!$Q56 +parameters!$G$16*calcs!$GM56+parameters!$H$16*LN(calcs!$GM56)+parameters!$I$16*calcs!$GQ56+parameters!$J$16*(calcs!$GU56+calcs!$GY56) + parameters!$K$16*calcs!$GT56+parameters!$L$16*(calcs!$GV56+calcs!$GZ56)+parameters!$M$16*(calcs!$GT56+calcs!$GV56+calcs!$GZ56)+parameters!$N$16*(calcs!$GO56+calcs!$GR56)+parameters!$O$16*calcs!$HB56+parameters!$P$16*calcs!$HE56)</f>
        <v>8.5654444863157893E-4</v>
      </c>
      <c r="IB56" s="81"/>
      <c r="IC56" s="97">
        <f>(parameters!$E$18+parameters!$F$18*calcs!$Q56 +parameters!$G$18*calcs!$GM56+parameters!$H$18*LN(calcs!$GM56)+parameters!$I$18*calcs!$GQ56+parameters!$J$18*(calcs!$GU56+calcs!$GY56) + parameters!$K$18*calcs!$GT56+parameters!$L$18*(calcs!$GV56+calcs!$GZ56)+parameters!$M$18*(calcs!$GT56+calcs!$GV56+calcs!$GZ56)+parameters!$N$18*(calcs!$GO56+calcs!$GR56)+parameters!$O$18*calcs!$HB56+parameters!$P$18*calcs!$HE56)</f>
        <v>-20.618363826077513</v>
      </c>
      <c r="ID56" s="97">
        <f>EXP(parameters!$E$19+parameters!$F$19*calcs!$Q56 +parameters!$G$19*calcs!$GM56+parameters!$H$19*LN(calcs!$GM56)+parameters!$I$19*calcs!$GQ56+parameters!$J$19*(calcs!$GU56+calcs!$GY56) + parameters!$K$19*calcs!$GT56+parameters!$L$19*(calcs!$GV56+calcs!$GZ56)+parameters!$M$19*(calcs!$GT56+calcs!$GV56+calcs!$GZ56)+parameters!$N$19*(calcs!$GO56+calcs!$GR56)+parameters!$O$19*calcs!$HB56+parameters!$P$19*calcs!$HE56)</f>
        <v>1.0123095134836511</v>
      </c>
      <c r="IE56" s="73"/>
      <c r="IF56" s="97">
        <f>(parameters!$E$21+parameters!$F$21*calcs!$Q56 +parameters!$G$21*calcs!$GM56+parameters!$H$21*LN(calcs!$GM56)+parameters!$I$21*calcs!$GQ56+parameters!$J$21*(calcs!$GU56+calcs!$GY56) + parameters!$K$21*calcs!$GT56+parameters!$L$21*(calcs!$GV56+calcs!$GZ56)+parameters!$M$21*(calcs!$GT56+calcs!$GV56+calcs!$GZ56)+parameters!$N$21*(calcs!$GO56+calcs!$GR56)+parameters!$O$21*calcs!$HB56+parameters!$P$21*calcs!$HE56)</f>
        <v>12.032264066055632</v>
      </c>
      <c r="IG56" s="97">
        <f>(parameters!$E$22+parameters!$F$22*calcs!$Q56 +parameters!$G$22*calcs!$GM56+parameters!$H$22*LN(calcs!$GM56)+parameters!$I$22*calcs!$GQ56+parameters!$J$22*(calcs!$GU56+calcs!$GY56) + parameters!$K$22*calcs!$GT56+parameters!$L$22*(calcs!$GV56+calcs!$GZ56)+parameters!$M$22*(calcs!$GT56+calcs!$GV56+calcs!$GZ56)+parameters!$N$22*(calcs!$GO56+calcs!$GR56)+parameters!$O$22*calcs!$HB56+parameters!$P$22*calcs!$HE56)</f>
        <v>1.3975370520764798</v>
      </c>
      <c r="IH56" s="81"/>
      <c r="II56" s="97">
        <f>(parameters!$E$24+parameters!$F$24*calcs!$Q56 +parameters!$G$24*calcs!$GM56+parameters!$H$24*LN(calcs!$GM56)+parameters!$I$24*calcs!$GQ56+parameters!$J$24*(calcs!$GU56+calcs!$GY56) + parameters!$K$24*calcs!$GT56+parameters!$L$24*(calcs!$GV56+calcs!$GZ56)+parameters!$M$24*(calcs!$GT56+calcs!$GV56+calcs!$GZ56)+parameters!$N$24*(calcs!$GO56+calcs!$GR56)+parameters!$O$24*calcs!$HB56+parameters!$P$24*calcs!$HE56)</f>
        <v>17.458700736599454</v>
      </c>
    </row>
    <row r="57" spans="1:243" x14ac:dyDescent="0.3">
      <c r="A57" s="139" t="s">
        <v>176</v>
      </c>
      <c r="C57" s="116">
        <v>67.510000000000005</v>
      </c>
      <c r="D57" s="116">
        <v>0.37</v>
      </c>
      <c r="E57" s="116">
        <v>18.79</v>
      </c>
      <c r="F57" s="116"/>
      <c r="G57" s="116">
        <v>1.3</v>
      </c>
      <c r="H57" s="116">
        <v>0.21</v>
      </c>
      <c r="I57" s="116">
        <v>2.42</v>
      </c>
      <c r="J57" s="116">
        <v>0.13</v>
      </c>
      <c r="K57" s="116">
        <v>5.01</v>
      </c>
      <c r="L57" s="116">
        <v>4.2699999999999996</v>
      </c>
      <c r="M57" s="91">
        <v>0</v>
      </c>
      <c r="N57" s="91">
        <v>0</v>
      </c>
      <c r="O57" s="91">
        <v>0</v>
      </c>
      <c r="P57" s="91">
        <v>95.759999999999991</v>
      </c>
      <c r="Q57" s="60">
        <v>1025</v>
      </c>
      <c r="R57" s="92">
        <f t="shared" si="316"/>
        <v>1.1236684420772305</v>
      </c>
      <c r="S57" s="93">
        <f t="shared" si="317"/>
        <v>4.6325278577688742E-3</v>
      </c>
      <c r="T57" s="93">
        <f t="shared" si="318"/>
        <v>0.18428578714256008</v>
      </c>
      <c r="U57" s="93">
        <f t="shared" si="319"/>
        <v>0</v>
      </c>
      <c r="V57" s="93">
        <f t="shared" si="320"/>
        <v>1.8095768374164812E-2</v>
      </c>
      <c r="W57" s="93">
        <f t="shared" si="321"/>
        <v>5.2096254031257748E-3</v>
      </c>
      <c r="X57" s="93">
        <f t="shared" si="322"/>
        <v>4.3152639087018545E-2</v>
      </c>
      <c r="Y57" s="93">
        <f t="shared" si="323"/>
        <v>1.8325345362277983E-3</v>
      </c>
      <c r="Z57" s="93">
        <f t="shared" si="324"/>
        <v>8.0833830813662688E-2</v>
      </c>
      <c r="AA57" s="93">
        <f t="shared" si="325"/>
        <v>4.5327451026183761E-2</v>
      </c>
      <c r="AB57" s="93">
        <f t="shared" si="326"/>
        <v>0</v>
      </c>
      <c r="AC57" s="94">
        <f t="shared" si="327"/>
        <v>0</v>
      </c>
      <c r="AD57" s="92">
        <f t="shared" si="328"/>
        <v>2.247336884154461</v>
      </c>
      <c r="AE57" s="93">
        <f t="shared" si="329"/>
        <v>9.2650557155377483E-3</v>
      </c>
      <c r="AF57" s="93">
        <f t="shared" si="330"/>
        <v>0.55285736142768027</v>
      </c>
      <c r="AG57" s="93">
        <f t="shared" si="331"/>
        <v>0</v>
      </c>
      <c r="AH57" s="93">
        <f t="shared" si="332"/>
        <v>1.8095768374164812E-2</v>
      </c>
      <c r="AI57" s="93">
        <f t="shared" si="333"/>
        <v>5.2096254031257748E-3</v>
      </c>
      <c r="AJ57" s="93">
        <f t="shared" si="334"/>
        <v>4.3152639087018545E-2</v>
      </c>
      <c r="AK57" s="93">
        <f t="shared" si="335"/>
        <v>1.8325345362277983E-3</v>
      </c>
      <c r="AL57" s="93">
        <f t="shared" si="336"/>
        <v>8.0833830813662688E-2</v>
      </c>
      <c r="AM57" s="93">
        <f t="shared" si="337"/>
        <v>4.5327451026183761E-2</v>
      </c>
      <c r="AN57" s="94">
        <f t="shared" si="338"/>
        <v>3.0039111505380625</v>
      </c>
      <c r="AO57" s="92">
        <f t="shared" si="339"/>
        <v>17.207149527806134</v>
      </c>
      <c r="AP57" s="93">
        <f t="shared" si="340"/>
        <v>7.0939608656267431E-2</v>
      </c>
      <c r="AQ57" s="93">
        <f t="shared" si="341"/>
        <v>4.2330543999475481</v>
      </c>
      <c r="AR57" s="93">
        <f t="shared" si="342"/>
        <v>0</v>
      </c>
      <c r="AS57" s="93">
        <f t="shared" si="343"/>
        <v>0.13855358955315314</v>
      </c>
      <c r="AT57" s="93">
        <f t="shared" si="344"/>
        <v>3.9888458169087433E-2</v>
      </c>
      <c r="AU57" s="93">
        <f t="shared" si="345"/>
        <v>0.33040614361168685</v>
      </c>
      <c r="AV57" s="93">
        <f t="shared" si="346"/>
        <v>1.4031138812374572E-2</v>
      </c>
      <c r="AW57" s="93">
        <f t="shared" si="347"/>
        <v>0.61891914092772837</v>
      </c>
      <c r="AX57" s="93">
        <f t="shared" si="348"/>
        <v>0.34705799251601954</v>
      </c>
      <c r="AY57" s="94">
        <f t="shared" si="349"/>
        <v>23.000000000000004</v>
      </c>
      <c r="AZ57" s="92">
        <f t="shared" si="350"/>
        <v>8.6035747639030671</v>
      </c>
      <c r="BA57" s="93">
        <f t="shared" si="351"/>
        <v>3.5469804328133715E-2</v>
      </c>
      <c r="BB57" s="93">
        <f t="shared" si="352"/>
        <v>2.8220362666316987</v>
      </c>
      <c r="BC57" s="93">
        <f t="shared" si="353"/>
        <v>0</v>
      </c>
      <c r="BD57" s="93">
        <f t="shared" si="354"/>
        <v>0.13855358955315314</v>
      </c>
      <c r="BE57" s="93">
        <f t="shared" si="355"/>
        <v>3.9888458169087433E-2</v>
      </c>
      <c r="BF57" s="93">
        <f t="shared" si="356"/>
        <v>0.33040614361168685</v>
      </c>
      <c r="BG57" s="93">
        <f t="shared" si="357"/>
        <v>1.4031138812374572E-2</v>
      </c>
      <c r="BH57" s="93">
        <f t="shared" si="358"/>
        <v>1.2378382818554567</v>
      </c>
      <c r="BI57" s="93">
        <f t="shared" si="359"/>
        <v>0.69411598503203908</v>
      </c>
      <c r="BJ57" s="93">
        <f t="shared" si="360"/>
        <v>0</v>
      </c>
      <c r="BK57" s="93">
        <f t="shared" si="361"/>
        <v>0</v>
      </c>
      <c r="BL57" s="93">
        <f t="shared" si="362"/>
        <v>2</v>
      </c>
      <c r="BM57" s="94">
        <f t="shared" si="363"/>
        <v>13.915914431896695</v>
      </c>
      <c r="BN57" s="95">
        <f t="shared" si="364"/>
        <v>8.6035747639030671</v>
      </c>
      <c r="BO57" s="66">
        <f t="shared" si="365"/>
        <v>0</v>
      </c>
      <c r="BP57" s="66">
        <f t="shared" si="366"/>
        <v>0</v>
      </c>
      <c r="BQ57" s="66">
        <f t="shared" si="367"/>
        <v>8.6035747639030671</v>
      </c>
      <c r="BR57" s="66">
        <f t="shared" si="368"/>
        <v>2.8220362666316987</v>
      </c>
      <c r="BS57" s="66">
        <f t="shared" si="369"/>
        <v>3.5469804328133715E-2</v>
      </c>
      <c r="BT57" s="66">
        <f t="shared" si="370"/>
        <v>0</v>
      </c>
      <c r="BU57" s="66"/>
      <c r="BV57" s="66">
        <f t="shared" si="371"/>
        <v>3.9888458169087433E-2</v>
      </c>
      <c r="BW57" s="66">
        <f t="shared" si="372"/>
        <v>0.13855358955315314</v>
      </c>
      <c r="BX57" s="66">
        <f t="shared" si="373"/>
        <v>1.4031138812374572E-2</v>
      </c>
      <c r="BY57" s="66">
        <f t="shared" si="374"/>
        <v>3.049979257494448</v>
      </c>
      <c r="BZ57" s="66">
        <f t="shared" si="375"/>
        <v>0</v>
      </c>
      <c r="CA57" s="66">
        <f t="shared" si="376"/>
        <v>0</v>
      </c>
      <c r="CB57" s="66">
        <f t="shared" si="377"/>
        <v>0</v>
      </c>
      <c r="CC57" s="66">
        <f t="shared" si="378"/>
        <v>0.33040614361168685</v>
      </c>
      <c r="CD57" s="56">
        <f t="shared" si="379"/>
        <v>0.33040614361168685</v>
      </c>
      <c r="CE57" s="66">
        <f t="shared" si="380"/>
        <v>0.66081228722337371</v>
      </c>
      <c r="CF57" s="66">
        <f t="shared" si="381"/>
        <v>0.90743213824376989</v>
      </c>
      <c r="CG57" s="66">
        <f t="shared" si="382"/>
        <v>0.69411598503203908</v>
      </c>
      <c r="CH57" s="67">
        <f t="shared" si="383"/>
        <v>1.6015481232758089</v>
      </c>
      <c r="CI57" s="60"/>
      <c r="CJ57" s="60">
        <f t="shared" si="384"/>
        <v>0.92984604882665634</v>
      </c>
      <c r="CK57" s="60">
        <f t="shared" si="385"/>
        <v>1.149762746695709</v>
      </c>
      <c r="CL57" s="60">
        <f t="shared" si="386"/>
        <v>1.251673052435291</v>
      </c>
      <c r="CM57" s="60"/>
      <c r="CN57" s="60">
        <f t="shared" si="387"/>
        <v>0.92984604882665634</v>
      </c>
      <c r="CO57" s="60">
        <f t="shared" si="388"/>
        <v>8</v>
      </c>
      <c r="CP57" s="60">
        <f t="shared" si="389"/>
        <v>3.2981457407169769E-2</v>
      </c>
      <c r="CQ57" s="60">
        <f t="shared" si="390"/>
        <v>2.6240592721730134</v>
      </c>
      <c r="CR57" s="60">
        <f t="shared" si="391"/>
        <v>0</v>
      </c>
      <c r="CS57" s="60">
        <f t="shared" si="392"/>
        <v>0.12883350779674974</v>
      </c>
      <c r="CT57" s="60">
        <f t="shared" si="393"/>
        <v>3.7090125222313315E-2</v>
      </c>
      <c r="CU57" s="60">
        <f t="shared" si="394"/>
        <v>0.30722684714537979</v>
      </c>
      <c r="CV57" s="60">
        <f t="shared" si="395"/>
        <v>1.3046798985224839E-2</v>
      </c>
      <c r="CW57" s="60">
        <f t="shared" si="396"/>
        <v>1.1509990354696735</v>
      </c>
      <c r="CX57" s="60">
        <f t="shared" si="397"/>
        <v>0.64542100610946407</v>
      </c>
      <c r="CY57" s="60">
        <f t="shared" si="398"/>
        <v>0</v>
      </c>
      <c r="CZ57" s="60">
        <f t="shared" si="399"/>
        <v>0</v>
      </c>
      <c r="DA57" s="60">
        <f t="shared" si="400"/>
        <v>1.8596920976533127</v>
      </c>
      <c r="DB57" s="60">
        <f t="shared" si="401"/>
        <v>21.386459123013097</v>
      </c>
      <c r="DC57" s="60">
        <f t="shared" si="205"/>
        <v>3.2270817539738061</v>
      </c>
      <c r="DD57" s="60" t="str">
        <f t="shared" si="402"/>
        <v>FAIL</v>
      </c>
      <c r="DE57" s="59">
        <f t="shared" si="403"/>
        <v>8</v>
      </c>
      <c r="DF57" s="59">
        <f t="shared" si="404"/>
        <v>0</v>
      </c>
      <c r="DG57" s="59">
        <f t="shared" si="405"/>
        <v>0</v>
      </c>
      <c r="DH57" s="59">
        <f t="shared" si="406"/>
        <v>8</v>
      </c>
      <c r="DI57" s="59">
        <f t="shared" si="407"/>
        <v>2.6240592721730134</v>
      </c>
      <c r="DJ57" s="59">
        <f t="shared" si="408"/>
        <v>3.2981457407169769E-2</v>
      </c>
      <c r="DK57" s="59">
        <f t="shared" si="409"/>
        <v>0</v>
      </c>
      <c r="DL57" s="59">
        <f t="shared" si="410"/>
        <v>3.2270817539738061</v>
      </c>
      <c r="DM57" s="59">
        <f t="shared" si="411"/>
        <v>0</v>
      </c>
      <c r="DN57" s="59">
        <f t="shared" si="412"/>
        <v>0</v>
      </c>
      <c r="DO57" s="59">
        <f t="shared" si="413"/>
        <v>0</v>
      </c>
      <c r="DP57" s="59">
        <f t="shared" si="414"/>
        <v>5.8841224835539894</v>
      </c>
      <c r="DQ57" s="59">
        <f t="shared" si="415"/>
        <v>3.7090125222313315E-2</v>
      </c>
      <c r="DR57" s="59">
        <f t="shared" si="416"/>
        <v>0</v>
      </c>
      <c r="DS57" s="59">
        <f t="shared" si="417"/>
        <v>1.3046798985224839E-2</v>
      </c>
      <c r="DT57" s="59">
        <f t="shared" si="418"/>
        <v>0.30722684714537979</v>
      </c>
      <c r="DU57" s="59">
        <f t="shared" si="419"/>
        <v>1.1509990354696735</v>
      </c>
      <c r="DV57" s="59">
        <f t="shared" si="420"/>
        <v>1.5083628068225914</v>
      </c>
      <c r="DW57" s="59">
        <f t="shared" si="421"/>
        <v>0</v>
      </c>
      <c r="DX57" s="59">
        <f t="shared" si="422"/>
        <v>0</v>
      </c>
      <c r="DY57" s="59">
        <f t="shared" si="423"/>
        <v>0</v>
      </c>
      <c r="DZ57" s="60"/>
      <c r="EA57" s="60">
        <f t="shared" si="424"/>
        <v>0.70018137136124503</v>
      </c>
      <c r="EB57" s="60">
        <f t="shared" si="425"/>
        <v>1.1344901421906803</v>
      </c>
      <c r="EC57" s="60">
        <f t="shared" si="426"/>
        <v>1.0847833121105857</v>
      </c>
      <c r="ED57" s="60">
        <f t="shared" si="427"/>
        <v>0.99699701055248235</v>
      </c>
      <c r="EE57" s="60"/>
      <c r="EF57" s="60">
        <f t="shared" si="428"/>
        <v>1.1344901421906803</v>
      </c>
      <c r="EG57" s="60">
        <f t="shared" si="429"/>
        <v>9.7606707572485387</v>
      </c>
      <c r="EH57" s="60">
        <f t="shared" si="430"/>
        <v>4.0240143355700031E-2</v>
      </c>
      <c r="EI57" s="60">
        <f t="shared" si="431"/>
        <v>3.2015723253982524</v>
      </c>
      <c r="EJ57" s="60">
        <f t="shared" si="432"/>
        <v>0</v>
      </c>
      <c r="EK57" s="60">
        <f t="shared" si="433"/>
        <v>0.15718768151318588</v>
      </c>
      <c r="EL57" s="60">
        <f t="shared" si="434"/>
        <v>4.5253062580015005E-2</v>
      </c>
      <c r="EM57" s="60">
        <f t="shared" si="435"/>
        <v>0.37484251284669695</v>
      </c>
      <c r="EN57" s="60">
        <f t="shared" si="436"/>
        <v>1.5918188666348001E-2</v>
      </c>
      <c r="EO57" s="60">
        <f t="shared" si="437"/>
        <v>1.4043153283912646</v>
      </c>
      <c r="EP57" s="60">
        <f t="shared" si="438"/>
        <v>0.78746774255582219</v>
      </c>
      <c r="EQ57" s="60">
        <f t="shared" si="439"/>
        <v>0</v>
      </c>
      <c r="ER57" s="60">
        <f t="shared" si="440"/>
        <v>0</v>
      </c>
      <c r="ES57" s="60">
        <f t="shared" si="441"/>
        <v>2.2689802843813607</v>
      </c>
      <c r="ET57" s="60">
        <f t="shared" si="442"/>
        <v>26.093273270385644</v>
      </c>
      <c r="EU57" s="60">
        <f t="shared" si="247"/>
        <v>-6.186546540771289</v>
      </c>
      <c r="EV57" s="60" t="str">
        <f t="shared" si="443"/>
        <v/>
      </c>
      <c r="EW57" s="62">
        <f t="shared" si="444"/>
        <v>9.7606707572485387</v>
      </c>
      <c r="EX57" s="62">
        <f t="shared" si="445"/>
        <v>0</v>
      </c>
      <c r="EY57" s="62">
        <f t="shared" si="446"/>
        <v>0</v>
      </c>
      <c r="EZ57" s="62">
        <f t="shared" si="447"/>
        <v>9.7606707572485387</v>
      </c>
      <c r="FA57" s="62">
        <f t="shared" si="448"/>
        <v>3.2015723253982524</v>
      </c>
      <c r="FB57" s="62">
        <f t="shared" si="449"/>
        <v>4.0240143355700031E-2</v>
      </c>
      <c r="FC57" s="62">
        <f t="shared" si="450"/>
        <v>0</v>
      </c>
      <c r="FD57" s="62">
        <f t="shared" si="451"/>
        <v>-6.186546540771289</v>
      </c>
      <c r="FE57" s="62">
        <f t="shared" si="452"/>
        <v>4.5253062580015005E-2</v>
      </c>
      <c r="FF57" s="62">
        <f t="shared" si="453"/>
        <v>6.3437342222844748</v>
      </c>
      <c r="FG57" s="62">
        <f t="shared" si="454"/>
        <v>1.5918188666348001E-2</v>
      </c>
      <c r="FH57" s="62">
        <f t="shared" si="455"/>
        <v>3.4601714015135014</v>
      </c>
      <c r="FI57" s="62">
        <f t="shared" si="456"/>
        <v>0</v>
      </c>
      <c r="FJ57" s="62">
        <f t="shared" si="457"/>
        <v>0</v>
      </c>
      <c r="FK57" s="62">
        <f t="shared" si="458"/>
        <v>0</v>
      </c>
      <c r="FL57" s="62">
        <f t="shared" si="459"/>
        <v>0.37484251284669695</v>
      </c>
      <c r="FM57" s="62">
        <f t="shared" si="460"/>
        <v>1.4043153283912646</v>
      </c>
      <c r="FN57" s="62">
        <f t="shared" si="461"/>
        <v>1.7791578412379616</v>
      </c>
      <c r="FO57" s="62">
        <f t="shared" si="462"/>
        <v>0</v>
      </c>
      <c r="FP57" s="62">
        <f t="shared" si="463"/>
        <v>0.78746774255582219</v>
      </c>
      <c r="FQ57" s="62">
        <f t="shared" si="464"/>
        <v>0.78746774255582219</v>
      </c>
      <c r="FR57" s="62" t="str">
        <f t="shared" si="465"/>
        <v>Fail</v>
      </c>
      <c r="FS57" s="62" t="str">
        <f t="shared" si="466"/>
        <v>Low-Ca</v>
      </c>
      <c r="FT57" s="60">
        <f t="shared" si="467"/>
        <v>7.0829789702695932E-3</v>
      </c>
      <c r="FU57" s="60"/>
      <c r="FV57" s="60">
        <f t="shared" si="468"/>
        <v>1.0321680955086683</v>
      </c>
      <c r="FW57" s="60">
        <f t="shared" si="469"/>
        <v>8.8803353786242685</v>
      </c>
      <c r="FX57" s="60">
        <f t="shared" si="470"/>
        <v>3.6610800381434896E-2</v>
      </c>
      <c r="FY57" s="60">
        <f t="shared" si="471"/>
        <v>2.9128157987856329</v>
      </c>
      <c r="FZ57" s="60">
        <f t="shared" si="472"/>
        <v>0</v>
      </c>
      <c r="GA57" s="60">
        <f t="shared" si="473"/>
        <v>0.14301059465496779</v>
      </c>
      <c r="GB57" s="60">
        <f t="shared" si="474"/>
        <v>4.1171593901164157E-2</v>
      </c>
      <c r="GC57" s="60">
        <f t="shared" si="475"/>
        <v>0.34103467999603837</v>
      </c>
      <c r="GD57" s="60">
        <f t="shared" si="476"/>
        <v>1.4482493825786421E-2</v>
      </c>
      <c r="GE57" s="60">
        <f t="shared" si="477"/>
        <v>1.277657181930469</v>
      </c>
      <c r="GF57" s="60">
        <f t="shared" si="478"/>
        <v>0.71644437433264307</v>
      </c>
      <c r="GG57" s="60">
        <f t="shared" si="479"/>
        <v>0</v>
      </c>
      <c r="GH57" s="60">
        <f t="shared" si="480"/>
        <v>0</v>
      </c>
      <c r="GI57" s="60">
        <f t="shared" si="481"/>
        <v>2.0643361910173366</v>
      </c>
      <c r="GJ57" s="60">
        <f t="shared" si="482"/>
        <v>23.739866196699371</v>
      </c>
      <c r="GK57" s="60">
        <f t="shared" si="288"/>
        <v>-1.4797323933987414</v>
      </c>
      <c r="GL57" s="60"/>
      <c r="GM57" s="88">
        <f t="shared" si="483"/>
        <v>8.8803353786242685</v>
      </c>
      <c r="GN57" s="88">
        <f t="shared" si="484"/>
        <v>0</v>
      </c>
      <c r="GO57" s="88">
        <f t="shared" si="485"/>
        <v>0</v>
      </c>
      <c r="GP57" s="87">
        <f t="shared" si="486"/>
        <v>8.8803353786242685</v>
      </c>
      <c r="GQ57" s="88">
        <f t="shared" si="487"/>
        <v>2.9128157987856329</v>
      </c>
      <c r="GR57" s="88">
        <f t="shared" si="488"/>
        <v>3.6610800381434896E-2</v>
      </c>
      <c r="GS57" s="88">
        <f t="shared" si="489"/>
        <v>0</v>
      </c>
      <c r="GT57" s="88">
        <f t="shared" si="490"/>
        <v>-1.4797323933987414</v>
      </c>
      <c r="GU57" s="88">
        <f t="shared" si="491"/>
        <v>4.1171593901164157E-2</v>
      </c>
      <c r="GV57" s="88">
        <f t="shared" si="492"/>
        <v>1.6227429880537092</v>
      </c>
      <c r="GW57" s="88">
        <f t="shared" si="493"/>
        <v>1.4482493825786421E-2</v>
      </c>
      <c r="GX57" s="87">
        <f t="shared" si="494"/>
        <v>3.1480912815489863</v>
      </c>
      <c r="GY57" s="88">
        <f t="shared" si="495"/>
        <v>0</v>
      </c>
      <c r="GZ57" s="88">
        <f t="shared" si="496"/>
        <v>0</v>
      </c>
      <c r="HA57" s="88">
        <f t="shared" si="497"/>
        <v>0</v>
      </c>
      <c r="HB57" s="88">
        <f t="shared" si="498"/>
        <v>0.34103467999603837</v>
      </c>
      <c r="HC57" s="88">
        <f t="shared" si="499"/>
        <v>1.277657181930469</v>
      </c>
      <c r="HD57" s="87">
        <f t="shared" si="500"/>
        <v>1.6186918619265074</v>
      </c>
      <c r="HE57" s="88">
        <f t="shared" si="501"/>
        <v>0</v>
      </c>
      <c r="HF57" s="88">
        <f t="shared" si="502"/>
        <v>0.71644437433264307</v>
      </c>
      <c r="HG57" s="88">
        <f t="shared" si="503"/>
        <v>0.71644437433264307</v>
      </c>
      <c r="HH57" s="96" t="str">
        <f t="shared" si="504"/>
        <v>Fail</v>
      </c>
      <c r="HI57" s="83">
        <f t="shared" si="505"/>
        <v>2.4743814584996984E-2</v>
      </c>
      <c r="HJ57" s="83">
        <f t="shared" si="506"/>
        <v>0.71644437433264307</v>
      </c>
      <c r="HK57" s="83">
        <f t="shared" si="507"/>
        <v>3.6610800381434896E-2</v>
      </c>
      <c r="HL57" s="83">
        <f t="shared" si="508"/>
        <v>8.8803353786242685</v>
      </c>
      <c r="HM57" s="96" t="str">
        <f t="shared" si="509"/>
        <v>Ferro-edenite</v>
      </c>
      <c r="HN57" s="60"/>
      <c r="HO57" s="60"/>
      <c r="HP57" s="97">
        <f>parameters!$E$5+parameters!$F$5*calcs!$Q57 +parameters!$G$5*calcs!$GM57+parameters!$H$5*LN(calcs!$GM57)+parameters!$I$5*calcs!$GQ57+parameters!$J$5*(calcs!$GU57+calcs!$GY57) + parameters!$K$5*calcs!$GT57+parameters!$L$5*(calcs!$GV57+calcs!$GZ57)+parameters!$M$5*(calcs!$GT57+calcs!$GV57+calcs!$GZ57)+parameters!$N$5*(calcs!$GO57+calcs!$GR57)+parameters!$O$5*calcs!$HB57+parameters!$P$5*calcs!$HE57</f>
        <v>41.55093180562848</v>
      </c>
      <c r="HQ57" s="97">
        <f>parameters!$E$6+parameters!$F$6*calcs!$Q57 +parameters!$G$6*calcs!$GM57+parameters!$H$6*LN(calcs!$GM57)+parameters!$I$6*calcs!$GQ57+parameters!$J$6*(calcs!$GU57+calcs!$GY57) + parameters!$K$6*calcs!$GT57+parameters!$L$6*(calcs!$GV57+calcs!$GZ57)+parameters!$M$6*(calcs!$GT57+calcs!$GV57+calcs!$GZ57)+parameters!$N$6*(calcs!$GO57+calcs!$GR57)+parameters!$O$6*calcs!$HB57+parameters!$P$6*calcs!$HE57</f>
        <v>84.748460445620083</v>
      </c>
      <c r="HR57" s="97">
        <f>parameters!$E$7+parameters!$F$7*calcs!$Q57 +parameters!$G$7*calcs!$GM57+parameters!$H$7*LN(calcs!$GM57)+parameters!$I$7*calcs!$GQ57+parameters!$J$7*(calcs!$GU57+calcs!$GY57) + parameters!$K$7*calcs!$GT57+parameters!$L$7*(calcs!$GV57+calcs!$GZ57)+parameters!$M$7*(calcs!$GT57+calcs!$GV57+calcs!$GZ57)+parameters!$N$7*(calcs!$GO57+calcs!$GR57)+parameters!$O$7*calcs!$HB57+parameters!$P$7*calcs!$HE57</f>
        <v>142.9525207490349</v>
      </c>
      <c r="HS57" s="97">
        <f>parameters!$E$8+parameters!$F$8*calcs!$Q57 +parameters!$G$8*calcs!$GM57+parameters!$H$8*LN(calcs!$GM57)+parameters!$I$8*calcs!$GQ57+parameters!$J$8*(calcs!$GU57+calcs!$GY57) + parameters!$K$8*calcs!$GT57+parameters!$L$8*(calcs!$GV57+calcs!$GZ57)+parameters!$M$8*(calcs!$GT57+calcs!$GV57+calcs!$GZ57)+parameters!$N$8*(calcs!$GO57+calcs!$GR57)+parameters!$O$8*calcs!$HB57+parameters!$P$8*calcs!$HE57</f>
        <v>142.92158813834627</v>
      </c>
      <c r="HT57" s="81"/>
      <c r="HU57" s="97">
        <f>EXP(parameters!$E$10+parameters!$F$10*calcs!$Q57 +parameters!$G$10*calcs!$GM57+parameters!$H$10*LN(calcs!$GM57)+parameters!$I$10*calcs!$GQ57+parameters!$J$10*(calcs!$GU57+calcs!$GY57) + parameters!$K$10*calcs!$GT57+parameters!$L$10*(calcs!$GV57+calcs!$GZ57)+parameters!$M$10*(calcs!$GT57+calcs!$GV57+calcs!$GZ57)+parameters!$N$10*(calcs!$GO57+calcs!$GR57)+parameters!$O$10*calcs!$HB57+parameters!$P$10*calcs!$HE57)</f>
        <v>2.2951005414626108E-2</v>
      </c>
      <c r="HV57" s="97">
        <f>EXP(parameters!$E$11+parameters!$F$11*calcs!$Q57 +parameters!$G$11*calcs!$GM57+parameters!$H$11*LN(calcs!$GM57)+parameters!$I$11*calcs!$GQ57+parameters!$J$11*(calcs!$GU57+calcs!$GY57) + parameters!$K$11*calcs!$GT57+parameters!$L$11*(calcs!$GV57+calcs!$GZ57)+parameters!$M$11*(calcs!$GT57+calcs!$GV57+calcs!$GZ57)+parameters!$N$11*(calcs!$GO57+calcs!$GR57)+parameters!$O$11*calcs!$HB57+parameters!$P$11*calcs!$HE57)</f>
        <v>4.9146155926880992E-2</v>
      </c>
      <c r="HX57" s="97">
        <f>EXP(parameters!$E$13+parameters!$F$13*calcs!$Q57 +parameters!$G$13*calcs!$GM57+parameters!$H$13*LN(calcs!$GM57)+parameters!$I$13*calcs!$GQ57+parameters!$J$13*(calcs!$GU57+calcs!$GY57) + parameters!$K$13*calcs!$GT57+parameters!$L$13*(calcs!$GV57+calcs!$GZ57)+parameters!$M$13*(calcs!$GT57+calcs!$GV57+calcs!$GZ57)+parameters!$N$13*(calcs!$GO57+calcs!$GR57)+parameters!$O$13*calcs!$HB57+parameters!$P$13*calcs!$HE57)</f>
        <v>7.0753989586425953E-2</v>
      </c>
      <c r="HY57" s="97">
        <f>EXP(parameters!$E$14+parameters!$F$14*calcs!$Q57 +parameters!$G$14*calcs!$GM57+parameters!$H$14*LN(calcs!$GM57)+parameters!$I$14*calcs!$GQ57+parameters!$J$14*(calcs!$GU57+calcs!$GY57) + parameters!$K$14*calcs!$GT57+parameters!$L$14*(calcs!$GV57+calcs!$GZ57)+parameters!$M$14*(calcs!$GT57+calcs!$GV57+calcs!$GZ57)+parameters!$N$14*(calcs!$GO57+calcs!$GR57)+parameters!$O$14*calcs!$HB57+parameters!$P$14*calcs!$HE57)</f>
        <v>3.4360841324067956E-2</v>
      </c>
      <c r="HZ57" s="81"/>
      <c r="IA57" s="97">
        <f>EXP(parameters!$E$16+parameters!$F$16*calcs!$Q57 +parameters!$G$16*calcs!$GM57+parameters!$H$16*LN(calcs!$GM57)+parameters!$I$16*calcs!$GQ57+parameters!$J$16*(calcs!$GU57+calcs!$GY57) + parameters!$K$16*calcs!$GT57+parameters!$L$16*(calcs!$GV57+calcs!$GZ57)+parameters!$M$16*(calcs!$GT57+calcs!$GV57+calcs!$GZ57)+parameters!$N$16*(calcs!$GO57+calcs!$GR57)+parameters!$O$16*calcs!$HB57+parameters!$P$16*calcs!$HE57)</f>
        <v>5.0039422843589719E-4</v>
      </c>
      <c r="IB57" s="81"/>
      <c r="IC57" s="97">
        <f>(parameters!$E$18+parameters!$F$18*calcs!$Q57 +parameters!$G$18*calcs!$GM57+parameters!$H$18*LN(calcs!$GM57)+parameters!$I$18*calcs!$GQ57+parameters!$J$18*(calcs!$GU57+calcs!$GY57) + parameters!$K$18*calcs!$GT57+parameters!$L$18*(calcs!$GV57+calcs!$GZ57)+parameters!$M$18*(calcs!$GT57+calcs!$GV57+calcs!$GZ57)+parameters!$N$18*(calcs!$GO57+calcs!$GR57)+parameters!$O$18*calcs!$HB57+parameters!$P$18*calcs!$HE57)</f>
        <v>-22.470139209178004</v>
      </c>
      <c r="ID57" s="97">
        <f>EXP(parameters!$E$19+parameters!$F$19*calcs!$Q57 +parameters!$G$19*calcs!$GM57+parameters!$H$19*LN(calcs!$GM57)+parameters!$I$19*calcs!$GQ57+parameters!$J$19*(calcs!$GU57+calcs!$GY57) + parameters!$K$19*calcs!$GT57+parameters!$L$19*(calcs!$GV57+calcs!$GZ57)+parameters!$M$19*(calcs!$GT57+calcs!$GV57+calcs!$GZ57)+parameters!$N$19*(calcs!$GO57+calcs!$GR57)+parameters!$O$19*calcs!$HB57+parameters!$P$19*calcs!$HE57)</f>
        <v>0.87658403261428175</v>
      </c>
      <c r="IE57" s="73"/>
      <c r="IF57" s="97">
        <f>(parameters!$E$21+parameters!$F$21*calcs!$Q57 +parameters!$G$21*calcs!$GM57+parameters!$H$21*LN(calcs!$GM57)+parameters!$I$21*calcs!$GQ57+parameters!$J$21*(calcs!$GU57+calcs!$GY57) + parameters!$K$21*calcs!$GT57+parameters!$L$21*(calcs!$GV57+calcs!$GZ57)+parameters!$M$21*(calcs!$GT57+calcs!$GV57+calcs!$GZ57)+parameters!$N$21*(calcs!$GO57+calcs!$GR57)+parameters!$O$21*calcs!$HB57+parameters!$P$21*calcs!$HE57)</f>
        <v>15.878557916168656</v>
      </c>
      <c r="IG57" s="97">
        <f>(parameters!$E$22+parameters!$F$22*calcs!$Q57 +parameters!$G$22*calcs!$GM57+parameters!$H$22*LN(calcs!$GM57)+parameters!$I$22*calcs!$GQ57+parameters!$J$22*(calcs!$GU57+calcs!$GY57) + parameters!$K$22*calcs!$GT57+parameters!$L$22*(calcs!$GV57+calcs!$GZ57)+parameters!$M$22*(calcs!$GT57+calcs!$GV57+calcs!$GZ57)+parameters!$N$22*(calcs!$GO57+calcs!$GR57)+parameters!$O$22*calcs!$HB57+parameters!$P$22*calcs!$HE57)</f>
        <v>-0.1675862710863969</v>
      </c>
      <c r="IH57" s="81"/>
      <c r="II57" s="97">
        <f>(parameters!$E$24+parameters!$F$24*calcs!$Q57 +parameters!$G$24*calcs!$GM57+parameters!$H$24*LN(calcs!$GM57)+parameters!$I$24*calcs!$GQ57+parameters!$J$24*(calcs!$GU57+calcs!$GY57) + parameters!$K$24*calcs!$GT57+parameters!$L$24*(calcs!$GV57+calcs!$GZ57)+parameters!$M$24*(calcs!$GT57+calcs!$GV57+calcs!$GZ57)+parameters!$N$24*(calcs!$GO57+calcs!$GR57)+parameters!$O$24*calcs!$HB57+parameters!$P$24*calcs!$HE57)</f>
        <v>18.325088216594271</v>
      </c>
    </row>
    <row r="58" spans="1:243" x14ac:dyDescent="0.3">
      <c r="A58" s="139" t="s">
        <v>176</v>
      </c>
      <c r="C58" s="116">
        <v>64.38</v>
      </c>
      <c r="D58" s="116">
        <v>0.54</v>
      </c>
      <c r="E58" s="116">
        <v>18.100000000000001</v>
      </c>
      <c r="F58" s="116"/>
      <c r="G58" s="116">
        <v>2.08</v>
      </c>
      <c r="H58" s="116">
        <v>0.7</v>
      </c>
      <c r="I58" s="116">
        <v>2.74</v>
      </c>
      <c r="J58" s="116">
        <v>0.24</v>
      </c>
      <c r="K58" s="116">
        <v>6.88</v>
      </c>
      <c r="L58" s="116">
        <v>4.32</v>
      </c>
      <c r="M58" s="91">
        <v>0</v>
      </c>
      <c r="N58" s="91">
        <v>0</v>
      </c>
      <c r="O58" s="91">
        <v>0</v>
      </c>
      <c r="P58" s="91">
        <v>95.759999999999991</v>
      </c>
      <c r="Q58" s="60">
        <v>1025</v>
      </c>
      <c r="R58" s="92">
        <f t="shared" si="316"/>
        <v>1.071571238348868</v>
      </c>
      <c r="S58" s="93">
        <f t="shared" si="317"/>
        <v>6.7609866032302488E-3</v>
      </c>
      <c r="T58" s="93">
        <f t="shared" si="318"/>
        <v>0.17751850703993285</v>
      </c>
      <c r="U58" s="93">
        <f t="shared" si="319"/>
        <v>0</v>
      </c>
      <c r="V58" s="93">
        <f t="shared" si="320"/>
        <v>2.8953229398663696E-2</v>
      </c>
      <c r="W58" s="93">
        <f t="shared" si="321"/>
        <v>1.7365418010419249E-2</v>
      </c>
      <c r="X58" s="93">
        <f t="shared" si="322"/>
        <v>4.8858773181169761E-2</v>
      </c>
      <c r="Y58" s="93">
        <f t="shared" si="323"/>
        <v>3.3831406822667043E-3</v>
      </c>
      <c r="Z58" s="93">
        <f t="shared" si="324"/>
        <v>0.11100534051856274</v>
      </c>
      <c r="AA58" s="93">
        <f t="shared" si="325"/>
        <v>4.5858217431642596E-2</v>
      </c>
      <c r="AB58" s="93">
        <f t="shared" si="326"/>
        <v>0</v>
      </c>
      <c r="AC58" s="94">
        <f t="shared" si="327"/>
        <v>0</v>
      </c>
      <c r="AD58" s="92">
        <f t="shared" si="328"/>
        <v>2.1431424766977361</v>
      </c>
      <c r="AE58" s="93">
        <f t="shared" si="329"/>
        <v>1.3521973206460498E-2</v>
      </c>
      <c r="AF58" s="93">
        <f t="shared" si="330"/>
        <v>0.53255552111979854</v>
      </c>
      <c r="AG58" s="93">
        <f t="shared" si="331"/>
        <v>0</v>
      </c>
      <c r="AH58" s="93">
        <f t="shared" si="332"/>
        <v>2.8953229398663696E-2</v>
      </c>
      <c r="AI58" s="93">
        <f t="shared" si="333"/>
        <v>1.7365418010419249E-2</v>
      </c>
      <c r="AJ58" s="93">
        <f t="shared" si="334"/>
        <v>4.8858773181169761E-2</v>
      </c>
      <c r="AK58" s="93">
        <f t="shared" si="335"/>
        <v>3.3831406822667043E-3</v>
      </c>
      <c r="AL58" s="93">
        <f t="shared" si="336"/>
        <v>0.11100534051856274</v>
      </c>
      <c r="AM58" s="93">
        <f t="shared" si="337"/>
        <v>4.5858217431642596E-2</v>
      </c>
      <c r="AN58" s="94">
        <f t="shared" si="338"/>
        <v>2.9446440902467197</v>
      </c>
      <c r="AO58" s="92">
        <f t="shared" si="339"/>
        <v>16.739638290180572</v>
      </c>
      <c r="AP58" s="93">
        <f t="shared" si="340"/>
        <v>0.10561730865156392</v>
      </c>
      <c r="AQ58" s="93">
        <f t="shared" si="341"/>
        <v>4.1596799512463631</v>
      </c>
      <c r="AR58" s="93">
        <f t="shared" si="342"/>
        <v>0</v>
      </c>
      <c r="AS58" s="93">
        <f t="shared" si="343"/>
        <v>0.22614762795101323</v>
      </c>
      <c r="AT58" s="93">
        <f t="shared" si="344"/>
        <v>0.13563765331183988</v>
      </c>
      <c r="AU58" s="93">
        <f t="shared" si="345"/>
        <v>0.38162567316335672</v>
      </c>
      <c r="AV58" s="93">
        <f t="shared" si="346"/>
        <v>2.6425005300255024E-2</v>
      </c>
      <c r="AW58" s="93">
        <f t="shared" si="347"/>
        <v>0.86703953132516853</v>
      </c>
      <c r="AX58" s="93">
        <f t="shared" si="348"/>
        <v>0.35818895886986718</v>
      </c>
      <c r="AY58" s="94">
        <f t="shared" si="349"/>
        <v>23</v>
      </c>
      <c r="AZ58" s="92">
        <f t="shared" si="350"/>
        <v>8.3698191450902861</v>
      </c>
      <c r="BA58" s="93">
        <f t="shared" si="351"/>
        <v>5.280865432578196E-2</v>
      </c>
      <c r="BB58" s="93">
        <f t="shared" si="352"/>
        <v>2.7731199674975753</v>
      </c>
      <c r="BC58" s="93">
        <f t="shared" si="353"/>
        <v>0</v>
      </c>
      <c r="BD58" s="93">
        <f t="shared" si="354"/>
        <v>0.22614762795101323</v>
      </c>
      <c r="BE58" s="93">
        <f t="shared" si="355"/>
        <v>0.13563765331183988</v>
      </c>
      <c r="BF58" s="93">
        <f t="shared" si="356"/>
        <v>0.38162567316335672</v>
      </c>
      <c r="BG58" s="93">
        <f t="shared" si="357"/>
        <v>2.6425005300255024E-2</v>
      </c>
      <c r="BH58" s="93">
        <f t="shared" si="358"/>
        <v>1.7340790626503371</v>
      </c>
      <c r="BI58" s="93">
        <f t="shared" si="359"/>
        <v>0.71637791773973436</v>
      </c>
      <c r="BJ58" s="93">
        <f t="shared" si="360"/>
        <v>0</v>
      </c>
      <c r="BK58" s="93">
        <f t="shared" si="361"/>
        <v>0</v>
      </c>
      <c r="BL58" s="93">
        <f t="shared" si="362"/>
        <v>2</v>
      </c>
      <c r="BM58" s="94">
        <f t="shared" si="363"/>
        <v>14.416040707030177</v>
      </c>
      <c r="BN58" s="95">
        <f t="shared" si="364"/>
        <v>8.3698191450902861</v>
      </c>
      <c r="BO58" s="66">
        <f t="shared" si="365"/>
        <v>0</v>
      </c>
      <c r="BP58" s="66">
        <f t="shared" si="366"/>
        <v>0</v>
      </c>
      <c r="BQ58" s="66">
        <f t="shared" si="367"/>
        <v>8.3698191450902861</v>
      </c>
      <c r="BR58" s="66">
        <f t="shared" si="368"/>
        <v>2.7731199674975753</v>
      </c>
      <c r="BS58" s="66">
        <f t="shared" si="369"/>
        <v>5.280865432578196E-2</v>
      </c>
      <c r="BT58" s="66">
        <f t="shared" si="370"/>
        <v>0</v>
      </c>
      <c r="BU58" s="66"/>
      <c r="BV58" s="66">
        <f t="shared" si="371"/>
        <v>0.13563765331183988</v>
      </c>
      <c r="BW58" s="66">
        <f t="shared" si="372"/>
        <v>0.22614762795101323</v>
      </c>
      <c r="BX58" s="66">
        <f t="shared" si="373"/>
        <v>2.6425005300255024E-2</v>
      </c>
      <c r="BY58" s="66">
        <f t="shared" si="374"/>
        <v>3.2141389083864649</v>
      </c>
      <c r="BZ58" s="66">
        <f t="shared" si="375"/>
        <v>0</v>
      </c>
      <c r="CA58" s="66">
        <f t="shared" si="376"/>
        <v>0</v>
      </c>
      <c r="CB58" s="66">
        <f t="shared" si="377"/>
        <v>0</v>
      </c>
      <c r="CC58" s="66">
        <f t="shared" si="378"/>
        <v>0.38162567316335672</v>
      </c>
      <c r="CD58" s="56">
        <f t="shared" si="379"/>
        <v>0.38162567316335672</v>
      </c>
      <c r="CE58" s="66">
        <f t="shared" si="380"/>
        <v>0.76325134632671343</v>
      </c>
      <c r="CF58" s="66">
        <f t="shared" si="381"/>
        <v>1.3524533894869804</v>
      </c>
      <c r="CG58" s="66">
        <f t="shared" si="382"/>
        <v>0.71637791773973436</v>
      </c>
      <c r="CH58" s="67">
        <f t="shared" si="383"/>
        <v>2.0688313072267146</v>
      </c>
      <c r="CI58" s="60"/>
      <c r="CJ58" s="60">
        <f t="shared" si="384"/>
        <v>0.95581515697298891</v>
      </c>
      <c r="CK58" s="60">
        <f t="shared" si="385"/>
        <v>1.1098747794321491</v>
      </c>
      <c r="CL58" s="60">
        <f t="shared" si="386"/>
        <v>1.2535953399919879</v>
      </c>
      <c r="CM58" s="60"/>
      <c r="CN58" s="60">
        <f t="shared" si="387"/>
        <v>0.95581515697298891</v>
      </c>
      <c r="CO58" s="60">
        <f t="shared" si="388"/>
        <v>8</v>
      </c>
      <c r="CP58" s="60">
        <f t="shared" si="389"/>
        <v>5.0475312223929591E-2</v>
      </c>
      <c r="CQ58" s="60">
        <f t="shared" si="390"/>
        <v>2.6505900970386249</v>
      </c>
      <c r="CR58" s="60">
        <f t="shared" si="391"/>
        <v>0</v>
      </c>
      <c r="CS58" s="60">
        <f t="shared" si="392"/>
        <v>0.2161553305090668</v>
      </c>
      <c r="CT58" s="60">
        <f t="shared" si="393"/>
        <v>0.12964452489170408</v>
      </c>
      <c r="CU58" s="60">
        <f t="shared" si="394"/>
        <v>0.36476360269955638</v>
      </c>
      <c r="CV58" s="60">
        <f t="shared" si="395"/>
        <v>2.5257420589075319E-2</v>
      </c>
      <c r="CW58" s="60">
        <f t="shared" si="396"/>
        <v>1.6574590514707055</v>
      </c>
      <c r="CX58" s="60">
        <f t="shared" si="397"/>
        <v>0.68472487189638709</v>
      </c>
      <c r="CY58" s="60">
        <f t="shared" si="398"/>
        <v>0</v>
      </c>
      <c r="CZ58" s="60">
        <f t="shared" si="399"/>
        <v>0</v>
      </c>
      <c r="DA58" s="60">
        <f t="shared" si="400"/>
        <v>1.9116303139459778</v>
      </c>
      <c r="DB58" s="60">
        <f t="shared" si="401"/>
        <v>21.98374861037874</v>
      </c>
      <c r="DC58" s="60">
        <f t="shared" si="205"/>
        <v>2.0325027792425203</v>
      </c>
      <c r="DD58" s="60" t="str">
        <f t="shared" si="402"/>
        <v>FAIL</v>
      </c>
      <c r="DE58" s="59">
        <f t="shared" si="403"/>
        <v>8</v>
      </c>
      <c r="DF58" s="59">
        <f t="shared" si="404"/>
        <v>0</v>
      </c>
      <c r="DG58" s="59">
        <f t="shared" si="405"/>
        <v>0</v>
      </c>
      <c r="DH58" s="59">
        <f t="shared" si="406"/>
        <v>8</v>
      </c>
      <c r="DI58" s="59">
        <f t="shared" si="407"/>
        <v>2.6505900970386249</v>
      </c>
      <c r="DJ58" s="59">
        <f t="shared" si="408"/>
        <v>5.0475312223929591E-2</v>
      </c>
      <c r="DK58" s="59">
        <f t="shared" si="409"/>
        <v>0</v>
      </c>
      <c r="DL58" s="59">
        <f t="shared" si="410"/>
        <v>2.0325027792425203</v>
      </c>
      <c r="DM58" s="59">
        <f t="shared" si="411"/>
        <v>0.12964452489170408</v>
      </c>
      <c r="DN58" s="59">
        <f t="shared" si="412"/>
        <v>-1.8163474487334534</v>
      </c>
      <c r="DO58" s="59">
        <f t="shared" si="413"/>
        <v>2.5257420589075319E-2</v>
      </c>
      <c r="DP58" s="59">
        <f t="shared" si="414"/>
        <v>3.0721226852524008</v>
      </c>
      <c r="DQ58" s="59">
        <f t="shared" si="415"/>
        <v>0</v>
      </c>
      <c r="DR58" s="59">
        <f t="shared" si="416"/>
        <v>0</v>
      </c>
      <c r="DS58" s="59">
        <f t="shared" si="417"/>
        <v>0</v>
      </c>
      <c r="DT58" s="59">
        <f t="shared" si="418"/>
        <v>0.36476360269955638</v>
      </c>
      <c r="DU58" s="59">
        <f t="shared" si="419"/>
        <v>1.6352363973004436</v>
      </c>
      <c r="DV58" s="59">
        <f t="shared" si="420"/>
        <v>2</v>
      </c>
      <c r="DW58" s="59">
        <f t="shared" si="421"/>
        <v>2.2222654170261924E-2</v>
      </c>
      <c r="DX58" s="59">
        <f t="shared" si="422"/>
        <v>0</v>
      </c>
      <c r="DY58" s="59">
        <f t="shared" si="423"/>
        <v>2.2222654170261924E-2</v>
      </c>
      <c r="DZ58" s="60"/>
      <c r="EA58" s="60">
        <f t="shared" si="424"/>
        <v>0.71794343657165172</v>
      </c>
      <c r="EB58" s="60">
        <f t="shared" si="425"/>
        <v>1.0949174611601449</v>
      </c>
      <c r="EC58" s="60">
        <f t="shared" si="426"/>
        <v>1.0864492946597228</v>
      </c>
      <c r="ED58" s="60">
        <f t="shared" si="427"/>
        <v>0.99510779851760189</v>
      </c>
      <c r="EE58" s="60"/>
      <c r="EF58" s="60">
        <f t="shared" si="428"/>
        <v>1.0949174611601449</v>
      </c>
      <c r="EG58" s="60">
        <f t="shared" si="429"/>
        <v>9.1642611287118303</v>
      </c>
      <c r="EH58" s="60">
        <f t="shared" si="430"/>
        <v>5.782111772166889E-2</v>
      </c>
      <c r="EI58" s="60">
        <f t="shared" si="431"/>
        <v>3.0363374743049487</v>
      </c>
      <c r="EJ58" s="60">
        <f t="shared" si="432"/>
        <v>0</v>
      </c>
      <c r="EK58" s="60">
        <f t="shared" si="433"/>
        <v>0.24761298664351242</v>
      </c>
      <c r="EL58" s="60">
        <f t="shared" si="434"/>
        <v>0.14851203500191965</v>
      </c>
      <c r="EM58" s="60">
        <f t="shared" si="435"/>
        <v>0.41784861317355376</v>
      </c>
      <c r="EN58" s="60">
        <f t="shared" si="436"/>
        <v>2.8933199714498602E-2</v>
      </c>
      <c r="EO58" s="60">
        <f t="shared" si="437"/>
        <v>1.8986734447280709</v>
      </c>
      <c r="EP58" s="60">
        <f t="shared" si="438"/>
        <v>0.784374690922781</v>
      </c>
      <c r="EQ58" s="60">
        <f t="shared" si="439"/>
        <v>0</v>
      </c>
      <c r="ER58" s="60">
        <f t="shared" si="440"/>
        <v>0</v>
      </c>
      <c r="ES58" s="60">
        <f t="shared" si="441"/>
        <v>2.1898349223202898</v>
      </c>
      <c r="ET58" s="60">
        <f t="shared" si="442"/>
        <v>25.18310160668333</v>
      </c>
      <c r="EU58" s="60">
        <f t="shared" si="247"/>
        <v>-4.36620321336666</v>
      </c>
      <c r="EV58" s="60" t="str">
        <f t="shared" si="443"/>
        <v/>
      </c>
      <c r="EW58" s="62">
        <f t="shared" si="444"/>
        <v>9.1642611287118303</v>
      </c>
      <c r="EX58" s="62">
        <f t="shared" si="445"/>
        <v>0</v>
      </c>
      <c r="EY58" s="62">
        <f t="shared" si="446"/>
        <v>0</v>
      </c>
      <c r="EZ58" s="62">
        <f t="shared" si="447"/>
        <v>9.1642611287118303</v>
      </c>
      <c r="FA58" s="62">
        <f t="shared" si="448"/>
        <v>3.0363374743049487</v>
      </c>
      <c r="FB58" s="62">
        <f t="shared" si="449"/>
        <v>5.782111772166889E-2</v>
      </c>
      <c r="FC58" s="62">
        <f t="shared" si="450"/>
        <v>0</v>
      </c>
      <c r="FD58" s="62">
        <f t="shared" si="451"/>
        <v>-4.36620321336666</v>
      </c>
      <c r="FE58" s="62">
        <f t="shared" si="452"/>
        <v>0.14851203500191965</v>
      </c>
      <c r="FF58" s="62">
        <f t="shared" si="453"/>
        <v>4.6138162000101728</v>
      </c>
      <c r="FG58" s="62">
        <f t="shared" si="454"/>
        <v>2.8933199714498602E-2</v>
      </c>
      <c r="FH58" s="62">
        <f t="shared" si="455"/>
        <v>3.5192168133865485</v>
      </c>
      <c r="FI58" s="62">
        <f t="shared" si="456"/>
        <v>0</v>
      </c>
      <c r="FJ58" s="62">
        <f t="shared" si="457"/>
        <v>0</v>
      </c>
      <c r="FK58" s="62">
        <f t="shared" si="458"/>
        <v>0</v>
      </c>
      <c r="FL58" s="62">
        <f t="shared" si="459"/>
        <v>0.41784861317355376</v>
      </c>
      <c r="FM58" s="62">
        <f t="shared" si="460"/>
        <v>1.5821513868264463</v>
      </c>
      <c r="FN58" s="62">
        <f t="shared" si="461"/>
        <v>2</v>
      </c>
      <c r="FO58" s="62">
        <f t="shared" si="462"/>
        <v>0.31652205790162458</v>
      </c>
      <c r="FP58" s="62">
        <f t="shared" si="463"/>
        <v>0.784374690922781</v>
      </c>
      <c r="FQ58" s="62">
        <f t="shared" si="464"/>
        <v>1.1008967488244057</v>
      </c>
      <c r="FR58" s="62" t="str">
        <f t="shared" si="465"/>
        <v>Fail</v>
      </c>
      <c r="FS58" s="62" t="str">
        <f t="shared" si="466"/>
        <v>Low-Ca</v>
      </c>
      <c r="FT58" s="60">
        <f t="shared" si="467"/>
        <v>3.1184754110410984E-2</v>
      </c>
      <c r="FU58" s="60"/>
      <c r="FV58" s="60">
        <f t="shared" si="468"/>
        <v>1.025366309066567</v>
      </c>
      <c r="FW58" s="60">
        <f t="shared" si="469"/>
        <v>8.582130564355916</v>
      </c>
      <c r="FX58" s="60">
        <f t="shared" si="470"/>
        <v>5.4148214972799244E-2</v>
      </c>
      <c r="FY58" s="60">
        <f t="shared" si="471"/>
        <v>2.843463785671787</v>
      </c>
      <c r="FZ58" s="60">
        <f t="shared" si="472"/>
        <v>0</v>
      </c>
      <c r="GA58" s="60">
        <f t="shared" si="473"/>
        <v>0.23188415857628963</v>
      </c>
      <c r="GB58" s="60">
        <f t="shared" si="474"/>
        <v>0.13907827994681188</v>
      </c>
      <c r="GC58" s="60">
        <f t="shared" si="475"/>
        <v>0.39130610793655513</v>
      </c>
      <c r="GD58" s="60">
        <f t="shared" si="476"/>
        <v>2.7095310151786962E-2</v>
      </c>
      <c r="GE58" s="60">
        <f t="shared" si="477"/>
        <v>1.7780662480993883</v>
      </c>
      <c r="GF58" s="60">
        <f t="shared" si="478"/>
        <v>0.73454978140958416</v>
      </c>
      <c r="GG58" s="60">
        <f t="shared" si="479"/>
        <v>0</v>
      </c>
      <c r="GH58" s="60">
        <f t="shared" si="480"/>
        <v>0</v>
      </c>
      <c r="GI58" s="60">
        <f t="shared" si="481"/>
        <v>2.050732618133134</v>
      </c>
      <c r="GJ58" s="60">
        <f t="shared" si="482"/>
        <v>23.583425108531038</v>
      </c>
      <c r="GK58" s="60">
        <f t="shared" si="288"/>
        <v>-1.1668502170620769</v>
      </c>
      <c r="GL58" s="60"/>
      <c r="GM58" s="88">
        <f t="shared" si="483"/>
        <v>8.582130564355916</v>
      </c>
      <c r="GN58" s="88">
        <f t="shared" si="484"/>
        <v>0</v>
      </c>
      <c r="GO58" s="88">
        <f t="shared" si="485"/>
        <v>0</v>
      </c>
      <c r="GP58" s="87">
        <f t="shared" si="486"/>
        <v>8.582130564355916</v>
      </c>
      <c r="GQ58" s="88">
        <f t="shared" si="487"/>
        <v>2.843463785671787</v>
      </c>
      <c r="GR58" s="88">
        <f t="shared" si="488"/>
        <v>5.4148214972799244E-2</v>
      </c>
      <c r="GS58" s="88">
        <f t="shared" si="489"/>
        <v>0</v>
      </c>
      <c r="GT58" s="88">
        <f t="shared" si="490"/>
        <v>-1.1668502170620769</v>
      </c>
      <c r="GU58" s="88">
        <f t="shared" si="491"/>
        <v>0.13907827994681188</v>
      </c>
      <c r="GV58" s="88">
        <f t="shared" si="492"/>
        <v>1.3987343756383666</v>
      </c>
      <c r="GW58" s="88">
        <f t="shared" si="493"/>
        <v>2.7095310151786962E-2</v>
      </c>
      <c r="GX58" s="87">
        <f t="shared" si="494"/>
        <v>3.2956697493194751</v>
      </c>
      <c r="GY58" s="88">
        <f t="shared" si="495"/>
        <v>0</v>
      </c>
      <c r="GZ58" s="88">
        <f t="shared" si="496"/>
        <v>0</v>
      </c>
      <c r="HA58" s="88">
        <f t="shared" si="497"/>
        <v>0</v>
      </c>
      <c r="HB58" s="88">
        <f t="shared" si="498"/>
        <v>0.39130610793655513</v>
      </c>
      <c r="HC58" s="88">
        <f t="shared" si="499"/>
        <v>1.6086938920634448</v>
      </c>
      <c r="HD58" s="87">
        <f t="shared" si="500"/>
        <v>2</v>
      </c>
      <c r="HE58" s="88">
        <f t="shared" si="501"/>
        <v>0.16937235603594347</v>
      </c>
      <c r="HF58" s="88">
        <f t="shared" si="502"/>
        <v>0.73454978140958416</v>
      </c>
      <c r="HG58" s="88">
        <f t="shared" si="503"/>
        <v>0.90392213744552763</v>
      </c>
      <c r="HH58" s="96" t="str">
        <f t="shared" si="504"/>
        <v>Fail</v>
      </c>
      <c r="HI58" s="83">
        <f t="shared" si="505"/>
        <v>9.0439026783720233E-2</v>
      </c>
      <c r="HJ58" s="83">
        <f t="shared" si="506"/>
        <v>0.90392213744552763</v>
      </c>
      <c r="HK58" s="83">
        <f t="shared" si="507"/>
        <v>5.4148214972799244E-2</v>
      </c>
      <c r="HL58" s="83">
        <f t="shared" si="508"/>
        <v>8.582130564355916</v>
      </c>
      <c r="HM58" s="96" t="str">
        <f t="shared" si="509"/>
        <v>Ferro-edenite</v>
      </c>
      <c r="HN58" s="60"/>
      <c r="HO58" s="60"/>
      <c r="HP58" s="97">
        <f>parameters!$E$5+parameters!$F$5*calcs!$Q58 +parameters!$G$5*calcs!$GM58+parameters!$H$5*LN(calcs!$GM58)+parameters!$I$5*calcs!$GQ58+parameters!$J$5*(calcs!$GU58+calcs!$GY58) + parameters!$K$5*calcs!$GT58+parameters!$L$5*(calcs!$GV58+calcs!$GZ58)+parameters!$M$5*(calcs!$GT58+calcs!$GV58+calcs!$GZ58)+parameters!$N$5*(calcs!$GO58+calcs!$GR58)+parameters!$O$5*calcs!$HB58+parameters!$P$5*calcs!$HE58</f>
        <v>48.31162606650792</v>
      </c>
      <c r="HQ58" s="97">
        <f>parameters!$E$6+parameters!$F$6*calcs!$Q58 +parameters!$G$6*calcs!$GM58+parameters!$H$6*LN(calcs!$GM58)+parameters!$I$6*calcs!$GQ58+parameters!$J$6*(calcs!$GU58+calcs!$GY58) + parameters!$K$6*calcs!$GT58+parameters!$L$6*(calcs!$GV58+calcs!$GZ58)+parameters!$M$6*(calcs!$GT58+calcs!$GV58+calcs!$GZ58)+parameters!$N$6*(calcs!$GO58+calcs!$GR58)+parameters!$O$6*calcs!$HB58+parameters!$P$6*calcs!$HE58</f>
        <v>84.162739219185667</v>
      </c>
      <c r="HR58" s="97">
        <f>parameters!$E$7+parameters!$F$7*calcs!$Q58 +parameters!$G$7*calcs!$GM58+parameters!$H$7*LN(calcs!$GM58)+parameters!$I$7*calcs!$GQ58+parameters!$J$7*(calcs!$GU58+calcs!$GY58) + parameters!$K$7*calcs!$GT58+parameters!$L$7*(calcs!$GV58+calcs!$GZ58)+parameters!$M$7*(calcs!$GT58+calcs!$GV58+calcs!$GZ58)+parameters!$N$7*(calcs!$GO58+calcs!$GR58)+parameters!$O$7*calcs!$HB58+parameters!$P$7*calcs!$HE58</f>
        <v>136.60980692976318</v>
      </c>
      <c r="HS58" s="97">
        <f>parameters!$E$8+parameters!$F$8*calcs!$Q58 +parameters!$G$8*calcs!$GM58+parameters!$H$8*LN(calcs!$GM58)+parameters!$I$8*calcs!$GQ58+parameters!$J$8*(calcs!$GU58+calcs!$GY58) + parameters!$K$8*calcs!$GT58+parameters!$L$8*(calcs!$GV58+calcs!$GZ58)+parameters!$M$8*(calcs!$GT58+calcs!$GV58+calcs!$GZ58)+parameters!$N$8*(calcs!$GO58+calcs!$GR58)+parameters!$O$8*calcs!$HB58+parameters!$P$8*calcs!$HE58</f>
        <v>136.4990689592986</v>
      </c>
      <c r="HT58" s="81"/>
      <c r="HU58" s="97">
        <f>EXP(parameters!$E$10+parameters!$F$10*calcs!$Q58 +parameters!$G$10*calcs!$GM58+parameters!$H$10*LN(calcs!$GM58)+parameters!$I$10*calcs!$GQ58+parameters!$J$10*(calcs!$GU58+calcs!$GY58) + parameters!$K$10*calcs!$GT58+parameters!$L$10*(calcs!$GV58+calcs!$GZ58)+parameters!$M$10*(calcs!$GT58+calcs!$GV58+calcs!$GZ58)+parameters!$N$10*(calcs!$GO58+calcs!$GR58)+parameters!$O$10*calcs!$HB58+parameters!$P$10*calcs!$HE58)</f>
        <v>2.4392340957710749E-2</v>
      </c>
      <c r="HV58" s="97">
        <f>EXP(parameters!$E$11+parameters!$F$11*calcs!$Q58 +parameters!$G$11*calcs!$GM58+parameters!$H$11*LN(calcs!$GM58)+parameters!$I$11*calcs!$GQ58+parameters!$J$11*(calcs!$GU58+calcs!$GY58) + parameters!$K$11*calcs!$GT58+parameters!$L$11*(calcs!$GV58+calcs!$GZ58)+parameters!$M$11*(calcs!$GT58+calcs!$GV58+calcs!$GZ58)+parameters!$N$11*(calcs!$GO58+calcs!$GR58)+parameters!$O$11*calcs!$HB58+parameters!$P$11*calcs!$HE58)</f>
        <v>5.0314690213887361E-2</v>
      </c>
      <c r="HX58" s="97">
        <f>EXP(parameters!$E$13+parameters!$F$13*calcs!$Q58 +parameters!$G$13*calcs!$GM58+parameters!$H$13*LN(calcs!$GM58)+parameters!$I$13*calcs!$GQ58+parameters!$J$13*(calcs!$GU58+calcs!$GY58) + parameters!$K$13*calcs!$GT58+parameters!$L$13*(calcs!$GV58+calcs!$GZ58)+parameters!$M$13*(calcs!$GT58+calcs!$GV58+calcs!$GZ58)+parameters!$N$13*(calcs!$GO58+calcs!$GR58)+parameters!$O$13*calcs!$HB58+parameters!$P$13*calcs!$HE58)</f>
        <v>0.11163632771664808</v>
      </c>
      <c r="HY58" s="97">
        <f>EXP(parameters!$E$14+parameters!$F$14*calcs!$Q58 +parameters!$G$14*calcs!$GM58+parameters!$H$14*LN(calcs!$GM58)+parameters!$I$14*calcs!$GQ58+parameters!$J$14*(calcs!$GU58+calcs!$GY58) + parameters!$K$14*calcs!$GT58+parameters!$L$14*(calcs!$GV58+calcs!$GZ58)+parameters!$M$14*(calcs!$GT58+calcs!$GV58+calcs!$GZ58)+parameters!$N$14*(calcs!$GO58+calcs!$GR58)+parameters!$O$14*calcs!$HB58+parameters!$P$14*calcs!$HE58)</f>
        <v>6.2233400156664967E-2</v>
      </c>
      <c r="HZ58" s="81"/>
      <c r="IA58" s="97">
        <f>EXP(parameters!$E$16+parameters!$F$16*calcs!$Q58 +parameters!$G$16*calcs!$GM58+parameters!$H$16*LN(calcs!$GM58)+parameters!$I$16*calcs!$GQ58+parameters!$J$16*(calcs!$GU58+calcs!$GY58) + parameters!$K$16*calcs!$GT58+parameters!$L$16*(calcs!$GV58+calcs!$GZ58)+parameters!$M$16*(calcs!$GT58+calcs!$GV58+calcs!$GZ58)+parameters!$N$16*(calcs!$GO58+calcs!$GR58)+parameters!$O$16*calcs!$HB58+parameters!$P$16*calcs!$HE58)</f>
        <v>1.1538033887338662E-3</v>
      </c>
      <c r="IB58" s="81"/>
      <c r="IC58" s="97">
        <f>(parameters!$E$18+parameters!$F$18*calcs!$Q58 +parameters!$G$18*calcs!$GM58+parameters!$H$18*LN(calcs!$GM58)+parameters!$I$18*calcs!$GQ58+parameters!$J$18*(calcs!$GU58+calcs!$GY58) + parameters!$K$18*calcs!$GT58+parameters!$L$18*(calcs!$GV58+calcs!$GZ58)+parameters!$M$18*(calcs!$GT58+calcs!$GV58+calcs!$GZ58)+parameters!$N$18*(calcs!$GO58+calcs!$GR58)+parameters!$O$18*calcs!$HB58+parameters!$P$18*calcs!$HE58)</f>
        <v>-20.822171995019158</v>
      </c>
      <c r="ID58" s="97">
        <f>EXP(parameters!$E$19+parameters!$F$19*calcs!$Q58 +parameters!$G$19*calcs!$GM58+parameters!$H$19*LN(calcs!$GM58)+parameters!$I$19*calcs!$GQ58+parameters!$J$19*(calcs!$GU58+calcs!$GY58) + parameters!$K$19*calcs!$GT58+parameters!$L$19*(calcs!$GV58+calcs!$GZ58)+parameters!$M$19*(calcs!$GT58+calcs!$GV58+calcs!$GZ58)+parameters!$N$19*(calcs!$GO58+calcs!$GR58)+parameters!$O$19*calcs!$HB58+parameters!$P$19*calcs!$HE58)</f>
        <v>1.2129717873755943</v>
      </c>
      <c r="IE58" s="73"/>
      <c r="IF58" s="97">
        <f>(parameters!$E$21+parameters!$F$21*calcs!$Q58 +parameters!$G$21*calcs!$GM58+parameters!$H$21*LN(calcs!$GM58)+parameters!$I$21*calcs!$GQ58+parameters!$J$21*(calcs!$GU58+calcs!$GY58) + parameters!$K$21*calcs!$GT58+parameters!$L$21*(calcs!$GV58+calcs!$GZ58)+parameters!$M$21*(calcs!$GT58+calcs!$GV58+calcs!$GZ58)+parameters!$N$21*(calcs!$GO58+calcs!$GR58)+parameters!$O$21*calcs!$HB58+parameters!$P$21*calcs!$HE58)</f>
        <v>12.83079586253341</v>
      </c>
      <c r="IG58" s="97">
        <f>(parameters!$E$22+parameters!$F$22*calcs!$Q58 +parameters!$G$22*calcs!$GM58+parameters!$H$22*LN(calcs!$GM58)+parameters!$I$22*calcs!$GQ58+parameters!$J$22*(calcs!$GU58+calcs!$GY58) + parameters!$K$22*calcs!$GT58+parameters!$L$22*(calcs!$GV58+calcs!$GZ58)+parameters!$M$22*(calcs!$GT58+calcs!$GV58+calcs!$GZ58)+parameters!$N$22*(calcs!$GO58+calcs!$GR58)+parameters!$O$22*calcs!$HB58+parameters!$P$22*calcs!$HE58)</f>
        <v>-0.32338514882209157</v>
      </c>
      <c r="IH58" s="81"/>
      <c r="II58" s="97">
        <f>(parameters!$E$24+parameters!$F$24*calcs!$Q58 +parameters!$G$24*calcs!$GM58+parameters!$H$24*LN(calcs!$GM58)+parameters!$I$24*calcs!$GQ58+parameters!$J$24*(calcs!$GU58+calcs!$GY58) + parameters!$K$24*calcs!$GT58+parameters!$L$24*(calcs!$GV58+calcs!$GZ58)+parameters!$M$24*(calcs!$GT58+calcs!$GV58+calcs!$GZ58)+parameters!$N$24*(calcs!$GO58+calcs!$GR58)+parameters!$O$24*calcs!$HB58+parameters!$P$24*calcs!$HE58)</f>
        <v>20.679891833914279</v>
      </c>
    </row>
    <row r="59" spans="1:243" x14ac:dyDescent="0.3">
      <c r="A59" s="138" t="s">
        <v>177</v>
      </c>
      <c r="C59" s="115">
        <v>60.900001525878899</v>
      </c>
      <c r="D59" s="115">
        <v>0.67000001668929998</v>
      </c>
      <c r="E59" s="115">
        <v>16.5</v>
      </c>
      <c r="F59" s="115"/>
      <c r="G59" s="115">
        <v>3.6800000667571999</v>
      </c>
      <c r="H59" s="115">
        <v>1.8999999761581401</v>
      </c>
      <c r="I59" s="115">
        <v>4.6599998474121103</v>
      </c>
      <c r="J59" s="115"/>
      <c r="K59" s="115">
        <v>5.1999998092651403</v>
      </c>
      <c r="L59" s="115">
        <v>1.7799999713897701</v>
      </c>
      <c r="M59" s="91">
        <v>0</v>
      </c>
      <c r="N59" s="91">
        <v>0</v>
      </c>
      <c r="O59" s="91">
        <v>0</v>
      </c>
      <c r="P59" s="91">
        <v>95.759999999999991</v>
      </c>
      <c r="Q59" s="60">
        <v>1025</v>
      </c>
      <c r="R59" s="92">
        <f t="shared" si="316"/>
        <v>1.0136484941058406</v>
      </c>
      <c r="S59" s="93">
        <f t="shared" si="317"/>
        <v>8.3886317351859266E-3</v>
      </c>
      <c r="T59" s="93">
        <f t="shared" si="318"/>
        <v>0.16182626332369568</v>
      </c>
      <c r="U59" s="93">
        <f t="shared" si="319"/>
        <v>0</v>
      </c>
      <c r="V59" s="93">
        <f t="shared" si="320"/>
        <v>5.1224945249961018E-2</v>
      </c>
      <c r="W59" s="93">
        <f t="shared" si="321"/>
        <v>4.7134705436818157E-2</v>
      </c>
      <c r="X59" s="93">
        <f t="shared" si="322"/>
        <v>8.3095575025180279E-2</v>
      </c>
      <c r="Y59" s="93">
        <f t="shared" si="323"/>
        <v>0</v>
      </c>
      <c r="Z59" s="93">
        <f t="shared" si="324"/>
        <v>8.389938219824683E-2</v>
      </c>
      <c r="AA59" s="93">
        <f t="shared" si="325"/>
        <v>1.8895283730627238E-2</v>
      </c>
      <c r="AB59" s="93">
        <f t="shared" si="326"/>
        <v>0</v>
      </c>
      <c r="AC59" s="94">
        <f t="shared" si="327"/>
        <v>0</v>
      </c>
      <c r="AD59" s="92">
        <f t="shared" si="328"/>
        <v>2.0272969882116811</v>
      </c>
      <c r="AE59" s="93">
        <f t="shared" si="329"/>
        <v>1.6777263470371853E-2</v>
      </c>
      <c r="AF59" s="93">
        <f t="shared" si="330"/>
        <v>0.48547878997108707</v>
      </c>
      <c r="AG59" s="93">
        <f t="shared" si="331"/>
        <v>0</v>
      </c>
      <c r="AH59" s="93">
        <f t="shared" si="332"/>
        <v>5.1224945249961018E-2</v>
      </c>
      <c r="AI59" s="93">
        <f t="shared" si="333"/>
        <v>4.7134705436818157E-2</v>
      </c>
      <c r="AJ59" s="93">
        <f t="shared" si="334"/>
        <v>8.3095575025180279E-2</v>
      </c>
      <c r="AK59" s="93">
        <f t="shared" si="335"/>
        <v>0</v>
      </c>
      <c r="AL59" s="93">
        <f t="shared" si="336"/>
        <v>8.389938219824683E-2</v>
      </c>
      <c r="AM59" s="93">
        <f t="shared" si="337"/>
        <v>1.8895283730627238E-2</v>
      </c>
      <c r="AN59" s="94">
        <f t="shared" si="338"/>
        <v>2.8138029332939736</v>
      </c>
      <c r="AO59" s="92">
        <f t="shared" si="339"/>
        <v>16.571107442227262</v>
      </c>
      <c r="AP59" s="93">
        <f t="shared" si="340"/>
        <v>0.13713720149080458</v>
      </c>
      <c r="AQ59" s="93">
        <f t="shared" si="341"/>
        <v>3.9682992853602332</v>
      </c>
      <c r="AR59" s="93">
        <f t="shared" si="342"/>
        <v>0</v>
      </c>
      <c r="AS59" s="93">
        <f t="shared" si="343"/>
        <v>0.41871224413355645</v>
      </c>
      <c r="AT59" s="93">
        <f t="shared" si="344"/>
        <v>0.38527866049870091</v>
      </c>
      <c r="AU59" s="93">
        <f t="shared" si="345"/>
        <v>0.67922248675098418</v>
      </c>
      <c r="AV59" s="93">
        <f t="shared" si="346"/>
        <v>0</v>
      </c>
      <c r="AW59" s="93">
        <f t="shared" si="347"/>
        <v>0.68579279939149607</v>
      </c>
      <c r="AX59" s="93">
        <f t="shared" si="348"/>
        <v>0.15444988014696276</v>
      </c>
      <c r="AY59" s="94">
        <f t="shared" si="349"/>
        <v>23</v>
      </c>
      <c r="AZ59" s="92">
        <f t="shared" si="350"/>
        <v>8.2855537211136312</v>
      </c>
      <c r="BA59" s="93">
        <f t="shared" si="351"/>
        <v>6.8568600745402289E-2</v>
      </c>
      <c r="BB59" s="93">
        <f t="shared" si="352"/>
        <v>2.6455328569068222</v>
      </c>
      <c r="BC59" s="93">
        <f t="shared" si="353"/>
        <v>0</v>
      </c>
      <c r="BD59" s="93">
        <f t="shared" si="354"/>
        <v>0.41871224413355645</v>
      </c>
      <c r="BE59" s="93">
        <f t="shared" si="355"/>
        <v>0.38527866049870091</v>
      </c>
      <c r="BF59" s="93">
        <f t="shared" si="356"/>
        <v>0.67922248675098418</v>
      </c>
      <c r="BG59" s="93">
        <f t="shared" si="357"/>
        <v>0</v>
      </c>
      <c r="BH59" s="93">
        <f t="shared" si="358"/>
        <v>1.3715855987829921</v>
      </c>
      <c r="BI59" s="93">
        <f t="shared" si="359"/>
        <v>0.30889976029392552</v>
      </c>
      <c r="BJ59" s="93">
        <f t="shared" si="360"/>
        <v>0</v>
      </c>
      <c r="BK59" s="93">
        <f t="shared" si="361"/>
        <v>0</v>
      </c>
      <c r="BL59" s="93">
        <f t="shared" si="362"/>
        <v>2</v>
      </c>
      <c r="BM59" s="94">
        <f t="shared" si="363"/>
        <v>14.163353929226016</v>
      </c>
      <c r="BN59" s="95">
        <f t="shared" si="364"/>
        <v>8.2855537211136312</v>
      </c>
      <c r="BO59" s="66">
        <f t="shared" si="365"/>
        <v>0</v>
      </c>
      <c r="BP59" s="66">
        <f t="shared" si="366"/>
        <v>0</v>
      </c>
      <c r="BQ59" s="66">
        <f t="shared" si="367"/>
        <v>8.2855537211136312</v>
      </c>
      <c r="BR59" s="66">
        <f t="shared" si="368"/>
        <v>2.6455328569068222</v>
      </c>
      <c r="BS59" s="66">
        <f t="shared" si="369"/>
        <v>6.8568600745402289E-2</v>
      </c>
      <c r="BT59" s="66">
        <f t="shared" si="370"/>
        <v>0</v>
      </c>
      <c r="BU59" s="66"/>
      <c r="BV59" s="66">
        <f t="shared" si="371"/>
        <v>0.38527866049870091</v>
      </c>
      <c r="BW59" s="66">
        <f t="shared" si="372"/>
        <v>0.41871224413355645</v>
      </c>
      <c r="BX59" s="66">
        <f t="shared" si="373"/>
        <v>0</v>
      </c>
      <c r="BY59" s="66">
        <f t="shared" si="374"/>
        <v>3.5180923622844817</v>
      </c>
      <c r="BZ59" s="66">
        <f t="shared" si="375"/>
        <v>0</v>
      </c>
      <c r="CA59" s="66">
        <f t="shared" si="376"/>
        <v>0</v>
      </c>
      <c r="CB59" s="66">
        <f t="shared" si="377"/>
        <v>0</v>
      </c>
      <c r="CC59" s="66">
        <f t="shared" si="378"/>
        <v>0.67922248675098418</v>
      </c>
      <c r="CD59" s="56">
        <f t="shared" si="379"/>
        <v>0.67922248675098418</v>
      </c>
      <c r="CE59" s="66">
        <f t="shared" si="380"/>
        <v>1.3584449735019684</v>
      </c>
      <c r="CF59" s="66">
        <f t="shared" si="381"/>
        <v>0.69236311203200795</v>
      </c>
      <c r="CG59" s="66">
        <f t="shared" si="382"/>
        <v>0.30889976029392552</v>
      </c>
      <c r="CH59" s="67">
        <f t="shared" si="383"/>
        <v>1.0012628723259334</v>
      </c>
      <c r="CI59" s="60"/>
      <c r="CJ59" s="60">
        <f t="shared" si="384"/>
        <v>0.96553595200451481</v>
      </c>
      <c r="CK59" s="60">
        <f t="shared" si="385"/>
        <v>1.1296759284525166</v>
      </c>
      <c r="CL59" s="60">
        <f t="shared" si="386"/>
        <v>1.2016468743306521</v>
      </c>
      <c r="CM59" s="60"/>
      <c r="CN59" s="60">
        <f t="shared" si="387"/>
        <v>0.96553595200451481</v>
      </c>
      <c r="CO59" s="60">
        <f t="shared" si="388"/>
        <v>8</v>
      </c>
      <c r="CP59" s="60">
        <f t="shared" si="389"/>
        <v>6.6205449198329477E-2</v>
      </c>
      <c r="CQ59" s="60">
        <f t="shared" si="390"/>
        <v>2.5543570855527524</v>
      </c>
      <c r="CR59" s="60">
        <f t="shared" si="391"/>
        <v>0</v>
      </c>
      <c r="CS59" s="60">
        <f t="shared" si="392"/>
        <v>0.40428172525544026</v>
      </c>
      <c r="CT59" s="60">
        <f t="shared" si="393"/>
        <v>0.37200039825163744</v>
      </c>
      <c r="CU59" s="60">
        <f t="shared" si="394"/>
        <v>0.6558137303679854</v>
      </c>
      <c r="CV59" s="60">
        <f t="shared" si="395"/>
        <v>0</v>
      </c>
      <c r="CW59" s="60">
        <f t="shared" si="396"/>
        <v>1.3243152068766189</v>
      </c>
      <c r="CX59" s="60">
        <f t="shared" si="397"/>
        <v>0.2982538241293618</v>
      </c>
      <c r="CY59" s="60">
        <f t="shared" si="398"/>
        <v>0</v>
      </c>
      <c r="CZ59" s="60">
        <f t="shared" si="399"/>
        <v>0</v>
      </c>
      <c r="DA59" s="60">
        <f t="shared" si="400"/>
        <v>1.9310719040090296</v>
      </c>
      <c r="DB59" s="60">
        <f t="shared" si="401"/>
        <v>22.20732689610384</v>
      </c>
      <c r="DC59" s="60">
        <f t="shared" si="205"/>
        <v>1.5853462077923197</v>
      </c>
      <c r="DD59" s="60" t="str">
        <f t="shared" si="402"/>
        <v>FAIL</v>
      </c>
      <c r="DE59" s="59">
        <f t="shared" si="403"/>
        <v>8</v>
      </c>
      <c r="DF59" s="59">
        <f t="shared" si="404"/>
        <v>0</v>
      </c>
      <c r="DG59" s="59">
        <f t="shared" si="405"/>
        <v>0</v>
      </c>
      <c r="DH59" s="59">
        <f t="shared" si="406"/>
        <v>8</v>
      </c>
      <c r="DI59" s="59">
        <f t="shared" si="407"/>
        <v>2.5543570855527524</v>
      </c>
      <c r="DJ59" s="59">
        <f t="shared" si="408"/>
        <v>6.6205449198329477E-2</v>
      </c>
      <c r="DK59" s="59">
        <f t="shared" si="409"/>
        <v>0</v>
      </c>
      <c r="DL59" s="59">
        <f t="shared" si="410"/>
        <v>1.5853462077923197</v>
      </c>
      <c r="DM59" s="59">
        <f t="shared" si="411"/>
        <v>0.37200039825163744</v>
      </c>
      <c r="DN59" s="59">
        <f t="shared" si="412"/>
        <v>-1.1810644825368795</v>
      </c>
      <c r="DO59" s="59">
        <f t="shared" si="413"/>
        <v>0</v>
      </c>
      <c r="DP59" s="59">
        <f t="shared" si="414"/>
        <v>3.3968446582581602</v>
      </c>
      <c r="DQ59" s="59">
        <f t="shared" si="415"/>
        <v>0</v>
      </c>
      <c r="DR59" s="59">
        <f t="shared" si="416"/>
        <v>0</v>
      </c>
      <c r="DS59" s="59">
        <f t="shared" si="417"/>
        <v>0</v>
      </c>
      <c r="DT59" s="59">
        <f t="shared" si="418"/>
        <v>0.6558137303679854</v>
      </c>
      <c r="DU59" s="59">
        <f t="shared" si="419"/>
        <v>1.3243152068766189</v>
      </c>
      <c r="DV59" s="59">
        <f t="shared" si="420"/>
        <v>1.9801289372446043</v>
      </c>
      <c r="DW59" s="59">
        <f t="shared" si="421"/>
        <v>0</v>
      </c>
      <c r="DX59" s="59">
        <f t="shared" si="422"/>
        <v>0</v>
      </c>
      <c r="DY59" s="59">
        <f t="shared" si="423"/>
        <v>0</v>
      </c>
      <c r="DZ59" s="60"/>
      <c r="EA59" s="60">
        <f t="shared" si="424"/>
        <v>0.731857710841473</v>
      </c>
      <c r="EB59" s="60">
        <f t="shared" si="425"/>
        <v>1.0826842990059282</v>
      </c>
      <c r="EC59" s="60">
        <f t="shared" si="426"/>
        <v>1.0414272910865652</v>
      </c>
      <c r="ED59" s="60">
        <f t="shared" si="427"/>
        <v>0.99097966695130635</v>
      </c>
      <c r="EE59" s="60"/>
      <c r="EF59" s="60">
        <f t="shared" si="428"/>
        <v>1.0826842990059282</v>
      </c>
      <c r="EG59" s="60">
        <f t="shared" si="429"/>
        <v>8.9706389224198713</v>
      </c>
      <c r="EH59" s="60">
        <f t="shared" si="430"/>
        <v>7.4238147431853238E-2</v>
      </c>
      <c r="EI59" s="60">
        <f t="shared" si="431"/>
        <v>2.8642768866773132</v>
      </c>
      <c r="EJ59" s="60">
        <f t="shared" si="432"/>
        <v>0</v>
      </c>
      <c r="EK59" s="60">
        <f t="shared" si="433"/>
        <v>0.45333317252493865</v>
      </c>
      <c r="EL59" s="60">
        <f t="shared" si="434"/>
        <v>0.41713515646397897</v>
      </c>
      <c r="EM59" s="60">
        <f t="shared" si="435"/>
        <v>0.7353835219370527</v>
      </c>
      <c r="EN59" s="60">
        <f t="shared" si="436"/>
        <v>0</v>
      </c>
      <c r="EO59" s="60">
        <f t="shared" si="437"/>
        <v>1.4849941925449901</v>
      </c>
      <c r="EP59" s="60">
        <f t="shared" si="438"/>
        <v>0.33444092043692802</v>
      </c>
      <c r="EQ59" s="60">
        <f t="shared" si="439"/>
        <v>0</v>
      </c>
      <c r="ER59" s="60">
        <f t="shared" si="440"/>
        <v>0</v>
      </c>
      <c r="ES59" s="60">
        <f t="shared" si="441"/>
        <v>2.1653685980118564</v>
      </c>
      <c r="ET59" s="60">
        <f t="shared" si="442"/>
        <v>24.901738877136346</v>
      </c>
      <c r="EU59" s="60">
        <f t="shared" si="247"/>
        <v>-3.8034777542726914</v>
      </c>
      <c r="EV59" s="60" t="str">
        <f t="shared" si="443"/>
        <v/>
      </c>
      <c r="EW59" s="62">
        <f t="shared" si="444"/>
        <v>8.9706389224198713</v>
      </c>
      <c r="EX59" s="62">
        <f t="shared" si="445"/>
        <v>0</v>
      </c>
      <c r="EY59" s="62">
        <f t="shared" si="446"/>
        <v>0</v>
      </c>
      <c r="EZ59" s="62">
        <f t="shared" si="447"/>
        <v>8.9706389224198713</v>
      </c>
      <c r="FA59" s="62">
        <f t="shared" si="448"/>
        <v>2.8642768866773132</v>
      </c>
      <c r="FB59" s="62">
        <f t="shared" si="449"/>
        <v>7.4238147431853238E-2</v>
      </c>
      <c r="FC59" s="62">
        <f t="shared" si="450"/>
        <v>0</v>
      </c>
      <c r="FD59" s="62">
        <f t="shared" si="451"/>
        <v>-3.8034777542726914</v>
      </c>
      <c r="FE59" s="62">
        <f t="shared" si="452"/>
        <v>0.41713515646397897</v>
      </c>
      <c r="FF59" s="62">
        <f t="shared" si="453"/>
        <v>4.2568109267976304</v>
      </c>
      <c r="FG59" s="62">
        <f t="shared" si="454"/>
        <v>0</v>
      </c>
      <c r="FH59" s="62">
        <f t="shared" si="455"/>
        <v>3.8089833630980845</v>
      </c>
      <c r="FI59" s="62">
        <f t="shared" si="456"/>
        <v>0</v>
      </c>
      <c r="FJ59" s="62">
        <f t="shared" si="457"/>
        <v>0</v>
      </c>
      <c r="FK59" s="62">
        <f t="shared" si="458"/>
        <v>0</v>
      </c>
      <c r="FL59" s="62">
        <f t="shared" si="459"/>
        <v>0.7353835219370527</v>
      </c>
      <c r="FM59" s="62">
        <f t="shared" si="460"/>
        <v>1.2646164780629472</v>
      </c>
      <c r="FN59" s="62">
        <f t="shared" si="461"/>
        <v>2</v>
      </c>
      <c r="FO59" s="62">
        <f t="shared" si="462"/>
        <v>0.22037771448204291</v>
      </c>
      <c r="FP59" s="62">
        <f t="shared" si="463"/>
        <v>0.33444092043692802</v>
      </c>
      <c r="FQ59" s="62">
        <f t="shared" si="464"/>
        <v>0.55481863491897099</v>
      </c>
      <c r="FR59" s="62" t="str">
        <f t="shared" si="465"/>
        <v>Fail</v>
      </c>
      <c r="FS59" s="62" t="str">
        <f t="shared" si="466"/>
        <v>Low-Ca</v>
      </c>
      <c r="FT59" s="60">
        <f t="shared" si="467"/>
        <v>8.9246890963896292E-2</v>
      </c>
      <c r="FU59" s="60"/>
      <c r="FV59" s="60">
        <f t="shared" si="468"/>
        <v>1.0241101255052216</v>
      </c>
      <c r="FW59" s="60">
        <f t="shared" si="469"/>
        <v>8.4853194612099365</v>
      </c>
      <c r="FX59" s="60">
        <f t="shared" si="470"/>
        <v>7.0221798315091372E-2</v>
      </c>
      <c r="FY59" s="60">
        <f t="shared" si="471"/>
        <v>2.709316986115033</v>
      </c>
      <c r="FZ59" s="60">
        <f t="shared" si="472"/>
        <v>0</v>
      </c>
      <c r="GA59" s="60">
        <f t="shared" si="473"/>
        <v>0.42880744889018951</v>
      </c>
      <c r="GB59" s="60">
        <f t="shared" si="474"/>
        <v>0.39456777735780824</v>
      </c>
      <c r="GC59" s="60">
        <f t="shared" si="475"/>
        <v>0.69559862615251911</v>
      </c>
      <c r="GD59" s="60">
        <f t="shared" si="476"/>
        <v>0</v>
      </c>
      <c r="GE59" s="60">
        <f t="shared" si="477"/>
        <v>1.4046546997108047</v>
      </c>
      <c r="GF59" s="60">
        <f t="shared" si="478"/>
        <v>0.31634737228314491</v>
      </c>
      <c r="GG59" s="60">
        <f t="shared" si="479"/>
        <v>0</v>
      </c>
      <c r="GH59" s="60">
        <f t="shared" si="480"/>
        <v>0</v>
      </c>
      <c r="GI59" s="60">
        <f t="shared" si="481"/>
        <v>2.0482202510104432</v>
      </c>
      <c r="GJ59" s="60">
        <f t="shared" si="482"/>
        <v>23.554532886620098</v>
      </c>
      <c r="GK59" s="60">
        <f t="shared" si="288"/>
        <v>-1.1090657732401965</v>
      </c>
      <c r="GL59" s="60"/>
      <c r="GM59" s="88">
        <f t="shared" si="483"/>
        <v>8.4853194612099365</v>
      </c>
      <c r="GN59" s="88">
        <f t="shared" si="484"/>
        <v>0</v>
      </c>
      <c r="GO59" s="88">
        <f t="shared" si="485"/>
        <v>0</v>
      </c>
      <c r="GP59" s="87">
        <f t="shared" si="486"/>
        <v>8.4853194612099365</v>
      </c>
      <c r="GQ59" s="88">
        <f t="shared" si="487"/>
        <v>2.709316986115033</v>
      </c>
      <c r="GR59" s="88">
        <f t="shared" si="488"/>
        <v>7.0221798315091372E-2</v>
      </c>
      <c r="GS59" s="88">
        <f t="shared" si="489"/>
        <v>0</v>
      </c>
      <c r="GT59" s="88">
        <f t="shared" si="490"/>
        <v>-1.1090657732401965</v>
      </c>
      <c r="GU59" s="88">
        <f t="shared" si="491"/>
        <v>0.39456777735780824</v>
      </c>
      <c r="GV59" s="88">
        <f t="shared" si="492"/>
        <v>1.5378732221303859</v>
      </c>
      <c r="GW59" s="88">
        <f t="shared" si="493"/>
        <v>0</v>
      </c>
      <c r="GX59" s="87">
        <f t="shared" si="494"/>
        <v>3.6029140106781221</v>
      </c>
      <c r="GY59" s="88">
        <f t="shared" si="495"/>
        <v>0</v>
      </c>
      <c r="GZ59" s="88">
        <f t="shared" si="496"/>
        <v>0</v>
      </c>
      <c r="HA59" s="88">
        <f t="shared" si="497"/>
        <v>0</v>
      </c>
      <c r="HB59" s="88">
        <f t="shared" si="498"/>
        <v>0.69559862615251911</v>
      </c>
      <c r="HC59" s="88">
        <f t="shared" si="499"/>
        <v>1.3044013738474809</v>
      </c>
      <c r="HD59" s="87">
        <f t="shared" si="500"/>
        <v>2</v>
      </c>
      <c r="HE59" s="88">
        <f t="shared" si="501"/>
        <v>0.10025332586332381</v>
      </c>
      <c r="HF59" s="88">
        <f t="shared" si="502"/>
        <v>0.31634737228314491</v>
      </c>
      <c r="HG59" s="88">
        <f t="shared" si="503"/>
        <v>0.41660069814646872</v>
      </c>
      <c r="HH59" s="96" t="str">
        <f t="shared" si="504"/>
        <v>Fail</v>
      </c>
      <c r="HI59" s="83">
        <f t="shared" si="505"/>
        <v>0.20418102154855403</v>
      </c>
      <c r="HJ59" s="83">
        <f t="shared" si="506"/>
        <v>0.41660069814646872</v>
      </c>
      <c r="HK59" s="83">
        <f t="shared" si="507"/>
        <v>7.0221798315091372E-2</v>
      </c>
      <c r="HL59" s="83">
        <f t="shared" si="508"/>
        <v>8.4853194612099365</v>
      </c>
      <c r="HM59" s="96" t="str">
        <f t="shared" si="509"/>
        <v>Ferroactinolite</v>
      </c>
      <c r="HN59" s="60"/>
      <c r="HO59" s="60"/>
      <c r="HP59" s="97">
        <f>parameters!$E$5+parameters!$F$5*calcs!$Q59 +parameters!$G$5*calcs!$GM59+parameters!$H$5*LN(calcs!$GM59)+parameters!$I$5*calcs!$GQ59+parameters!$J$5*(calcs!$GU59+calcs!$GY59) + parameters!$K$5*calcs!$GT59+parameters!$L$5*(calcs!$GV59+calcs!$GZ59)+parameters!$M$5*(calcs!$GT59+calcs!$GV59+calcs!$GZ59)+parameters!$N$5*(calcs!$GO59+calcs!$GR59)+parameters!$O$5*calcs!$HB59+parameters!$P$5*calcs!$HE59</f>
        <v>66.694650853355427</v>
      </c>
      <c r="HQ59" s="97">
        <f>parameters!$E$6+parameters!$F$6*calcs!$Q59 +parameters!$G$6*calcs!$GM59+parameters!$H$6*LN(calcs!$GM59)+parameters!$I$6*calcs!$GQ59+parameters!$J$6*(calcs!$GU59+calcs!$GY59) + parameters!$K$6*calcs!$GT59+parameters!$L$6*(calcs!$GV59+calcs!$GZ59)+parameters!$M$6*(calcs!$GT59+calcs!$GV59+calcs!$GZ59)+parameters!$N$6*(calcs!$GO59+calcs!$GR59)+parameters!$O$6*calcs!$HB59+parameters!$P$6*calcs!$HE59</f>
        <v>90.320635747787065</v>
      </c>
      <c r="HR59" s="97">
        <f>parameters!$E$7+parameters!$F$7*calcs!$Q59 +parameters!$G$7*calcs!$GM59+parameters!$H$7*LN(calcs!$GM59)+parameters!$I$7*calcs!$GQ59+parameters!$J$7*(calcs!$GU59+calcs!$GY59) + parameters!$K$7*calcs!$GT59+parameters!$L$7*(calcs!$GV59+calcs!$GZ59)+parameters!$M$7*(calcs!$GT59+calcs!$GV59+calcs!$GZ59)+parameters!$N$7*(calcs!$GO59+calcs!$GR59)+parameters!$O$7*calcs!$HB59+parameters!$P$7*calcs!$HE59</f>
        <v>132.89356065019882</v>
      </c>
      <c r="HS59" s="97">
        <f>parameters!$E$8+parameters!$F$8*calcs!$Q59 +parameters!$G$8*calcs!$GM59+parameters!$H$8*LN(calcs!$GM59)+parameters!$I$8*calcs!$GQ59+parameters!$J$8*(calcs!$GU59+calcs!$GY59) + parameters!$K$8*calcs!$GT59+parameters!$L$8*(calcs!$GV59+calcs!$GZ59)+parameters!$M$8*(calcs!$GT59+calcs!$GV59+calcs!$GZ59)+parameters!$N$8*(calcs!$GO59+calcs!$GR59)+parameters!$O$8*calcs!$HB59+parameters!$P$8*calcs!$HE59</f>
        <v>132.77036402871639</v>
      </c>
      <c r="HT59" s="81"/>
      <c r="HU59" s="97">
        <f>EXP(parameters!$E$10+parameters!$F$10*calcs!$Q59 +parameters!$G$10*calcs!$GM59+parameters!$H$10*LN(calcs!$GM59)+parameters!$I$10*calcs!$GQ59+parameters!$J$10*(calcs!$GU59+calcs!$GY59) + parameters!$K$10*calcs!$GT59+parameters!$L$10*(calcs!$GV59+calcs!$GZ59)+parameters!$M$10*(calcs!$GT59+calcs!$GV59+calcs!$GZ59)+parameters!$N$10*(calcs!$GO59+calcs!$GR59)+parameters!$O$10*calcs!$HB59+parameters!$P$10*calcs!$HE59)</f>
        <v>1.7174632069395016E-2</v>
      </c>
      <c r="HV59" s="97">
        <f>EXP(parameters!$E$11+parameters!$F$11*calcs!$Q59 +parameters!$G$11*calcs!$GM59+parameters!$H$11*LN(calcs!$GM59)+parameters!$I$11*calcs!$GQ59+parameters!$J$11*(calcs!$GU59+calcs!$GY59) + parameters!$K$11*calcs!$GT59+parameters!$L$11*(calcs!$GV59+calcs!$GZ59)+parameters!$M$11*(calcs!$GT59+calcs!$GV59+calcs!$GZ59)+parameters!$N$11*(calcs!$GO59+calcs!$GR59)+parameters!$O$11*calcs!$HB59+parameters!$P$11*calcs!$HE59)</f>
        <v>3.5043781608380287E-2</v>
      </c>
      <c r="HX59" s="97">
        <f>EXP(parameters!$E$13+parameters!$F$13*calcs!$Q59 +parameters!$G$13*calcs!$GM59+parameters!$H$13*LN(calcs!$GM59)+parameters!$I$13*calcs!$GQ59+parameters!$J$13*(calcs!$GU59+calcs!$GY59) + parameters!$K$13*calcs!$GT59+parameters!$L$13*(calcs!$GV59+calcs!$GZ59)+parameters!$M$13*(calcs!$GT59+calcs!$GV59+calcs!$GZ59)+parameters!$N$13*(calcs!$GO59+calcs!$GR59)+parameters!$O$13*calcs!$HB59+parameters!$P$13*calcs!$HE59)</f>
        <v>6.8559606600240228E-2</v>
      </c>
      <c r="HY59" s="97">
        <f>EXP(parameters!$E$14+parameters!$F$14*calcs!$Q59 +parameters!$G$14*calcs!$GM59+parameters!$H$14*LN(calcs!$GM59)+parameters!$I$14*calcs!$GQ59+parameters!$J$14*(calcs!$GU59+calcs!$GY59) + parameters!$K$14*calcs!$GT59+parameters!$L$14*(calcs!$GV59+calcs!$GZ59)+parameters!$M$14*(calcs!$GT59+calcs!$GV59+calcs!$GZ59)+parameters!$N$14*(calcs!$GO59+calcs!$GR59)+parameters!$O$14*calcs!$HB59+parameters!$P$14*calcs!$HE59)</f>
        <v>5.5806995214742722E-2</v>
      </c>
      <c r="HZ59" s="81"/>
      <c r="IA59" s="97">
        <f>EXP(parameters!$E$16+parameters!$F$16*calcs!$Q59 +parameters!$G$16*calcs!$GM59+parameters!$H$16*LN(calcs!$GM59)+parameters!$I$16*calcs!$GQ59+parameters!$J$16*(calcs!$GU59+calcs!$GY59) + parameters!$K$16*calcs!$GT59+parameters!$L$16*(calcs!$GV59+calcs!$GZ59)+parameters!$M$16*(calcs!$GT59+calcs!$GV59+calcs!$GZ59)+parameters!$N$16*(calcs!$GO59+calcs!$GR59)+parameters!$O$16*calcs!$HB59+parameters!$P$16*calcs!$HE59)</f>
        <v>1.7842866687013575E-3</v>
      </c>
      <c r="IB59" s="81"/>
      <c r="IC59" s="97">
        <f>(parameters!$E$18+parameters!$F$18*calcs!$Q59 +parameters!$G$18*calcs!$GM59+parameters!$H$18*LN(calcs!$GM59)+parameters!$I$18*calcs!$GQ59+parameters!$J$18*(calcs!$GU59+calcs!$GY59) + parameters!$K$18*calcs!$GT59+parameters!$L$18*(calcs!$GV59+calcs!$GZ59)+parameters!$M$18*(calcs!$GT59+calcs!$GV59+calcs!$GZ59)+parameters!$N$18*(calcs!$GO59+calcs!$GR59)+parameters!$O$18*calcs!$HB59+parameters!$P$18*calcs!$HE59)</f>
        <v>-18.846663691877698</v>
      </c>
      <c r="ID59" s="97">
        <f>EXP(parameters!$E$19+parameters!$F$19*calcs!$Q59 +parameters!$G$19*calcs!$GM59+parameters!$H$19*LN(calcs!$GM59)+parameters!$I$19*calcs!$GQ59+parameters!$J$19*(calcs!$GU59+calcs!$GY59) + parameters!$K$19*calcs!$GT59+parameters!$L$19*(calcs!$GV59+calcs!$GZ59)+parameters!$M$19*(calcs!$GT59+calcs!$GV59+calcs!$GZ59)+parameters!$N$19*(calcs!$GO59+calcs!$GR59)+parameters!$O$19*calcs!$HB59+parameters!$P$19*calcs!$HE59)</f>
        <v>1.3535240791813894</v>
      </c>
      <c r="IE59" s="73"/>
      <c r="IF59" s="97">
        <f>(parameters!$E$21+parameters!$F$21*calcs!$Q59 +parameters!$G$21*calcs!$GM59+parameters!$H$21*LN(calcs!$GM59)+parameters!$I$21*calcs!$GQ59+parameters!$J$21*(calcs!$GU59+calcs!$GY59) + parameters!$K$21*calcs!$GT59+parameters!$L$21*(calcs!$GV59+calcs!$GZ59)+parameters!$M$21*(calcs!$GT59+calcs!$GV59+calcs!$GZ59)+parameters!$N$21*(calcs!$GO59+calcs!$GR59)+parameters!$O$21*calcs!$HB59+parameters!$P$21*calcs!$HE59)</f>
        <v>9.0769195115213996</v>
      </c>
      <c r="IG59" s="97">
        <f>(parameters!$E$22+parameters!$F$22*calcs!$Q59 +parameters!$G$22*calcs!$GM59+parameters!$H$22*LN(calcs!$GM59)+parameters!$I$22*calcs!$GQ59+parameters!$J$22*(calcs!$GU59+calcs!$GY59) + parameters!$K$22*calcs!$GT59+parameters!$L$22*(calcs!$GV59+calcs!$GZ59)+parameters!$M$22*(calcs!$GT59+calcs!$GV59+calcs!$GZ59)+parameters!$N$22*(calcs!$GO59+calcs!$GR59)+parameters!$O$22*calcs!$HB59+parameters!$P$22*calcs!$HE59)</f>
        <v>0.74135346047728268</v>
      </c>
      <c r="IH59" s="81"/>
      <c r="II59" s="97">
        <f>(parameters!$E$24+parameters!$F$24*calcs!$Q59 +parameters!$G$24*calcs!$GM59+parameters!$H$24*LN(calcs!$GM59)+parameters!$I$24*calcs!$GQ59+parameters!$J$24*(calcs!$GU59+calcs!$GY59) + parameters!$K$24*calcs!$GT59+parameters!$L$24*(calcs!$GV59+calcs!$GZ59)+parameters!$M$24*(calcs!$GT59+calcs!$GV59+calcs!$GZ59)+parameters!$N$24*(calcs!$GO59+calcs!$GR59)+parameters!$O$24*calcs!$HB59+parameters!$P$24*calcs!$HE59)</f>
        <v>19.870138913669386</v>
      </c>
    </row>
    <row r="60" spans="1:243" x14ac:dyDescent="0.3">
      <c r="A60" s="138" t="s">
        <v>177</v>
      </c>
      <c r="C60" s="115">
        <v>63.099998474121101</v>
      </c>
      <c r="D60" s="115">
        <v>0.62999999523162797</v>
      </c>
      <c r="E60" s="115">
        <v>15.5</v>
      </c>
      <c r="F60" s="115"/>
      <c r="G60" s="115">
        <v>2.6500000953674299</v>
      </c>
      <c r="H60" s="115">
        <v>1.1000000238418599</v>
      </c>
      <c r="I60" s="115">
        <v>3.3499999046325701</v>
      </c>
      <c r="J60" s="115"/>
      <c r="K60" s="115">
        <v>3.9000000953674299</v>
      </c>
      <c r="L60" s="115">
        <v>2.2699999809265101</v>
      </c>
      <c r="M60" s="91">
        <v>0</v>
      </c>
      <c r="N60" s="91">
        <v>0</v>
      </c>
      <c r="O60" s="91">
        <v>0</v>
      </c>
      <c r="P60" s="91">
        <v>95.759999999999991</v>
      </c>
      <c r="Q60" s="60">
        <v>1025</v>
      </c>
      <c r="R60" s="92">
        <f t="shared" si="316"/>
        <v>1.0502662861871022</v>
      </c>
      <c r="S60" s="93">
        <f t="shared" si="317"/>
        <v>7.8878176440669578E-3</v>
      </c>
      <c r="T60" s="93">
        <f t="shared" si="318"/>
        <v>0.15201861100104744</v>
      </c>
      <c r="U60" s="93">
        <f t="shared" si="319"/>
        <v>0</v>
      </c>
      <c r="V60" s="93">
        <f t="shared" si="320"/>
        <v>3.6887529167141282E-2</v>
      </c>
      <c r="W60" s="93">
        <f t="shared" si="321"/>
        <v>2.7288514607835768E-2</v>
      </c>
      <c r="X60" s="93">
        <f t="shared" si="322"/>
        <v>5.9736089597585064E-2</v>
      </c>
      <c r="Y60" s="93">
        <f t="shared" si="323"/>
        <v>0</v>
      </c>
      <c r="Z60" s="93">
        <f t="shared" si="324"/>
        <v>6.2924540495448947E-2</v>
      </c>
      <c r="AA60" s="93">
        <f t="shared" si="325"/>
        <v>2.4096794605359361E-2</v>
      </c>
      <c r="AB60" s="93">
        <f t="shared" si="326"/>
        <v>0</v>
      </c>
      <c r="AC60" s="94">
        <f t="shared" si="327"/>
        <v>0</v>
      </c>
      <c r="AD60" s="92">
        <f t="shared" si="328"/>
        <v>2.1005325723742043</v>
      </c>
      <c r="AE60" s="93">
        <f t="shared" si="329"/>
        <v>1.5775635288133916E-2</v>
      </c>
      <c r="AF60" s="93">
        <f t="shared" si="330"/>
        <v>0.45605583300314234</v>
      </c>
      <c r="AG60" s="93">
        <f t="shared" si="331"/>
        <v>0</v>
      </c>
      <c r="AH60" s="93">
        <f t="shared" si="332"/>
        <v>3.6887529167141282E-2</v>
      </c>
      <c r="AI60" s="93">
        <f t="shared" si="333"/>
        <v>2.7288514607835768E-2</v>
      </c>
      <c r="AJ60" s="93">
        <f t="shared" si="334"/>
        <v>5.9736089597585064E-2</v>
      </c>
      <c r="AK60" s="93">
        <f t="shared" si="335"/>
        <v>0</v>
      </c>
      <c r="AL60" s="93">
        <f t="shared" si="336"/>
        <v>6.2924540495448947E-2</v>
      </c>
      <c r="AM60" s="93">
        <f t="shared" si="337"/>
        <v>2.4096794605359361E-2</v>
      </c>
      <c r="AN60" s="94">
        <f t="shared" si="338"/>
        <v>2.7832975091388508</v>
      </c>
      <c r="AO60" s="92">
        <f t="shared" si="339"/>
        <v>17.357917723842053</v>
      </c>
      <c r="AP60" s="93">
        <f t="shared" si="340"/>
        <v>0.13036321501230469</v>
      </c>
      <c r="AQ60" s="93">
        <f t="shared" si="341"/>
        <v>3.7686535933119294</v>
      </c>
      <c r="AR60" s="93">
        <f t="shared" si="342"/>
        <v>0</v>
      </c>
      <c r="AS60" s="93">
        <f t="shared" si="343"/>
        <v>0.30482302666478067</v>
      </c>
      <c r="AT60" s="93">
        <f t="shared" si="344"/>
        <v>0.22550080755629048</v>
      </c>
      <c r="AU60" s="93">
        <f t="shared" si="345"/>
        <v>0.4936339202809652</v>
      </c>
      <c r="AV60" s="93">
        <f t="shared" si="346"/>
        <v>0</v>
      </c>
      <c r="AW60" s="93">
        <f t="shared" si="347"/>
        <v>0.51998193748361021</v>
      </c>
      <c r="AX60" s="93">
        <f t="shared" si="348"/>
        <v>0.19912577584806676</v>
      </c>
      <c r="AY60" s="94">
        <f t="shared" si="349"/>
        <v>23.000000000000004</v>
      </c>
      <c r="AZ60" s="92">
        <f t="shared" si="350"/>
        <v>8.6789588619210267</v>
      </c>
      <c r="BA60" s="93">
        <f t="shared" si="351"/>
        <v>6.5181607506152345E-2</v>
      </c>
      <c r="BB60" s="93">
        <f t="shared" si="352"/>
        <v>2.5124357288746197</v>
      </c>
      <c r="BC60" s="93">
        <f t="shared" si="353"/>
        <v>0</v>
      </c>
      <c r="BD60" s="93">
        <f t="shared" si="354"/>
        <v>0.30482302666478067</v>
      </c>
      <c r="BE60" s="93">
        <f t="shared" si="355"/>
        <v>0.22550080755629048</v>
      </c>
      <c r="BF60" s="93">
        <f t="shared" si="356"/>
        <v>0.4936339202809652</v>
      </c>
      <c r="BG60" s="93">
        <f t="shared" si="357"/>
        <v>0</v>
      </c>
      <c r="BH60" s="93">
        <f t="shared" si="358"/>
        <v>1.0399638749672204</v>
      </c>
      <c r="BI60" s="93">
        <f t="shared" si="359"/>
        <v>0.39825155169613352</v>
      </c>
      <c r="BJ60" s="93">
        <f t="shared" si="360"/>
        <v>0</v>
      </c>
      <c r="BK60" s="93">
        <f t="shared" si="361"/>
        <v>0</v>
      </c>
      <c r="BL60" s="93">
        <f t="shared" si="362"/>
        <v>2</v>
      </c>
      <c r="BM60" s="94">
        <f t="shared" si="363"/>
        <v>13.718749379467191</v>
      </c>
      <c r="BN60" s="95">
        <f t="shared" si="364"/>
        <v>8.6789588619210267</v>
      </c>
      <c r="BO60" s="66">
        <f t="shared" si="365"/>
        <v>0</v>
      </c>
      <c r="BP60" s="66">
        <f t="shared" si="366"/>
        <v>0</v>
      </c>
      <c r="BQ60" s="66">
        <f t="shared" si="367"/>
        <v>8.6789588619210267</v>
      </c>
      <c r="BR60" s="66">
        <f t="shared" si="368"/>
        <v>2.5124357288746197</v>
      </c>
      <c r="BS60" s="66">
        <f t="shared" si="369"/>
        <v>6.5181607506152345E-2</v>
      </c>
      <c r="BT60" s="66">
        <f t="shared" si="370"/>
        <v>0</v>
      </c>
      <c r="BU60" s="66"/>
      <c r="BV60" s="66">
        <f t="shared" si="371"/>
        <v>0.22550080755629048</v>
      </c>
      <c r="BW60" s="66">
        <f t="shared" si="372"/>
        <v>0.30482302666478067</v>
      </c>
      <c r="BX60" s="66">
        <f t="shared" si="373"/>
        <v>0</v>
      </c>
      <c r="BY60" s="66">
        <f t="shared" si="374"/>
        <v>3.1079411706018432</v>
      </c>
      <c r="BZ60" s="66">
        <f t="shared" si="375"/>
        <v>0</v>
      </c>
      <c r="CA60" s="66">
        <f t="shared" si="376"/>
        <v>0</v>
      </c>
      <c r="CB60" s="66">
        <f t="shared" si="377"/>
        <v>0</v>
      </c>
      <c r="CC60" s="66">
        <f t="shared" si="378"/>
        <v>0.4936339202809652</v>
      </c>
      <c r="CD60" s="56">
        <f t="shared" si="379"/>
        <v>0.4936339202809652</v>
      </c>
      <c r="CE60" s="66">
        <f t="shared" si="380"/>
        <v>0.9872678405619304</v>
      </c>
      <c r="CF60" s="66">
        <f t="shared" si="381"/>
        <v>0.54632995468625523</v>
      </c>
      <c r="CG60" s="66">
        <f t="shared" si="382"/>
        <v>0.39825155169613352</v>
      </c>
      <c r="CH60" s="67">
        <f t="shared" si="383"/>
        <v>0.9445815063823888</v>
      </c>
      <c r="CI60" s="60"/>
      <c r="CJ60" s="60">
        <f t="shared" si="384"/>
        <v>0.92176954946751022</v>
      </c>
      <c r="CK60" s="60">
        <f t="shared" si="385"/>
        <v>1.1662870686993634</v>
      </c>
      <c r="CL60" s="60">
        <f t="shared" si="386"/>
        <v>1.2214452610649937</v>
      </c>
      <c r="CM60" s="60"/>
      <c r="CN60" s="60">
        <f t="shared" si="387"/>
        <v>0.92176954946751022</v>
      </c>
      <c r="CO60" s="60">
        <f t="shared" si="388"/>
        <v>8</v>
      </c>
      <c r="CP60" s="60">
        <f t="shared" si="389"/>
        <v>6.0082420984514127E-2</v>
      </c>
      <c r="CQ60" s="60">
        <f t="shared" si="390"/>
        <v>2.3158867498708338</v>
      </c>
      <c r="CR60" s="60">
        <f t="shared" si="391"/>
        <v>0</v>
      </c>
      <c r="CS60" s="60">
        <f t="shared" si="392"/>
        <v>0.28097658395611774</v>
      </c>
      <c r="CT60" s="60">
        <f t="shared" si="393"/>
        <v>0.20785977778572159</v>
      </c>
      <c r="CU60" s="60">
        <f t="shared" si="394"/>
        <v>0.45501671629926616</v>
      </c>
      <c r="CV60" s="60">
        <f t="shared" si="395"/>
        <v>0</v>
      </c>
      <c r="CW60" s="60">
        <f t="shared" si="396"/>
        <v>0.95860703249102086</v>
      </c>
      <c r="CX60" s="60">
        <f t="shared" si="397"/>
        <v>0.36709615338168183</v>
      </c>
      <c r="CY60" s="60">
        <f t="shared" si="398"/>
        <v>0</v>
      </c>
      <c r="CZ60" s="60">
        <f t="shared" si="399"/>
        <v>0</v>
      </c>
      <c r="DA60" s="60">
        <f t="shared" si="400"/>
        <v>1.8435390989350204</v>
      </c>
      <c r="DB60" s="60">
        <f t="shared" si="401"/>
        <v>21.200699637752738</v>
      </c>
      <c r="DC60" s="60">
        <f t="shared" si="205"/>
        <v>3.5986007244945242</v>
      </c>
      <c r="DD60" s="60" t="str">
        <f t="shared" si="402"/>
        <v>FAIL</v>
      </c>
      <c r="DE60" s="59">
        <f t="shared" si="403"/>
        <v>8</v>
      </c>
      <c r="DF60" s="59">
        <f t="shared" si="404"/>
        <v>0</v>
      </c>
      <c r="DG60" s="59">
        <f t="shared" si="405"/>
        <v>0</v>
      </c>
      <c r="DH60" s="59">
        <f t="shared" si="406"/>
        <v>8</v>
      </c>
      <c r="DI60" s="59">
        <f t="shared" si="407"/>
        <v>2.3158867498708338</v>
      </c>
      <c r="DJ60" s="59">
        <f t="shared" si="408"/>
        <v>6.0082420984514127E-2</v>
      </c>
      <c r="DK60" s="59">
        <f t="shared" si="409"/>
        <v>0</v>
      </c>
      <c r="DL60" s="59">
        <f t="shared" si="410"/>
        <v>3.5986007244945242</v>
      </c>
      <c r="DM60" s="59">
        <f t="shared" si="411"/>
        <v>0</v>
      </c>
      <c r="DN60" s="59">
        <f t="shared" si="412"/>
        <v>0</v>
      </c>
      <c r="DO60" s="59">
        <f t="shared" si="413"/>
        <v>0</v>
      </c>
      <c r="DP60" s="59">
        <f t="shared" si="414"/>
        <v>5.9745698953498723</v>
      </c>
      <c r="DQ60" s="59">
        <f t="shared" si="415"/>
        <v>0.20785977778572159</v>
      </c>
      <c r="DR60" s="59">
        <f t="shared" si="416"/>
        <v>0</v>
      </c>
      <c r="DS60" s="59">
        <f t="shared" si="417"/>
        <v>0</v>
      </c>
      <c r="DT60" s="59">
        <f t="shared" si="418"/>
        <v>0.45501671629926616</v>
      </c>
      <c r="DU60" s="59">
        <f t="shared" si="419"/>
        <v>0.95860703249102086</v>
      </c>
      <c r="DV60" s="59">
        <f t="shared" si="420"/>
        <v>1.6214835265760086</v>
      </c>
      <c r="DW60" s="59">
        <f t="shared" si="421"/>
        <v>0</v>
      </c>
      <c r="DX60" s="59">
        <f t="shared" si="422"/>
        <v>0</v>
      </c>
      <c r="DY60" s="59">
        <f t="shared" si="423"/>
        <v>0</v>
      </c>
      <c r="DZ60" s="60"/>
      <c r="EA60" s="60">
        <f t="shared" si="424"/>
        <v>0.71483495064856295</v>
      </c>
      <c r="EB60" s="60">
        <f t="shared" si="425"/>
        <v>1.1260840393462965</v>
      </c>
      <c r="EC60" s="60">
        <f t="shared" si="426"/>
        <v>1.0585858929229945</v>
      </c>
      <c r="ED60" s="60">
        <f t="shared" si="427"/>
        <v>0.99341703505724999</v>
      </c>
      <c r="EE60" s="60"/>
      <c r="EF60" s="60">
        <f t="shared" si="428"/>
        <v>1.1260840393462965</v>
      </c>
      <c r="EG60" s="60">
        <f t="shared" si="429"/>
        <v>9.773237052552366</v>
      </c>
      <c r="EH60" s="60">
        <f t="shared" si="430"/>
        <v>7.3399967871612917E-2</v>
      </c>
      <c r="EI60" s="60">
        <f t="shared" si="431"/>
        <v>2.8292137741690886</v>
      </c>
      <c r="EJ60" s="60">
        <f t="shared" si="432"/>
        <v>0</v>
      </c>
      <c r="EK60" s="60">
        <f t="shared" si="433"/>
        <v>0.34325634515244008</v>
      </c>
      <c r="EL60" s="60">
        <f t="shared" si="434"/>
        <v>0.25393286024883943</v>
      </c>
      <c r="EM60" s="60">
        <f t="shared" si="435"/>
        <v>0.55587327890833704</v>
      </c>
      <c r="EN60" s="60">
        <f t="shared" si="436"/>
        <v>0</v>
      </c>
      <c r="EO60" s="60">
        <f t="shared" si="437"/>
        <v>1.1710867210973144</v>
      </c>
      <c r="EP60" s="60">
        <f t="shared" si="438"/>
        <v>0.44846471600991245</v>
      </c>
      <c r="EQ60" s="60">
        <f t="shared" si="439"/>
        <v>0</v>
      </c>
      <c r="ER60" s="60">
        <f t="shared" si="440"/>
        <v>0</v>
      </c>
      <c r="ES60" s="60">
        <f t="shared" si="441"/>
        <v>2.2521680786925931</v>
      </c>
      <c r="ET60" s="60">
        <f t="shared" si="442"/>
        <v>25.899932904964821</v>
      </c>
      <c r="EU60" s="60">
        <f t="shared" si="247"/>
        <v>-5.7998658099296421</v>
      </c>
      <c r="EV60" s="60" t="str">
        <f t="shared" si="443"/>
        <v/>
      </c>
      <c r="EW60" s="62">
        <f t="shared" si="444"/>
        <v>9.773237052552366</v>
      </c>
      <c r="EX60" s="62">
        <f t="shared" si="445"/>
        <v>0</v>
      </c>
      <c r="EY60" s="62">
        <f t="shared" si="446"/>
        <v>0</v>
      </c>
      <c r="EZ60" s="62">
        <f t="shared" si="447"/>
        <v>9.773237052552366</v>
      </c>
      <c r="FA60" s="62">
        <f t="shared" si="448"/>
        <v>2.8292137741690886</v>
      </c>
      <c r="FB60" s="62">
        <f t="shared" si="449"/>
        <v>7.3399967871612917E-2</v>
      </c>
      <c r="FC60" s="62">
        <f t="shared" si="450"/>
        <v>0</v>
      </c>
      <c r="FD60" s="62">
        <f t="shared" si="451"/>
        <v>-5.7998658099296421</v>
      </c>
      <c r="FE60" s="62">
        <f t="shared" si="452"/>
        <v>0.25393286024883943</v>
      </c>
      <c r="FF60" s="62">
        <f t="shared" si="453"/>
        <v>6.1431221550820823</v>
      </c>
      <c r="FG60" s="62">
        <f t="shared" si="454"/>
        <v>0</v>
      </c>
      <c r="FH60" s="62">
        <f t="shared" si="455"/>
        <v>3.4998029474419812</v>
      </c>
      <c r="FI60" s="62">
        <f t="shared" si="456"/>
        <v>0</v>
      </c>
      <c r="FJ60" s="62">
        <f t="shared" si="457"/>
        <v>0</v>
      </c>
      <c r="FK60" s="62">
        <f t="shared" si="458"/>
        <v>0</v>
      </c>
      <c r="FL60" s="62">
        <f t="shared" si="459"/>
        <v>0.55587327890833704</v>
      </c>
      <c r="FM60" s="62">
        <f t="shared" si="460"/>
        <v>1.1710867210973144</v>
      </c>
      <c r="FN60" s="62">
        <f t="shared" si="461"/>
        <v>1.7269600000056515</v>
      </c>
      <c r="FO60" s="62">
        <f t="shared" si="462"/>
        <v>0</v>
      </c>
      <c r="FP60" s="62">
        <f t="shared" si="463"/>
        <v>0.44846471600991245</v>
      </c>
      <c r="FQ60" s="62">
        <f t="shared" si="464"/>
        <v>0.44846471600991245</v>
      </c>
      <c r="FR60" s="62" t="str">
        <f t="shared" si="465"/>
        <v>Fail</v>
      </c>
      <c r="FS60" s="62" t="str">
        <f t="shared" si="466"/>
        <v>Low-Ca</v>
      </c>
      <c r="FT60" s="60">
        <f t="shared" si="467"/>
        <v>3.9695275347839634E-2</v>
      </c>
      <c r="FU60" s="60"/>
      <c r="FV60" s="60">
        <f t="shared" si="468"/>
        <v>1.0239267944069033</v>
      </c>
      <c r="FW60" s="60">
        <f t="shared" si="469"/>
        <v>8.8866185262761821</v>
      </c>
      <c r="FX60" s="60">
        <f t="shared" si="470"/>
        <v>6.6741194428063519E-2</v>
      </c>
      <c r="FY60" s="60">
        <f t="shared" si="471"/>
        <v>2.572550262019961</v>
      </c>
      <c r="FZ60" s="60">
        <f t="shared" si="472"/>
        <v>0</v>
      </c>
      <c r="GA60" s="60">
        <f t="shared" si="473"/>
        <v>0.31211646455427888</v>
      </c>
      <c r="GB60" s="60">
        <f t="shared" si="474"/>
        <v>0.2308963190172805</v>
      </c>
      <c r="GC60" s="60">
        <f t="shared" si="475"/>
        <v>0.50544499760380157</v>
      </c>
      <c r="GD60" s="60">
        <f t="shared" si="476"/>
        <v>0</v>
      </c>
      <c r="GE60" s="60">
        <f t="shared" si="477"/>
        <v>1.0648468767941675</v>
      </c>
      <c r="GF60" s="60">
        <f t="shared" si="478"/>
        <v>0.40778043469579711</v>
      </c>
      <c r="GG60" s="60">
        <f t="shared" si="479"/>
        <v>0</v>
      </c>
      <c r="GH60" s="60">
        <f t="shared" si="480"/>
        <v>0</v>
      </c>
      <c r="GI60" s="60">
        <f t="shared" si="481"/>
        <v>2.0478535888138065</v>
      </c>
      <c r="GJ60" s="60">
        <f t="shared" si="482"/>
        <v>23.550316271358778</v>
      </c>
      <c r="GK60" s="60">
        <f t="shared" si="288"/>
        <v>-1.1006325427175554</v>
      </c>
      <c r="GL60" s="60"/>
      <c r="GM60" s="88">
        <f t="shared" si="483"/>
        <v>8.8866185262761821</v>
      </c>
      <c r="GN60" s="88">
        <f t="shared" si="484"/>
        <v>0</v>
      </c>
      <c r="GO60" s="88">
        <f t="shared" si="485"/>
        <v>0</v>
      </c>
      <c r="GP60" s="87">
        <f t="shared" si="486"/>
        <v>8.8866185262761821</v>
      </c>
      <c r="GQ60" s="88">
        <f t="shared" si="487"/>
        <v>2.572550262019961</v>
      </c>
      <c r="GR60" s="88">
        <f t="shared" si="488"/>
        <v>6.6741194428063519E-2</v>
      </c>
      <c r="GS60" s="88">
        <f t="shared" si="489"/>
        <v>0</v>
      </c>
      <c r="GT60" s="88">
        <f t="shared" si="490"/>
        <v>-1.1006325427175554</v>
      </c>
      <c r="GU60" s="88">
        <f t="shared" si="491"/>
        <v>0.2308963190172805</v>
      </c>
      <c r="GV60" s="88">
        <f t="shared" si="492"/>
        <v>1.4127490072718343</v>
      </c>
      <c r="GW60" s="88">
        <f t="shared" si="493"/>
        <v>0</v>
      </c>
      <c r="GX60" s="87">
        <f t="shared" si="494"/>
        <v>3.182304240019584</v>
      </c>
      <c r="GY60" s="88">
        <f t="shared" si="495"/>
        <v>0</v>
      </c>
      <c r="GZ60" s="88">
        <f t="shared" si="496"/>
        <v>0</v>
      </c>
      <c r="HA60" s="88">
        <f t="shared" si="497"/>
        <v>0</v>
      </c>
      <c r="HB60" s="88">
        <f t="shared" si="498"/>
        <v>0.50544499760380157</v>
      </c>
      <c r="HC60" s="88">
        <f t="shared" si="499"/>
        <v>1.0648468767941675</v>
      </c>
      <c r="HD60" s="87">
        <f t="shared" si="500"/>
        <v>1.570291874397969</v>
      </c>
      <c r="HE60" s="88">
        <f t="shared" si="501"/>
        <v>0</v>
      </c>
      <c r="HF60" s="88">
        <f t="shared" si="502"/>
        <v>0.40778043469579711</v>
      </c>
      <c r="HG60" s="88">
        <f t="shared" si="503"/>
        <v>0.40778043469579711</v>
      </c>
      <c r="HH60" s="96" t="str">
        <f t="shared" si="504"/>
        <v>Fail</v>
      </c>
      <c r="HI60" s="83">
        <f t="shared" si="505"/>
        <v>0.1404781891349875</v>
      </c>
      <c r="HJ60" s="83">
        <f t="shared" si="506"/>
        <v>0.40778043469579711</v>
      </c>
      <c r="HK60" s="83">
        <f t="shared" si="507"/>
        <v>6.6741194428063519E-2</v>
      </c>
      <c r="HL60" s="83">
        <f t="shared" si="508"/>
        <v>8.8866185262761821</v>
      </c>
      <c r="HM60" s="96" t="str">
        <f t="shared" si="509"/>
        <v>Ferroactinolite</v>
      </c>
      <c r="HN60" s="60"/>
      <c r="HO60" s="60"/>
      <c r="HP60" s="97">
        <f>parameters!$E$5+parameters!$F$5*calcs!$Q60 +parameters!$G$5*calcs!$GM60+parameters!$H$5*LN(calcs!$GM60)+parameters!$I$5*calcs!$GQ60+parameters!$J$5*(calcs!$GU60+calcs!$GY60) + parameters!$K$5*calcs!$GT60+parameters!$L$5*(calcs!$GV60+calcs!$GZ60)+parameters!$M$5*(calcs!$GT60+calcs!$GV60+calcs!$GZ60)+parameters!$N$5*(calcs!$GO60+calcs!$GR60)+parameters!$O$5*calcs!$HB60+parameters!$P$5*calcs!$HE60</f>
        <v>53.919756585726219</v>
      </c>
      <c r="HQ60" s="97">
        <f>parameters!$E$6+parameters!$F$6*calcs!$Q60 +parameters!$G$6*calcs!$GM60+parameters!$H$6*LN(calcs!$GM60)+parameters!$I$6*calcs!$GQ60+parameters!$J$6*(calcs!$GU60+calcs!$GY60) + parameters!$K$6*calcs!$GT60+parameters!$L$6*(calcs!$GV60+calcs!$GZ60)+parameters!$M$6*(calcs!$GT60+calcs!$GV60+calcs!$GZ60)+parameters!$N$6*(calcs!$GO60+calcs!$GR60)+parameters!$O$6*calcs!$HB60+parameters!$P$6*calcs!$HE60</f>
        <v>93.162646084001793</v>
      </c>
      <c r="HR60" s="97">
        <f>parameters!$E$7+parameters!$F$7*calcs!$Q60 +parameters!$G$7*calcs!$GM60+parameters!$H$7*LN(calcs!$GM60)+parameters!$I$7*calcs!$GQ60+parameters!$J$7*(calcs!$GU60+calcs!$GY60) + parameters!$K$7*calcs!$GT60+parameters!$L$7*(calcs!$GV60+calcs!$GZ60)+parameters!$M$7*(calcs!$GT60+calcs!$GV60+calcs!$GZ60)+parameters!$N$7*(calcs!$GO60+calcs!$GR60)+parameters!$O$7*calcs!$HB60+parameters!$P$7*calcs!$HE60</f>
        <v>141.69959994474229</v>
      </c>
      <c r="HS60" s="97">
        <f>parameters!$E$8+parameters!$F$8*calcs!$Q60 +parameters!$G$8*calcs!$GM60+parameters!$H$8*LN(calcs!$GM60)+parameters!$I$8*calcs!$GQ60+parameters!$J$8*(calcs!$GU60+calcs!$GY60) + parameters!$K$8*calcs!$GT60+parameters!$L$8*(calcs!$GV60+calcs!$GZ60)+parameters!$M$8*(calcs!$GT60+calcs!$GV60+calcs!$GZ60)+parameters!$N$8*(calcs!$GO60+calcs!$GR60)+parameters!$O$8*calcs!$HB60+parameters!$P$8*calcs!$HE60</f>
        <v>141.68240022749089</v>
      </c>
      <c r="HT60" s="81"/>
      <c r="HU60" s="97">
        <f>EXP(parameters!$E$10+parameters!$F$10*calcs!$Q60 +parameters!$G$10*calcs!$GM60+parameters!$H$10*LN(calcs!$GM60)+parameters!$I$10*calcs!$GQ60+parameters!$J$10*(calcs!$GU60+calcs!$GY60) + parameters!$K$10*calcs!$GT60+parameters!$L$10*(calcs!$GV60+calcs!$GZ60)+parameters!$M$10*(calcs!$GT60+calcs!$GV60+calcs!$GZ60)+parameters!$N$10*(calcs!$GO60+calcs!$GR60)+parameters!$O$10*calcs!$HB60+parameters!$P$10*calcs!$HE60)</f>
        <v>1.4422529391174577E-2</v>
      </c>
      <c r="HV60" s="97">
        <f>EXP(parameters!$E$11+parameters!$F$11*calcs!$Q60 +parameters!$G$11*calcs!$GM60+parameters!$H$11*LN(calcs!$GM60)+parameters!$I$11*calcs!$GQ60+parameters!$J$11*(calcs!$GU60+calcs!$GY60) + parameters!$K$11*calcs!$GT60+parameters!$L$11*(calcs!$GV60+calcs!$GZ60)+parameters!$M$11*(calcs!$GT60+calcs!$GV60+calcs!$GZ60)+parameters!$N$11*(calcs!$GO60+calcs!$GR60)+parameters!$O$11*calcs!$HB60+parameters!$P$11*calcs!$HE60)</f>
        <v>2.7543359891315278E-2</v>
      </c>
      <c r="HX60" s="97">
        <f>EXP(parameters!$E$13+parameters!$F$13*calcs!$Q60 +parameters!$G$13*calcs!$GM60+parameters!$H$13*LN(calcs!$GM60)+parameters!$I$13*calcs!$GQ60+parameters!$J$13*(calcs!$GU60+calcs!$GY60) + parameters!$K$13*calcs!$GT60+parameters!$L$13*(calcs!$GV60+calcs!$GZ60)+parameters!$M$13*(calcs!$GT60+calcs!$GV60+calcs!$GZ60)+parameters!$N$13*(calcs!$GO60+calcs!$GR60)+parameters!$O$13*calcs!$HB60+parameters!$P$13*calcs!$HE60)</f>
        <v>4.4330075739650331E-2</v>
      </c>
      <c r="HY60" s="97">
        <f>EXP(parameters!$E$14+parameters!$F$14*calcs!$Q60 +parameters!$G$14*calcs!$GM60+parameters!$H$14*LN(calcs!$GM60)+parameters!$I$14*calcs!$GQ60+parameters!$J$14*(calcs!$GU60+calcs!$GY60) + parameters!$K$14*calcs!$GT60+parameters!$L$14*(calcs!$GV60+calcs!$GZ60)+parameters!$M$14*(calcs!$GT60+calcs!$GV60+calcs!$GZ60)+parameters!$N$14*(calcs!$GO60+calcs!$GR60)+parameters!$O$14*calcs!$HB60+parameters!$P$14*calcs!$HE60)</f>
        <v>2.91959898696353E-2</v>
      </c>
      <c r="HZ60" s="81"/>
      <c r="IA60" s="97">
        <f>EXP(parameters!$E$16+parameters!$F$16*calcs!$Q60 +parameters!$G$16*calcs!$GM60+parameters!$H$16*LN(calcs!$GM60)+parameters!$I$16*calcs!$GQ60+parameters!$J$16*(calcs!$GU60+calcs!$GY60) + parameters!$K$16*calcs!$GT60+parameters!$L$16*(calcs!$GV60+calcs!$GZ60)+parameters!$M$16*(calcs!$GT60+calcs!$GV60+calcs!$GZ60)+parameters!$N$16*(calcs!$GO60+calcs!$GR60)+parameters!$O$16*calcs!$HB60+parameters!$P$16*calcs!$HE60)</f>
        <v>4.3734285299783037E-4</v>
      </c>
      <c r="IB60" s="81"/>
      <c r="IC60" s="97">
        <f>(parameters!$E$18+parameters!$F$18*calcs!$Q60 +parameters!$G$18*calcs!$GM60+parameters!$H$18*LN(calcs!$GM60)+parameters!$I$18*calcs!$GQ60+parameters!$J$18*(calcs!$GU60+calcs!$GY60) + parameters!$K$18*calcs!$GT60+parameters!$L$18*(calcs!$GV60+calcs!$GZ60)+parameters!$M$18*(calcs!$GT60+calcs!$GV60+calcs!$GZ60)+parameters!$N$18*(calcs!$GO60+calcs!$GR60)+parameters!$O$18*calcs!$HB60+parameters!$P$18*calcs!$HE60)</f>
        <v>-21.82452392901455</v>
      </c>
      <c r="ID60" s="97">
        <f>EXP(parameters!$E$19+parameters!$F$19*calcs!$Q60 +parameters!$G$19*calcs!$GM60+parameters!$H$19*LN(calcs!$GM60)+parameters!$I$19*calcs!$GQ60+parameters!$J$19*(calcs!$GU60+calcs!$GY60) + parameters!$K$19*calcs!$GT60+parameters!$L$19*(calcs!$GV60+calcs!$GZ60)+parameters!$M$19*(calcs!$GT60+calcs!$GV60+calcs!$GZ60)+parameters!$N$19*(calcs!$GO60+calcs!$GR60)+parameters!$O$19*calcs!$HB60+parameters!$P$19*calcs!$HE60)</f>
        <v>0.63149834426862572</v>
      </c>
      <c r="IE60" s="73"/>
      <c r="IF60" s="97">
        <f>(parameters!$E$21+parameters!$F$21*calcs!$Q60 +parameters!$G$21*calcs!$GM60+parameters!$H$21*LN(calcs!$GM60)+parameters!$I$21*calcs!$GQ60+parameters!$J$21*(calcs!$GU60+calcs!$GY60) + parameters!$K$21*calcs!$GT60+parameters!$L$21*(calcs!$GV60+calcs!$GZ60)+parameters!$M$21*(calcs!$GT60+calcs!$GV60+calcs!$GZ60)+parameters!$N$21*(calcs!$GO60+calcs!$GR60)+parameters!$O$21*calcs!$HB60+parameters!$P$21*calcs!$HE60)</f>
        <v>14.262433553958139</v>
      </c>
      <c r="IG60" s="97">
        <f>(parameters!$E$22+parameters!$F$22*calcs!$Q60 +parameters!$G$22*calcs!$GM60+parameters!$H$22*LN(calcs!$GM60)+parameters!$I$22*calcs!$GQ60+parameters!$J$22*(calcs!$GU60+calcs!$GY60) + parameters!$K$22*calcs!$GT60+parameters!$L$22*(calcs!$GV60+calcs!$GZ60)+parameters!$M$22*(calcs!$GT60+calcs!$GV60+calcs!$GZ60)+parameters!$N$22*(calcs!$GO60+calcs!$GR60)+parameters!$O$22*calcs!$HB60+parameters!$P$22*calcs!$HE60)</f>
        <v>0.6921490217370786</v>
      </c>
      <c r="IH60" s="81"/>
      <c r="II60" s="97">
        <f>(parameters!$E$24+parameters!$F$24*calcs!$Q60 +parameters!$G$24*calcs!$GM60+parameters!$H$24*LN(calcs!$GM60)+parameters!$I$24*calcs!$GQ60+parameters!$J$24*(calcs!$GU60+calcs!$GY60) + parameters!$K$24*calcs!$GT60+parameters!$L$24*(calcs!$GV60+calcs!$GZ60)+parameters!$M$24*(calcs!$GT60+calcs!$GV60+calcs!$GZ60)+parameters!$N$24*(calcs!$GO60+calcs!$GR60)+parameters!$O$24*calcs!$HB60+parameters!$P$24*calcs!$HE60)</f>
        <v>18.056965460012123</v>
      </c>
    </row>
    <row r="61" spans="1:243" x14ac:dyDescent="0.3">
      <c r="A61" s="138" t="s">
        <v>177</v>
      </c>
      <c r="C61" s="115">
        <v>68.199996948242202</v>
      </c>
      <c r="D61" s="115">
        <v>0.46999999880790699</v>
      </c>
      <c r="E61" s="115">
        <v>14</v>
      </c>
      <c r="F61" s="115"/>
      <c r="G61" s="115">
        <v>2.1400001049041801</v>
      </c>
      <c r="H61" s="115">
        <v>0.69999998807907104</v>
      </c>
      <c r="I61" s="115">
        <v>2.4500000476837198</v>
      </c>
      <c r="J61" s="115"/>
      <c r="K61" s="115">
        <v>3.0999999046325701</v>
      </c>
      <c r="L61" s="115">
        <v>2.7400000095367401</v>
      </c>
      <c r="M61" s="91">
        <v>0</v>
      </c>
      <c r="N61" s="91">
        <v>0</v>
      </c>
      <c r="O61" s="91">
        <v>0</v>
      </c>
      <c r="P61" s="91">
        <v>95.759999999999991</v>
      </c>
      <c r="Q61" s="60">
        <v>1025</v>
      </c>
      <c r="R61" s="92">
        <f t="shared" si="316"/>
        <v>1.1351530783662152</v>
      </c>
      <c r="S61" s="93">
        <f t="shared" si="317"/>
        <v>5.884562398997208E-3</v>
      </c>
      <c r="T61" s="93">
        <f t="shared" si="318"/>
        <v>0.1373071325170751</v>
      </c>
      <c r="U61" s="93">
        <f t="shared" si="319"/>
        <v>0</v>
      </c>
      <c r="V61" s="93">
        <f t="shared" si="320"/>
        <v>2.9788420168488029E-2</v>
      </c>
      <c r="W61" s="93">
        <f t="shared" si="321"/>
        <v>1.7365417714687945E-2</v>
      </c>
      <c r="X61" s="93">
        <f t="shared" si="322"/>
        <v>4.3687590008625536E-2</v>
      </c>
      <c r="Y61" s="93">
        <f t="shared" si="323"/>
        <v>0</v>
      </c>
      <c r="Z61" s="93">
        <f t="shared" si="324"/>
        <v>5.0016939683321292E-2</v>
      </c>
      <c r="AA61" s="93">
        <f t="shared" si="325"/>
        <v>2.9085999120379308E-2</v>
      </c>
      <c r="AB61" s="93">
        <f t="shared" si="326"/>
        <v>0</v>
      </c>
      <c r="AC61" s="94">
        <f t="shared" si="327"/>
        <v>0</v>
      </c>
      <c r="AD61" s="92">
        <f t="shared" si="328"/>
        <v>2.2703061567324303</v>
      </c>
      <c r="AE61" s="93">
        <f t="shared" si="329"/>
        <v>1.1769124797994416E-2</v>
      </c>
      <c r="AF61" s="93">
        <f t="shared" si="330"/>
        <v>0.41192139755122531</v>
      </c>
      <c r="AG61" s="93">
        <f t="shared" si="331"/>
        <v>0</v>
      </c>
      <c r="AH61" s="93">
        <f t="shared" si="332"/>
        <v>2.9788420168488029E-2</v>
      </c>
      <c r="AI61" s="93">
        <f t="shared" si="333"/>
        <v>1.7365417714687945E-2</v>
      </c>
      <c r="AJ61" s="93">
        <f t="shared" si="334"/>
        <v>4.3687590008625536E-2</v>
      </c>
      <c r="AK61" s="93">
        <f t="shared" si="335"/>
        <v>0</v>
      </c>
      <c r="AL61" s="93">
        <f t="shared" si="336"/>
        <v>5.0016939683321292E-2</v>
      </c>
      <c r="AM61" s="93">
        <f t="shared" si="337"/>
        <v>2.9085999120379308E-2</v>
      </c>
      <c r="AN61" s="94">
        <f t="shared" si="338"/>
        <v>2.8639410457771515</v>
      </c>
      <c r="AO61" s="92">
        <f t="shared" si="339"/>
        <v>18.232582574225589</v>
      </c>
      <c r="AP61" s="93">
        <f t="shared" si="340"/>
        <v>9.4516565120291385E-2</v>
      </c>
      <c r="AQ61" s="93">
        <f t="shared" si="341"/>
        <v>3.308096078879756</v>
      </c>
      <c r="AR61" s="93">
        <f t="shared" si="342"/>
        <v>0</v>
      </c>
      <c r="AS61" s="93">
        <f t="shared" si="343"/>
        <v>0.23922757239903611</v>
      </c>
      <c r="AT61" s="93">
        <f t="shared" si="344"/>
        <v>0.13945978672526807</v>
      </c>
      <c r="AU61" s="93">
        <f t="shared" si="345"/>
        <v>0.35085029829087261</v>
      </c>
      <c r="AV61" s="93">
        <f t="shared" si="346"/>
        <v>0</v>
      </c>
      <c r="AW61" s="93">
        <f t="shared" si="347"/>
        <v>0.40168061923363474</v>
      </c>
      <c r="AX61" s="93">
        <f t="shared" si="348"/>
        <v>0.23358650512555923</v>
      </c>
      <c r="AY61" s="94">
        <f t="shared" si="349"/>
        <v>23.000000000000004</v>
      </c>
      <c r="AZ61" s="92">
        <f t="shared" si="350"/>
        <v>9.1162912871127944</v>
      </c>
      <c r="BA61" s="93">
        <f t="shared" si="351"/>
        <v>4.7258282560145692E-2</v>
      </c>
      <c r="BB61" s="93">
        <f t="shared" si="352"/>
        <v>2.2053973859198375</v>
      </c>
      <c r="BC61" s="93">
        <f t="shared" si="353"/>
        <v>0</v>
      </c>
      <c r="BD61" s="93">
        <f t="shared" si="354"/>
        <v>0.23922757239903611</v>
      </c>
      <c r="BE61" s="93">
        <f t="shared" si="355"/>
        <v>0.13945978672526807</v>
      </c>
      <c r="BF61" s="93">
        <f t="shared" si="356"/>
        <v>0.35085029829087261</v>
      </c>
      <c r="BG61" s="93">
        <f t="shared" si="357"/>
        <v>0</v>
      </c>
      <c r="BH61" s="93">
        <f t="shared" si="358"/>
        <v>0.80336123846726948</v>
      </c>
      <c r="BI61" s="93">
        <f t="shared" si="359"/>
        <v>0.46717301025111846</v>
      </c>
      <c r="BJ61" s="93">
        <f t="shared" si="360"/>
        <v>0</v>
      </c>
      <c r="BK61" s="93">
        <f t="shared" si="361"/>
        <v>0</v>
      </c>
      <c r="BL61" s="93">
        <f t="shared" si="362"/>
        <v>2</v>
      </c>
      <c r="BM61" s="94">
        <f t="shared" si="363"/>
        <v>13.369018861726342</v>
      </c>
      <c r="BN61" s="95">
        <f t="shared" si="364"/>
        <v>9.1162912871127944</v>
      </c>
      <c r="BO61" s="66">
        <f t="shared" si="365"/>
        <v>0</v>
      </c>
      <c r="BP61" s="66">
        <f t="shared" si="366"/>
        <v>0</v>
      </c>
      <c r="BQ61" s="66">
        <f t="shared" si="367"/>
        <v>9.1162912871127944</v>
      </c>
      <c r="BR61" s="66">
        <f t="shared" si="368"/>
        <v>2.2053973859198375</v>
      </c>
      <c r="BS61" s="66">
        <f t="shared" si="369"/>
        <v>4.7258282560145692E-2</v>
      </c>
      <c r="BT61" s="66">
        <f t="shared" si="370"/>
        <v>0</v>
      </c>
      <c r="BU61" s="66"/>
      <c r="BV61" s="66">
        <f t="shared" si="371"/>
        <v>0.13945978672526807</v>
      </c>
      <c r="BW61" s="66">
        <f t="shared" si="372"/>
        <v>0.23922757239903611</v>
      </c>
      <c r="BX61" s="66">
        <f t="shared" si="373"/>
        <v>0</v>
      </c>
      <c r="BY61" s="66">
        <f t="shared" si="374"/>
        <v>2.6313430276042875</v>
      </c>
      <c r="BZ61" s="66">
        <f t="shared" si="375"/>
        <v>0</v>
      </c>
      <c r="CA61" s="66">
        <f t="shared" si="376"/>
        <v>0</v>
      </c>
      <c r="CB61" s="66">
        <f t="shared" si="377"/>
        <v>0</v>
      </c>
      <c r="CC61" s="66">
        <f t="shared" si="378"/>
        <v>0.35085029829087261</v>
      </c>
      <c r="CD61" s="56">
        <f t="shared" si="379"/>
        <v>0.35085029829087261</v>
      </c>
      <c r="CE61" s="66">
        <f t="shared" si="380"/>
        <v>0.70170059658174522</v>
      </c>
      <c r="CF61" s="66">
        <f t="shared" si="381"/>
        <v>0.45251094017639687</v>
      </c>
      <c r="CG61" s="66">
        <f t="shared" si="382"/>
        <v>0.46717301025111846</v>
      </c>
      <c r="CH61" s="67">
        <f t="shared" si="383"/>
        <v>0.91968395042751538</v>
      </c>
      <c r="CI61" s="60"/>
      <c r="CJ61" s="60">
        <f t="shared" si="384"/>
        <v>0.87754984434395655</v>
      </c>
      <c r="CK61" s="60">
        <f t="shared" si="385"/>
        <v>1.1967968753343443</v>
      </c>
      <c r="CL61" s="60">
        <f t="shared" si="386"/>
        <v>1.2398246953897363</v>
      </c>
      <c r="CM61" s="60"/>
      <c r="CN61" s="60">
        <f t="shared" si="387"/>
        <v>0.87754984434395655</v>
      </c>
      <c r="CO61" s="60">
        <f t="shared" si="388"/>
        <v>8</v>
      </c>
      <c r="CP61" s="60">
        <f t="shared" si="389"/>
        <v>4.1471498504618572E-2</v>
      </c>
      <c r="CQ61" s="60">
        <f t="shared" si="390"/>
        <v>1.9353461327305221</v>
      </c>
      <c r="CR61" s="60">
        <f t="shared" si="391"/>
        <v>0</v>
      </c>
      <c r="CS61" s="60">
        <f t="shared" si="392"/>
        <v>0.20993411892155672</v>
      </c>
      <c r="CT61" s="60">
        <f t="shared" si="393"/>
        <v>0.12238291413300037</v>
      </c>
      <c r="CU61" s="60">
        <f t="shared" si="394"/>
        <v>0.307888624653186</v>
      </c>
      <c r="CV61" s="60">
        <f t="shared" si="395"/>
        <v>0</v>
      </c>
      <c r="CW61" s="60">
        <f t="shared" si="396"/>
        <v>0.70498952976892049</v>
      </c>
      <c r="CX61" s="60">
        <f t="shared" si="397"/>
        <v>0.40996760242756664</v>
      </c>
      <c r="CY61" s="60">
        <f t="shared" si="398"/>
        <v>0</v>
      </c>
      <c r="CZ61" s="60">
        <f t="shared" si="399"/>
        <v>0</v>
      </c>
      <c r="DA61" s="60">
        <f t="shared" si="400"/>
        <v>1.7550996886879131</v>
      </c>
      <c r="DB61" s="60">
        <f t="shared" si="401"/>
        <v>20.183646419911003</v>
      </c>
      <c r="DC61" s="60">
        <f t="shared" si="205"/>
        <v>5.6327071601779934</v>
      </c>
      <c r="DD61" s="60" t="str">
        <f t="shared" si="402"/>
        <v>FAIL</v>
      </c>
      <c r="DE61" s="59">
        <f t="shared" si="403"/>
        <v>8</v>
      </c>
      <c r="DF61" s="59">
        <f t="shared" si="404"/>
        <v>0</v>
      </c>
      <c r="DG61" s="59">
        <f t="shared" si="405"/>
        <v>0</v>
      </c>
      <c r="DH61" s="59">
        <f t="shared" si="406"/>
        <v>8</v>
      </c>
      <c r="DI61" s="59">
        <f t="shared" si="407"/>
        <v>1.9353461327305221</v>
      </c>
      <c r="DJ61" s="59">
        <f t="shared" si="408"/>
        <v>4.1471498504618572E-2</v>
      </c>
      <c r="DK61" s="59">
        <f t="shared" si="409"/>
        <v>0</v>
      </c>
      <c r="DL61" s="59">
        <f t="shared" si="410"/>
        <v>5.6327071601779934</v>
      </c>
      <c r="DM61" s="59">
        <f t="shared" si="411"/>
        <v>0</v>
      </c>
      <c r="DN61" s="59">
        <f t="shared" si="412"/>
        <v>0</v>
      </c>
      <c r="DO61" s="59">
        <f t="shared" si="413"/>
        <v>0</v>
      </c>
      <c r="DP61" s="59">
        <f t="shared" si="414"/>
        <v>7.6095247914131345</v>
      </c>
      <c r="DQ61" s="59">
        <f t="shared" si="415"/>
        <v>0.12238291413300037</v>
      </c>
      <c r="DR61" s="59">
        <f t="shared" si="416"/>
        <v>0</v>
      </c>
      <c r="DS61" s="59">
        <f t="shared" si="417"/>
        <v>0</v>
      </c>
      <c r="DT61" s="59">
        <f t="shared" si="418"/>
        <v>0.307888624653186</v>
      </c>
      <c r="DU61" s="59">
        <f t="shared" si="419"/>
        <v>0.70498952976892049</v>
      </c>
      <c r="DV61" s="59">
        <f t="shared" si="420"/>
        <v>1.1352610685551068</v>
      </c>
      <c r="DW61" s="59">
        <f t="shared" si="421"/>
        <v>0</v>
      </c>
      <c r="DX61" s="59">
        <f t="shared" si="422"/>
        <v>0</v>
      </c>
      <c r="DY61" s="59">
        <f t="shared" si="423"/>
        <v>0</v>
      </c>
      <c r="DZ61" s="60"/>
      <c r="EA61" s="60">
        <f t="shared" si="424"/>
        <v>0.70660837186376335</v>
      </c>
      <c r="EB61" s="60">
        <f t="shared" si="425"/>
        <v>1.1626243386162352</v>
      </c>
      <c r="EC61" s="60">
        <f t="shared" si="426"/>
        <v>1.0745147360044383</v>
      </c>
      <c r="ED61" s="60">
        <f t="shared" si="427"/>
        <v>0.99482630690522522</v>
      </c>
      <c r="EE61" s="60"/>
      <c r="EF61" s="60">
        <f t="shared" si="428"/>
        <v>1.1626243386162352</v>
      </c>
      <c r="EG61" s="60">
        <f t="shared" si="429"/>
        <v>10.59882212831246</v>
      </c>
      <c r="EH61" s="60">
        <f t="shared" si="430"/>
        <v>5.4943629505628547E-2</v>
      </c>
      <c r="EI61" s="60">
        <f t="shared" si="431"/>
        <v>2.5640486771910251</v>
      </c>
      <c r="EJ61" s="60">
        <f t="shared" si="432"/>
        <v>0</v>
      </c>
      <c r="EK61" s="60">
        <f t="shared" si="433"/>
        <v>0.27813179813919686</v>
      </c>
      <c r="EL61" s="60">
        <f t="shared" si="434"/>
        <v>0.162139342305026</v>
      </c>
      <c r="EM61" s="60">
        <f t="shared" si="435"/>
        <v>0.40790709600373459</v>
      </c>
      <c r="EN61" s="60">
        <f t="shared" si="436"/>
        <v>0</v>
      </c>
      <c r="EO61" s="60">
        <f t="shared" si="437"/>
        <v>0.93400732854292878</v>
      </c>
      <c r="EP61" s="60">
        <f t="shared" si="438"/>
        <v>0.54314671206256226</v>
      </c>
      <c r="EQ61" s="60">
        <f t="shared" si="439"/>
        <v>0</v>
      </c>
      <c r="ER61" s="60">
        <f t="shared" si="440"/>
        <v>0</v>
      </c>
      <c r="ES61" s="60">
        <f t="shared" si="441"/>
        <v>2.3252486772324703</v>
      </c>
      <c r="ET61" s="60">
        <f t="shared" si="442"/>
        <v>26.740359788173414</v>
      </c>
      <c r="EU61" s="60">
        <f t="shared" si="247"/>
        <v>-7.4807195763468286</v>
      </c>
      <c r="EV61" s="60" t="str">
        <f t="shared" si="443"/>
        <v/>
      </c>
      <c r="EW61" s="62">
        <f t="shared" si="444"/>
        <v>10.59882212831246</v>
      </c>
      <c r="EX61" s="62">
        <f t="shared" si="445"/>
        <v>0</v>
      </c>
      <c r="EY61" s="62">
        <f t="shared" si="446"/>
        <v>0</v>
      </c>
      <c r="EZ61" s="62">
        <f t="shared" si="447"/>
        <v>10.59882212831246</v>
      </c>
      <c r="FA61" s="62">
        <f t="shared" si="448"/>
        <v>2.5640486771910251</v>
      </c>
      <c r="FB61" s="62">
        <f t="shared" si="449"/>
        <v>5.4943629505628547E-2</v>
      </c>
      <c r="FC61" s="62">
        <f t="shared" si="450"/>
        <v>0</v>
      </c>
      <c r="FD61" s="62">
        <f t="shared" si="451"/>
        <v>-7.4807195763468286</v>
      </c>
      <c r="FE61" s="62">
        <f t="shared" si="452"/>
        <v>0.162139342305026</v>
      </c>
      <c r="FF61" s="62">
        <f t="shared" si="453"/>
        <v>7.7588513744860252</v>
      </c>
      <c r="FG61" s="62">
        <f t="shared" si="454"/>
        <v>0</v>
      </c>
      <c r="FH61" s="62">
        <f t="shared" si="455"/>
        <v>3.0592634471408768</v>
      </c>
      <c r="FI61" s="62">
        <f t="shared" si="456"/>
        <v>0</v>
      </c>
      <c r="FJ61" s="62">
        <f t="shared" si="457"/>
        <v>0</v>
      </c>
      <c r="FK61" s="62">
        <f t="shared" si="458"/>
        <v>0</v>
      </c>
      <c r="FL61" s="62">
        <f t="shared" si="459"/>
        <v>0.40790709600373459</v>
      </c>
      <c r="FM61" s="62">
        <f t="shared" si="460"/>
        <v>0.93400732854292878</v>
      </c>
      <c r="FN61" s="62">
        <f t="shared" si="461"/>
        <v>1.3419144245466634</v>
      </c>
      <c r="FO61" s="62">
        <f t="shared" si="462"/>
        <v>0</v>
      </c>
      <c r="FP61" s="62">
        <f t="shared" si="463"/>
        <v>0.54314671206256226</v>
      </c>
      <c r="FQ61" s="62">
        <f t="shared" si="464"/>
        <v>0.54314671206256226</v>
      </c>
      <c r="FR61" s="62" t="str">
        <f t="shared" si="465"/>
        <v>Fail</v>
      </c>
      <c r="FS61" s="62" t="str">
        <f t="shared" si="466"/>
        <v>Low-Ca</v>
      </c>
      <c r="FT61" s="60">
        <f t="shared" si="467"/>
        <v>2.0469578630021652E-2</v>
      </c>
      <c r="FU61" s="60"/>
      <c r="FV61" s="60">
        <f t="shared" si="468"/>
        <v>1.0200870914800959</v>
      </c>
      <c r="FW61" s="60">
        <f t="shared" si="469"/>
        <v>9.2994110641562298</v>
      </c>
      <c r="FX61" s="60">
        <f t="shared" si="470"/>
        <v>4.8207564005123563E-2</v>
      </c>
      <c r="FY61" s="60">
        <f t="shared" si="471"/>
        <v>2.2496974049607736</v>
      </c>
      <c r="FZ61" s="60">
        <f t="shared" si="472"/>
        <v>0</v>
      </c>
      <c r="GA61" s="60">
        <f t="shared" si="473"/>
        <v>0.24403295853037682</v>
      </c>
      <c r="GB61" s="60">
        <f t="shared" si="474"/>
        <v>0.14226112821901318</v>
      </c>
      <c r="GC61" s="60">
        <f t="shared" si="475"/>
        <v>0.35789786032846033</v>
      </c>
      <c r="GD61" s="60">
        <f t="shared" si="476"/>
        <v>0</v>
      </c>
      <c r="GE61" s="60">
        <f t="shared" si="477"/>
        <v>0.81949842915592463</v>
      </c>
      <c r="GF61" s="60">
        <f t="shared" si="478"/>
        <v>0.47655715724506448</v>
      </c>
      <c r="GG61" s="60">
        <f t="shared" si="479"/>
        <v>0</v>
      </c>
      <c r="GH61" s="60">
        <f t="shared" si="480"/>
        <v>0</v>
      </c>
      <c r="GI61" s="60">
        <f t="shared" si="481"/>
        <v>2.0401741829601918</v>
      </c>
      <c r="GJ61" s="60">
        <f t="shared" si="482"/>
        <v>23.462003104042211</v>
      </c>
      <c r="GK61" s="60">
        <f t="shared" si="288"/>
        <v>-0.92400620808442113</v>
      </c>
      <c r="GL61" s="60"/>
      <c r="GM61" s="88">
        <f t="shared" si="483"/>
        <v>9.2994110641562298</v>
      </c>
      <c r="GN61" s="88">
        <f t="shared" si="484"/>
        <v>0</v>
      </c>
      <c r="GO61" s="88">
        <f t="shared" si="485"/>
        <v>0</v>
      </c>
      <c r="GP61" s="87">
        <f t="shared" si="486"/>
        <v>9.2994110641562298</v>
      </c>
      <c r="GQ61" s="88">
        <f t="shared" si="487"/>
        <v>2.2496974049607736</v>
      </c>
      <c r="GR61" s="88">
        <f t="shared" si="488"/>
        <v>4.8207564005123563E-2</v>
      </c>
      <c r="GS61" s="88">
        <f t="shared" si="489"/>
        <v>0</v>
      </c>
      <c r="GT61" s="88">
        <f t="shared" si="490"/>
        <v>-0.92400620808442113</v>
      </c>
      <c r="GU61" s="88">
        <f t="shared" si="491"/>
        <v>0.14226112821901318</v>
      </c>
      <c r="GV61" s="88">
        <f t="shared" si="492"/>
        <v>1.168039166614798</v>
      </c>
      <c r="GW61" s="88">
        <f t="shared" si="493"/>
        <v>0</v>
      </c>
      <c r="GX61" s="87">
        <f t="shared" si="494"/>
        <v>2.6841990557152871</v>
      </c>
      <c r="GY61" s="88">
        <f t="shared" si="495"/>
        <v>0</v>
      </c>
      <c r="GZ61" s="88">
        <f t="shared" si="496"/>
        <v>0</v>
      </c>
      <c r="HA61" s="88">
        <f t="shared" si="497"/>
        <v>0</v>
      </c>
      <c r="HB61" s="88">
        <f t="shared" si="498"/>
        <v>0.35789786032846033</v>
      </c>
      <c r="HC61" s="88">
        <f t="shared" si="499"/>
        <v>0.81949842915592463</v>
      </c>
      <c r="HD61" s="87">
        <f t="shared" si="500"/>
        <v>1.177396289484385</v>
      </c>
      <c r="HE61" s="88">
        <f t="shared" si="501"/>
        <v>0</v>
      </c>
      <c r="HF61" s="88">
        <f t="shared" si="502"/>
        <v>0.47655715724506448</v>
      </c>
      <c r="HG61" s="88">
        <f t="shared" si="503"/>
        <v>0.47655715724506448</v>
      </c>
      <c r="HH61" s="96" t="str">
        <f t="shared" si="504"/>
        <v>Fail</v>
      </c>
      <c r="HI61" s="83">
        <f t="shared" si="505"/>
        <v>0.1085713929699272</v>
      </c>
      <c r="HJ61" s="83">
        <f t="shared" si="506"/>
        <v>0.47655715724506448</v>
      </c>
      <c r="HK61" s="83">
        <f t="shared" si="507"/>
        <v>4.8207564005123563E-2</v>
      </c>
      <c r="HL61" s="83">
        <f t="shared" si="508"/>
        <v>9.2994110641562298</v>
      </c>
      <c r="HM61" s="96" t="str">
        <f t="shared" si="509"/>
        <v>Ferroactinolite</v>
      </c>
      <c r="HN61" s="60"/>
      <c r="HO61" s="60"/>
      <c r="HP61" s="97">
        <f>parameters!$E$5+parameters!$F$5*calcs!$Q61 +parameters!$G$5*calcs!$GM61+parameters!$H$5*LN(calcs!$GM61)+parameters!$I$5*calcs!$GQ61+parameters!$J$5*(calcs!$GU61+calcs!$GY61) + parameters!$K$5*calcs!$GT61+parameters!$L$5*(calcs!$GV61+calcs!$GZ61)+parameters!$M$5*(calcs!$GT61+calcs!$GV61+calcs!$GZ61)+parameters!$N$5*(calcs!$GO61+calcs!$GR61)+parameters!$O$5*calcs!$HB61+parameters!$P$5*calcs!$HE61</f>
        <v>40.835652353312234</v>
      </c>
      <c r="HQ61" s="97">
        <f>parameters!$E$6+parameters!$F$6*calcs!$Q61 +parameters!$G$6*calcs!$GM61+parameters!$H$6*LN(calcs!$GM61)+parameters!$I$6*calcs!$GQ61+parameters!$J$6*(calcs!$GU61+calcs!$GY61) + parameters!$K$6*calcs!$GT61+parameters!$L$6*(calcs!$GV61+calcs!$GZ61)+parameters!$M$6*(calcs!$GT61+calcs!$GV61+calcs!$GZ61)+parameters!$N$6*(calcs!$GO61+calcs!$GR61)+parameters!$O$6*calcs!$HB61+parameters!$P$6*calcs!$HE61</f>
        <v>97.460602337531427</v>
      </c>
      <c r="HR61" s="97">
        <f>parameters!$E$7+parameters!$F$7*calcs!$Q61 +parameters!$G$7*calcs!$GM61+parameters!$H$7*LN(calcs!$GM61)+parameters!$I$7*calcs!$GQ61+parameters!$J$7*(calcs!$GU61+calcs!$GY61) + parameters!$K$7*calcs!$GT61+parameters!$L$7*(calcs!$GV61+calcs!$GZ61)+parameters!$M$7*(calcs!$GT61+calcs!$GV61+calcs!$GZ61)+parameters!$N$7*(calcs!$GO61+calcs!$GR61)+parameters!$O$7*calcs!$HB61+parameters!$P$7*calcs!$HE61</f>
        <v>149.8311937490538</v>
      </c>
      <c r="HS61" s="97">
        <f>parameters!$E$8+parameters!$F$8*calcs!$Q61 +parameters!$G$8*calcs!$GM61+parameters!$H$8*LN(calcs!$GM61)+parameters!$I$8*calcs!$GQ61+parameters!$J$8*(calcs!$GU61+calcs!$GY61) + parameters!$K$8*calcs!$GT61+parameters!$L$8*(calcs!$GV61+calcs!$GZ61)+parameters!$M$8*(calcs!$GT61+calcs!$GV61+calcs!$GZ61)+parameters!$N$8*(calcs!$GO61+calcs!$GR61)+parameters!$O$8*calcs!$HB61+parameters!$P$8*calcs!$HE61</f>
        <v>149.92269304764881</v>
      </c>
      <c r="HT61" s="81"/>
      <c r="HU61" s="97">
        <f>EXP(parameters!$E$10+parameters!$F$10*calcs!$Q61 +parameters!$G$10*calcs!$GM61+parameters!$H$10*LN(calcs!$GM61)+parameters!$I$10*calcs!$GQ61+parameters!$J$10*(calcs!$GU61+calcs!$GY61) + parameters!$K$10*calcs!$GT61+parameters!$L$10*(calcs!$GV61+calcs!$GZ61)+parameters!$M$10*(calcs!$GT61+calcs!$GV61+calcs!$GZ61)+parameters!$N$10*(calcs!$GO61+calcs!$GR61)+parameters!$O$10*calcs!$HB61+parameters!$P$10*calcs!$HE61)</f>
        <v>9.4395643462054125E-3</v>
      </c>
      <c r="HV61" s="97">
        <f>EXP(parameters!$E$11+parameters!$F$11*calcs!$Q61 +parameters!$G$11*calcs!$GM61+parameters!$H$11*LN(calcs!$GM61)+parameters!$I$11*calcs!$GQ61+parameters!$J$11*(calcs!$GU61+calcs!$GY61) + parameters!$K$11*calcs!$GT61+parameters!$L$11*(calcs!$GV61+calcs!$GZ61)+parameters!$M$11*(calcs!$GT61+calcs!$GV61+calcs!$GZ61)+parameters!$N$11*(calcs!$GO61+calcs!$GR61)+parameters!$O$11*calcs!$HB61+parameters!$P$11*calcs!$HE61)</f>
        <v>1.5912077314664368E-2</v>
      </c>
      <c r="HX61" s="97">
        <f>EXP(parameters!$E$13+parameters!$F$13*calcs!$Q61 +parameters!$G$13*calcs!$GM61+parameters!$H$13*LN(calcs!$GM61)+parameters!$I$13*calcs!$GQ61+parameters!$J$13*(calcs!$GU61+calcs!$GY61) + parameters!$K$13*calcs!$GT61+parameters!$L$13*(calcs!$GV61+calcs!$GZ61)+parameters!$M$13*(calcs!$GT61+calcs!$GV61+calcs!$GZ61)+parameters!$N$13*(calcs!$GO61+calcs!$GR61)+parameters!$O$13*calcs!$HB61+parameters!$P$13*calcs!$HE61)</f>
        <v>2.7127766679021306E-2</v>
      </c>
      <c r="HY61" s="97">
        <f>EXP(parameters!$E$14+parameters!$F$14*calcs!$Q61 +parameters!$G$14*calcs!$GM61+parameters!$H$14*LN(calcs!$GM61)+parameters!$I$14*calcs!$GQ61+parameters!$J$14*(calcs!$GU61+calcs!$GY61) + parameters!$K$14*calcs!$GT61+parameters!$L$14*(calcs!$GV61+calcs!$GZ61)+parameters!$M$14*(calcs!$GT61+calcs!$GV61+calcs!$GZ61)+parameters!$N$14*(calcs!$GO61+calcs!$GR61)+parameters!$O$14*calcs!$HB61+parameters!$P$14*calcs!$HE61)</f>
        <v>1.4479012154919313E-2</v>
      </c>
      <c r="HZ61" s="81"/>
      <c r="IA61" s="97">
        <f>EXP(parameters!$E$16+parameters!$F$16*calcs!$Q61 +parameters!$G$16*calcs!$GM61+parameters!$H$16*LN(calcs!$GM61)+parameters!$I$16*calcs!$GQ61+parameters!$J$16*(calcs!$GU61+calcs!$GY61) + parameters!$K$16*calcs!$GT61+parameters!$L$16*(calcs!$GV61+calcs!$GZ61)+parameters!$M$16*(calcs!$GT61+calcs!$GV61+calcs!$GZ61)+parameters!$N$16*(calcs!$GO61+calcs!$GR61)+parameters!$O$16*calcs!$HB61+parameters!$P$16*calcs!$HE61)</f>
        <v>9.4028899415620122E-5</v>
      </c>
      <c r="IB61" s="81"/>
      <c r="IC61" s="97">
        <f>(parameters!$E$18+parameters!$F$18*calcs!$Q61 +parameters!$G$18*calcs!$GM61+parameters!$H$18*LN(calcs!$GM61)+parameters!$I$18*calcs!$GQ61+parameters!$J$18*(calcs!$GU61+calcs!$GY61) + parameters!$K$18*calcs!$GT61+parameters!$L$18*(calcs!$GV61+calcs!$GZ61)+parameters!$M$18*(calcs!$GT61+calcs!$GV61+calcs!$GZ61)+parameters!$N$18*(calcs!$GO61+calcs!$GR61)+parameters!$O$18*calcs!$HB61+parameters!$P$18*calcs!$HE61)</f>
        <v>-25.117511092065079</v>
      </c>
      <c r="ID61" s="97">
        <f>EXP(parameters!$E$19+parameters!$F$19*calcs!$Q61 +parameters!$G$19*calcs!$GM61+parameters!$H$19*LN(calcs!$GM61)+parameters!$I$19*calcs!$GQ61+parameters!$J$19*(calcs!$GU61+calcs!$GY61) + parameters!$K$19*calcs!$GT61+parameters!$L$19*(calcs!$GV61+calcs!$GZ61)+parameters!$M$19*(calcs!$GT61+calcs!$GV61+calcs!$GZ61)+parameters!$N$19*(calcs!$GO61+calcs!$GR61)+parameters!$O$19*calcs!$HB61+parameters!$P$19*calcs!$HE61)</f>
        <v>0.23924039946700384</v>
      </c>
      <c r="IE61" s="73"/>
      <c r="IF61" s="97">
        <f>(parameters!$E$21+parameters!$F$21*calcs!$Q61 +parameters!$G$21*calcs!$GM61+parameters!$H$21*LN(calcs!$GM61)+parameters!$I$21*calcs!$GQ61+parameters!$J$21*(calcs!$GU61+calcs!$GY61) + parameters!$K$21*calcs!$GT61+parameters!$L$21*(calcs!$GV61+calcs!$GZ61)+parameters!$M$21*(calcs!$GT61+calcs!$GV61+calcs!$GZ61)+parameters!$N$21*(calcs!$GO61+calcs!$GR61)+parameters!$O$21*calcs!$HB61+parameters!$P$21*calcs!$HE61)</f>
        <v>19.816384915466102</v>
      </c>
      <c r="IG61" s="97">
        <f>(parameters!$E$22+parameters!$F$22*calcs!$Q61 +parameters!$G$22*calcs!$GM61+parameters!$H$22*LN(calcs!$GM61)+parameters!$I$22*calcs!$GQ61+parameters!$J$22*(calcs!$GU61+calcs!$GY61) + parameters!$K$22*calcs!$GT61+parameters!$L$22*(calcs!$GV61+calcs!$GZ61)+parameters!$M$22*(calcs!$GT61+calcs!$GV61+calcs!$GZ61)+parameters!$N$22*(calcs!$GO61+calcs!$GR61)+parameters!$O$22*calcs!$HB61+parameters!$P$22*calcs!$HE61)</f>
        <v>0.77307373119636147</v>
      </c>
      <c r="IH61" s="81"/>
      <c r="II61" s="97">
        <f>(parameters!$E$24+parameters!$F$24*calcs!$Q61 +parameters!$G$24*calcs!$GM61+parameters!$H$24*LN(calcs!$GM61)+parameters!$I$24*calcs!$GQ61+parameters!$J$24*(calcs!$GU61+calcs!$GY61) + parameters!$K$24*calcs!$GT61+parameters!$L$24*(calcs!$GV61+calcs!$GZ61)+parameters!$M$24*(calcs!$GT61+calcs!$GV61+calcs!$GZ61)+parameters!$N$24*(calcs!$GO61+calcs!$GR61)+parameters!$O$24*calcs!$HB61+parameters!$P$24*calcs!$HE61)</f>
        <v>16.419074723951343</v>
      </c>
    </row>
    <row r="62" spans="1:243" x14ac:dyDescent="0.3">
      <c r="A62" s="138" t="s">
        <v>177</v>
      </c>
      <c r="C62" s="115">
        <v>59.900001525878899</v>
      </c>
      <c r="D62" s="115">
        <v>0.34000000357627902</v>
      </c>
      <c r="E62" s="115">
        <v>15.5</v>
      </c>
      <c r="F62" s="115"/>
      <c r="G62" s="115">
        <v>1.75</v>
      </c>
      <c r="H62" s="115">
        <v>1.3999999761581401</v>
      </c>
      <c r="I62" s="115">
        <v>4.32999992370606</v>
      </c>
      <c r="J62" s="115"/>
      <c r="K62" s="115">
        <v>3.7000000476837198</v>
      </c>
      <c r="L62" s="115">
        <v>1.7300000190734901</v>
      </c>
      <c r="M62" s="91">
        <v>0</v>
      </c>
      <c r="N62" s="91">
        <v>0</v>
      </c>
      <c r="O62" s="91">
        <v>0</v>
      </c>
      <c r="P62" s="91">
        <v>95.759999999999991</v>
      </c>
      <c r="Q62" s="60">
        <v>1025</v>
      </c>
      <c r="R62" s="92">
        <f t="shared" si="316"/>
        <v>0.99700402007122002</v>
      </c>
      <c r="S62" s="93">
        <f t="shared" si="317"/>
        <v>4.256917535698998E-3</v>
      </c>
      <c r="T62" s="93">
        <f t="shared" si="318"/>
        <v>0.15201861100104744</v>
      </c>
      <c r="U62" s="93">
        <f t="shared" si="319"/>
        <v>0</v>
      </c>
      <c r="V62" s="93">
        <f t="shared" si="320"/>
        <v>2.4359688195991089E-2</v>
      </c>
      <c r="W62" s="93">
        <f t="shared" si="321"/>
        <v>3.4730835429375835E-2</v>
      </c>
      <c r="X62" s="93">
        <f t="shared" si="322"/>
        <v>7.721112560103531E-2</v>
      </c>
      <c r="Y62" s="93">
        <f t="shared" si="323"/>
        <v>0</v>
      </c>
      <c r="Z62" s="93">
        <f t="shared" si="324"/>
        <v>5.9697640292417108E-2</v>
      </c>
      <c r="AA62" s="93">
        <f t="shared" si="325"/>
        <v>1.8364517831346745E-2</v>
      </c>
      <c r="AB62" s="93">
        <f t="shared" si="326"/>
        <v>0</v>
      </c>
      <c r="AC62" s="94">
        <f t="shared" si="327"/>
        <v>0</v>
      </c>
      <c r="AD62" s="92">
        <f t="shared" si="328"/>
        <v>1.99400804014244</v>
      </c>
      <c r="AE62" s="93">
        <f t="shared" si="329"/>
        <v>8.513835071397996E-3</v>
      </c>
      <c r="AF62" s="93">
        <f t="shared" si="330"/>
        <v>0.45605583300314234</v>
      </c>
      <c r="AG62" s="93">
        <f t="shared" si="331"/>
        <v>0</v>
      </c>
      <c r="AH62" s="93">
        <f t="shared" si="332"/>
        <v>2.4359688195991089E-2</v>
      </c>
      <c r="AI62" s="93">
        <f t="shared" si="333"/>
        <v>3.4730835429375835E-2</v>
      </c>
      <c r="AJ62" s="93">
        <f t="shared" si="334"/>
        <v>7.721112560103531E-2</v>
      </c>
      <c r="AK62" s="93">
        <f t="shared" si="335"/>
        <v>0</v>
      </c>
      <c r="AL62" s="93">
        <f t="shared" si="336"/>
        <v>5.9697640292417108E-2</v>
      </c>
      <c r="AM62" s="93">
        <f t="shared" si="337"/>
        <v>1.8364517831346745E-2</v>
      </c>
      <c r="AN62" s="94">
        <f t="shared" si="338"/>
        <v>2.6729415155671465</v>
      </c>
      <c r="AO62" s="92">
        <f t="shared" si="339"/>
        <v>17.157945527867284</v>
      </c>
      <c r="AP62" s="93">
        <f t="shared" si="340"/>
        <v>7.3259443015013026E-2</v>
      </c>
      <c r="AQ62" s="93">
        <f t="shared" si="341"/>
        <v>3.9242475370235139</v>
      </c>
      <c r="AR62" s="93">
        <f t="shared" si="342"/>
        <v>0</v>
      </c>
      <c r="AS62" s="93">
        <f t="shared" si="343"/>
        <v>0.20960908618642782</v>
      </c>
      <c r="AT62" s="93">
        <f t="shared" si="344"/>
        <v>0.29885024053964471</v>
      </c>
      <c r="AU62" s="93">
        <f t="shared" si="345"/>
        <v>0.66438262060029019</v>
      </c>
      <c r="AV62" s="93">
        <f t="shared" si="346"/>
        <v>0</v>
      </c>
      <c r="AW62" s="93">
        <f t="shared" si="347"/>
        <v>0.51368341534186535</v>
      </c>
      <c r="AX62" s="93">
        <f t="shared" si="348"/>
        <v>0.15802212942596069</v>
      </c>
      <c r="AY62" s="94">
        <f t="shared" si="349"/>
        <v>23</v>
      </c>
      <c r="AZ62" s="92">
        <f t="shared" si="350"/>
        <v>8.5789727639336419</v>
      </c>
      <c r="BA62" s="93">
        <f t="shared" si="351"/>
        <v>3.6629721507506513E-2</v>
      </c>
      <c r="BB62" s="93">
        <f t="shared" si="352"/>
        <v>2.6161650246823425</v>
      </c>
      <c r="BC62" s="93">
        <f t="shared" si="353"/>
        <v>0</v>
      </c>
      <c r="BD62" s="93">
        <f t="shared" si="354"/>
        <v>0.20960908618642782</v>
      </c>
      <c r="BE62" s="93">
        <f t="shared" si="355"/>
        <v>0.29885024053964471</v>
      </c>
      <c r="BF62" s="93">
        <f t="shared" si="356"/>
        <v>0.66438262060029019</v>
      </c>
      <c r="BG62" s="93">
        <f t="shared" si="357"/>
        <v>0</v>
      </c>
      <c r="BH62" s="93">
        <f t="shared" si="358"/>
        <v>1.0273668306837307</v>
      </c>
      <c r="BI62" s="93">
        <f t="shared" si="359"/>
        <v>0.31604425885192139</v>
      </c>
      <c r="BJ62" s="93">
        <f t="shared" si="360"/>
        <v>0</v>
      </c>
      <c r="BK62" s="93">
        <f t="shared" si="361"/>
        <v>0</v>
      </c>
      <c r="BL62" s="93">
        <f t="shared" si="362"/>
        <v>2</v>
      </c>
      <c r="BM62" s="94">
        <f t="shared" si="363"/>
        <v>13.748020546985504</v>
      </c>
      <c r="BN62" s="95">
        <f t="shared" si="364"/>
        <v>8.5789727639336419</v>
      </c>
      <c r="BO62" s="66">
        <f t="shared" si="365"/>
        <v>0</v>
      </c>
      <c r="BP62" s="66">
        <f t="shared" si="366"/>
        <v>0</v>
      </c>
      <c r="BQ62" s="66">
        <f t="shared" si="367"/>
        <v>8.5789727639336419</v>
      </c>
      <c r="BR62" s="66">
        <f t="shared" si="368"/>
        <v>2.6161650246823425</v>
      </c>
      <c r="BS62" s="66">
        <f t="shared" si="369"/>
        <v>3.6629721507506513E-2</v>
      </c>
      <c r="BT62" s="66">
        <f t="shared" si="370"/>
        <v>0</v>
      </c>
      <c r="BU62" s="66"/>
      <c r="BV62" s="66">
        <f t="shared" si="371"/>
        <v>0.29885024053964471</v>
      </c>
      <c r="BW62" s="66">
        <f t="shared" si="372"/>
        <v>0.20960908618642782</v>
      </c>
      <c r="BX62" s="66">
        <f t="shared" si="373"/>
        <v>0</v>
      </c>
      <c r="BY62" s="66">
        <f t="shared" si="374"/>
        <v>3.1612540729159213</v>
      </c>
      <c r="BZ62" s="66">
        <f t="shared" si="375"/>
        <v>0</v>
      </c>
      <c r="CA62" s="66">
        <f t="shared" si="376"/>
        <v>0</v>
      </c>
      <c r="CB62" s="66">
        <f t="shared" si="377"/>
        <v>0</v>
      </c>
      <c r="CC62" s="66">
        <f t="shared" si="378"/>
        <v>0.66438262060029019</v>
      </c>
      <c r="CD62" s="56">
        <f t="shared" si="379"/>
        <v>0.66438262060029019</v>
      </c>
      <c r="CE62" s="66">
        <f t="shared" si="380"/>
        <v>1.3287652412005804</v>
      </c>
      <c r="CF62" s="66">
        <f t="shared" si="381"/>
        <v>0.36298421008344051</v>
      </c>
      <c r="CG62" s="66">
        <f t="shared" si="382"/>
        <v>0.31604425885192139</v>
      </c>
      <c r="CH62" s="67">
        <f t="shared" si="383"/>
        <v>0.67902846893536184</v>
      </c>
      <c r="CI62" s="60"/>
      <c r="CJ62" s="60">
        <f t="shared" si="384"/>
        <v>0.93251257698734424</v>
      </c>
      <c r="CK62" s="60">
        <f t="shared" si="385"/>
        <v>1.1638039051016897</v>
      </c>
      <c r="CL62" s="60">
        <f t="shared" si="386"/>
        <v>1.2092279125314527</v>
      </c>
      <c r="CM62" s="60"/>
      <c r="CN62" s="60">
        <f t="shared" si="387"/>
        <v>0.93251257698734424</v>
      </c>
      <c r="CO62" s="60">
        <f t="shared" si="388"/>
        <v>8</v>
      </c>
      <c r="CP62" s="60">
        <f t="shared" si="389"/>
        <v>3.4157675997293649E-2</v>
      </c>
      <c r="CQ62" s="60">
        <f t="shared" si="390"/>
        <v>2.4396067889906901</v>
      </c>
      <c r="CR62" s="60">
        <f t="shared" si="391"/>
        <v>0</v>
      </c>
      <c r="CS62" s="60">
        <f t="shared" si="392"/>
        <v>0.19546310911966813</v>
      </c>
      <c r="CT62" s="60">
        <f t="shared" si="393"/>
        <v>0.27868160793891178</v>
      </c>
      <c r="CU62" s="60">
        <f t="shared" si="394"/>
        <v>0.61954514964158158</v>
      </c>
      <c r="CV62" s="60">
        <f t="shared" si="395"/>
        <v>0</v>
      </c>
      <c r="CW62" s="60">
        <f t="shared" si="396"/>
        <v>0.95803249079220631</v>
      </c>
      <c r="CX62" s="60">
        <f t="shared" si="397"/>
        <v>0.29471524626406048</v>
      </c>
      <c r="CY62" s="60">
        <f t="shared" si="398"/>
        <v>0</v>
      </c>
      <c r="CZ62" s="60">
        <f t="shared" si="399"/>
        <v>0</v>
      </c>
      <c r="DA62" s="60">
        <f t="shared" si="400"/>
        <v>1.8650251539746885</v>
      </c>
      <c r="DB62" s="60">
        <f t="shared" si="401"/>
        <v>21.447789270708917</v>
      </c>
      <c r="DC62" s="60">
        <f t="shared" si="205"/>
        <v>3.1044214585821663</v>
      </c>
      <c r="DD62" s="60" t="str">
        <f t="shared" si="402"/>
        <v>FAIL</v>
      </c>
      <c r="DE62" s="59">
        <f t="shared" si="403"/>
        <v>8</v>
      </c>
      <c r="DF62" s="59">
        <f t="shared" si="404"/>
        <v>0</v>
      </c>
      <c r="DG62" s="59">
        <f t="shared" si="405"/>
        <v>0</v>
      </c>
      <c r="DH62" s="59">
        <f t="shared" si="406"/>
        <v>8</v>
      </c>
      <c r="DI62" s="59">
        <f t="shared" si="407"/>
        <v>2.4396067889906901</v>
      </c>
      <c r="DJ62" s="59">
        <f t="shared" si="408"/>
        <v>3.4157675997293649E-2</v>
      </c>
      <c r="DK62" s="59">
        <f t="shared" si="409"/>
        <v>0</v>
      </c>
      <c r="DL62" s="59">
        <f t="shared" si="410"/>
        <v>3.1044214585821663</v>
      </c>
      <c r="DM62" s="59">
        <f t="shared" si="411"/>
        <v>0</v>
      </c>
      <c r="DN62" s="59">
        <f t="shared" si="412"/>
        <v>0</v>
      </c>
      <c r="DO62" s="59">
        <f t="shared" si="413"/>
        <v>0</v>
      </c>
      <c r="DP62" s="59">
        <f t="shared" si="414"/>
        <v>5.5781859235701496</v>
      </c>
      <c r="DQ62" s="59">
        <f t="shared" si="415"/>
        <v>0.27868160793891178</v>
      </c>
      <c r="DR62" s="59">
        <f t="shared" si="416"/>
        <v>0</v>
      </c>
      <c r="DS62" s="59">
        <f t="shared" si="417"/>
        <v>0</v>
      </c>
      <c r="DT62" s="59">
        <f t="shared" si="418"/>
        <v>0.61954514964158158</v>
      </c>
      <c r="DU62" s="59">
        <f t="shared" si="419"/>
        <v>0.95803249079220631</v>
      </c>
      <c r="DV62" s="59">
        <f t="shared" si="420"/>
        <v>1.8562592483726998</v>
      </c>
      <c r="DW62" s="59">
        <f t="shared" si="421"/>
        <v>0</v>
      </c>
      <c r="DX62" s="59">
        <f t="shared" si="422"/>
        <v>0</v>
      </c>
      <c r="DY62" s="59">
        <f t="shared" si="423"/>
        <v>0</v>
      </c>
      <c r="DZ62" s="60"/>
      <c r="EA62" s="60">
        <f t="shared" si="424"/>
        <v>0.71459593897405815</v>
      </c>
      <c r="EB62" s="60">
        <f t="shared" si="425"/>
        <v>1.1167381238791851</v>
      </c>
      <c r="EC62" s="60">
        <f t="shared" si="426"/>
        <v>1.0479975241939257</v>
      </c>
      <c r="ED62" s="60">
        <f t="shared" si="427"/>
        <v>0.99546395024040391</v>
      </c>
      <c r="EE62" s="60"/>
      <c r="EF62" s="60">
        <f t="shared" si="428"/>
        <v>1.1167381238791851</v>
      </c>
      <c r="EG62" s="60">
        <f t="shared" si="429"/>
        <v>9.5804659492058821</v>
      </c>
      <c r="EH62" s="60">
        <f t="shared" si="430"/>
        <v>4.0905806474509858E-2</v>
      </c>
      <c r="EI62" s="60">
        <f t="shared" si="431"/>
        <v>2.9215712214221012</v>
      </c>
      <c r="EJ62" s="60">
        <f t="shared" si="432"/>
        <v>0</v>
      </c>
      <c r="EK62" s="60">
        <f t="shared" si="433"/>
        <v>0.23407845765586183</v>
      </c>
      <c r="EL62" s="60">
        <f t="shared" si="434"/>
        <v>0.33373745694108603</v>
      </c>
      <c r="EM62" s="60">
        <f t="shared" si="435"/>
        <v>0.74194140126710451</v>
      </c>
      <c r="EN62" s="60">
        <f t="shared" si="436"/>
        <v>0</v>
      </c>
      <c r="EO62" s="60">
        <f t="shared" si="437"/>
        <v>1.1472997070334539</v>
      </c>
      <c r="EP62" s="60">
        <f t="shared" si="438"/>
        <v>0.35293867269308227</v>
      </c>
      <c r="EQ62" s="60">
        <f t="shared" si="439"/>
        <v>0</v>
      </c>
      <c r="ER62" s="60">
        <f t="shared" si="440"/>
        <v>0</v>
      </c>
      <c r="ES62" s="60">
        <f t="shared" si="441"/>
        <v>2.2334762477583703</v>
      </c>
      <c r="ET62" s="60">
        <f t="shared" si="442"/>
        <v>25.684976849221261</v>
      </c>
      <c r="EU62" s="60">
        <f t="shared" si="247"/>
        <v>-5.3699536984425222</v>
      </c>
      <c r="EV62" s="60" t="str">
        <f t="shared" si="443"/>
        <v/>
      </c>
      <c r="EW62" s="62">
        <f t="shared" si="444"/>
        <v>9.5804659492058821</v>
      </c>
      <c r="EX62" s="62">
        <f t="shared" si="445"/>
        <v>0</v>
      </c>
      <c r="EY62" s="62">
        <f t="shared" si="446"/>
        <v>0</v>
      </c>
      <c r="EZ62" s="62">
        <f t="shared" si="447"/>
        <v>9.5804659492058821</v>
      </c>
      <c r="FA62" s="62">
        <f t="shared" si="448"/>
        <v>2.9215712214221012</v>
      </c>
      <c r="FB62" s="62">
        <f t="shared" si="449"/>
        <v>4.0905806474509858E-2</v>
      </c>
      <c r="FC62" s="62">
        <f t="shared" si="450"/>
        <v>0</v>
      </c>
      <c r="FD62" s="62">
        <f t="shared" si="451"/>
        <v>-5.3699536984425222</v>
      </c>
      <c r="FE62" s="62">
        <f t="shared" si="452"/>
        <v>0.33373745694108603</v>
      </c>
      <c r="FF62" s="62">
        <f t="shared" si="453"/>
        <v>5.6040321560983841</v>
      </c>
      <c r="FG62" s="62">
        <f t="shared" si="454"/>
        <v>0</v>
      </c>
      <c r="FH62" s="62">
        <f t="shared" si="455"/>
        <v>3.530292942493559</v>
      </c>
      <c r="FI62" s="62">
        <f t="shared" si="456"/>
        <v>0</v>
      </c>
      <c r="FJ62" s="62">
        <f t="shared" si="457"/>
        <v>0</v>
      </c>
      <c r="FK62" s="62">
        <f t="shared" si="458"/>
        <v>0</v>
      </c>
      <c r="FL62" s="62">
        <f t="shared" si="459"/>
        <v>0.74194140126710451</v>
      </c>
      <c r="FM62" s="62">
        <f t="shared" si="460"/>
        <v>1.1472997070334539</v>
      </c>
      <c r="FN62" s="62">
        <f t="shared" si="461"/>
        <v>1.8892411083005585</v>
      </c>
      <c r="FO62" s="62">
        <f t="shared" si="462"/>
        <v>0</v>
      </c>
      <c r="FP62" s="62">
        <f t="shared" si="463"/>
        <v>0.35293867269308227</v>
      </c>
      <c r="FQ62" s="62">
        <f t="shared" si="464"/>
        <v>0.35293867269308227</v>
      </c>
      <c r="FR62" s="62" t="str">
        <f t="shared" si="465"/>
        <v>Fail</v>
      </c>
      <c r="FS62" s="62" t="str">
        <f t="shared" si="466"/>
        <v>Low-Ca</v>
      </c>
      <c r="FT62" s="60">
        <f t="shared" si="467"/>
        <v>5.6205861576069133E-2</v>
      </c>
      <c r="FU62" s="60"/>
      <c r="FV62" s="60">
        <f t="shared" si="468"/>
        <v>1.0246253504332647</v>
      </c>
      <c r="FW62" s="60">
        <f t="shared" si="469"/>
        <v>8.790232974602942</v>
      </c>
      <c r="FX62" s="60">
        <f t="shared" si="470"/>
        <v>3.7531741235901757E-2</v>
      </c>
      <c r="FY62" s="60">
        <f t="shared" si="471"/>
        <v>2.6805890052063956</v>
      </c>
      <c r="FZ62" s="60">
        <f t="shared" si="472"/>
        <v>0</v>
      </c>
      <c r="GA62" s="60">
        <f t="shared" si="473"/>
        <v>0.21477078338776501</v>
      </c>
      <c r="GB62" s="60">
        <f t="shared" si="474"/>
        <v>0.30620953243999893</v>
      </c>
      <c r="GC62" s="60">
        <f t="shared" si="475"/>
        <v>0.6807432754543431</v>
      </c>
      <c r="GD62" s="60">
        <f t="shared" si="476"/>
        <v>0</v>
      </c>
      <c r="GE62" s="60">
        <f t="shared" si="477"/>
        <v>1.05266609891283</v>
      </c>
      <c r="GF62" s="60">
        <f t="shared" si="478"/>
        <v>0.32382695947857137</v>
      </c>
      <c r="GG62" s="60">
        <f t="shared" si="479"/>
        <v>0</v>
      </c>
      <c r="GH62" s="60">
        <f t="shared" si="480"/>
        <v>0</v>
      </c>
      <c r="GI62" s="60">
        <f t="shared" si="481"/>
        <v>2.0492507008665295</v>
      </c>
      <c r="GJ62" s="60">
        <f t="shared" si="482"/>
        <v>23.566383059965094</v>
      </c>
      <c r="GK62" s="60">
        <f t="shared" si="288"/>
        <v>-1.1327661199301886</v>
      </c>
      <c r="GL62" s="60"/>
      <c r="GM62" s="88">
        <f t="shared" si="483"/>
        <v>8.790232974602942</v>
      </c>
      <c r="GN62" s="88">
        <f t="shared" si="484"/>
        <v>0</v>
      </c>
      <c r="GO62" s="88">
        <f t="shared" si="485"/>
        <v>0</v>
      </c>
      <c r="GP62" s="87">
        <f t="shared" si="486"/>
        <v>8.790232974602942</v>
      </c>
      <c r="GQ62" s="88">
        <f t="shared" si="487"/>
        <v>2.6805890052063956</v>
      </c>
      <c r="GR62" s="88">
        <f t="shared" si="488"/>
        <v>3.7531741235901757E-2</v>
      </c>
      <c r="GS62" s="88">
        <f t="shared" si="489"/>
        <v>0</v>
      </c>
      <c r="GT62" s="88">
        <f t="shared" si="490"/>
        <v>-1.1327661199301886</v>
      </c>
      <c r="GU62" s="88">
        <f t="shared" si="491"/>
        <v>0.30620953243999893</v>
      </c>
      <c r="GV62" s="88">
        <f t="shared" si="492"/>
        <v>1.3475369033179536</v>
      </c>
      <c r="GW62" s="88">
        <f t="shared" si="493"/>
        <v>0</v>
      </c>
      <c r="GX62" s="87">
        <f t="shared" si="494"/>
        <v>3.2391010622700618</v>
      </c>
      <c r="GY62" s="88">
        <f t="shared" si="495"/>
        <v>0</v>
      </c>
      <c r="GZ62" s="88">
        <f t="shared" si="496"/>
        <v>0</v>
      </c>
      <c r="HA62" s="88">
        <f t="shared" si="497"/>
        <v>0</v>
      </c>
      <c r="HB62" s="88">
        <f t="shared" si="498"/>
        <v>0.6807432754543431</v>
      </c>
      <c r="HC62" s="88">
        <f t="shared" si="499"/>
        <v>1.05266609891283</v>
      </c>
      <c r="HD62" s="87">
        <f t="shared" si="500"/>
        <v>1.7334093743671732</v>
      </c>
      <c r="HE62" s="88">
        <f t="shared" si="501"/>
        <v>0</v>
      </c>
      <c r="HF62" s="88">
        <f t="shared" si="502"/>
        <v>0.32382695947857137</v>
      </c>
      <c r="HG62" s="88">
        <f t="shared" si="503"/>
        <v>0.32382695947857137</v>
      </c>
      <c r="HH62" s="96" t="str">
        <f t="shared" si="504"/>
        <v>Fail</v>
      </c>
      <c r="HI62" s="83">
        <f t="shared" si="505"/>
        <v>0.18516111407348587</v>
      </c>
      <c r="HJ62" s="83">
        <f t="shared" si="506"/>
        <v>0.32382695947857137</v>
      </c>
      <c r="HK62" s="83">
        <f t="shared" si="507"/>
        <v>3.7531741235901757E-2</v>
      </c>
      <c r="HL62" s="83">
        <f t="shared" si="508"/>
        <v>8.790232974602942</v>
      </c>
      <c r="HM62" s="96" t="str">
        <f t="shared" si="509"/>
        <v>Ferroactinolite</v>
      </c>
      <c r="HN62" s="60"/>
      <c r="HO62" s="60"/>
      <c r="HP62" s="97">
        <f>parameters!$E$5+parameters!$F$5*calcs!$Q62 +parameters!$G$5*calcs!$GM62+parameters!$H$5*LN(calcs!$GM62)+parameters!$I$5*calcs!$GQ62+parameters!$J$5*(calcs!$GU62+calcs!$GY62) + parameters!$K$5*calcs!$GT62+parameters!$L$5*(calcs!$GV62+calcs!$GZ62)+parameters!$M$5*(calcs!$GT62+calcs!$GV62+calcs!$GZ62)+parameters!$N$5*(calcs!$GO62+calcs!$GR62)+parameters!$O$5*calcs!$HB62+parameters!$P$5*calcs!$HE62</f>
        <v>59.940621579921455</v>
      </c>
      <c r="HQ62" s="97">
        <f>parameters!$E$6+parameters!$F$6*calcs!$Q62 +parameters!$G$6*calcs!$GM62+parameters!$H$6*LN(calcs!$GM62)+parameters!$I$6*calcs!$GQ62+parameters!$J$6*(calcs!$GU62+calcs!$GY62) + parameters!$K$6*calcs!$GT62+parameters!$L$6*(calcs!$GV62+calcs!$GZ62)+parameters!$M$6*(calcs!$GT62+calcs!$GV62+calcs!$GZ62)+parameters!$N$6*(calcs!$GO62+calcs!$GR62)+parameters!$O$6*calcs!$HB62+parameters!$P$6*calcs!$HE62</f>
        <v>94.466352798425817</v>
      </c>
      <c r="HR62" s="97">
        <f>parameters!$E$7+parameters!$F$7*calcs!$Q62 +parameters!$G$7*calcs!$GM62+parameters!$H$7*LN(calcs!$GM62)+parameters!$I$7*calcs!$GQ62+parameters!$J$7*(calcs!$GU62+calcs!$GY62) + parameters!$K$7*calcs!$GT62+parameters!$L$7*(calcs!$GV62+calcs!$GZ62)+parameters!$M$7*(calcs!$GT62+calcs!$GV62+calcs!$GZ62)+parameters!$N$7*(calcs!$GO62+calcs!$GR62)+parameters!$O$7*calcs!$HB62+parameters!$P$7*calcs!$HE62</f>
        <v>139.35652400078044</v>
      </c>
      <c r="HS62" s="97">
        <f>parameters!$E$8+parameters!$F$8*calcs!$Q62 +parameters!$G$8*calcs!$GM62+parameters!$H$8*LN(calcs!$GM62)+parameters!$I$8*calcs!$GQ62+parameters!$J$8*(calcs!$GU62+calcs!$GY62) + parameters!$K$8*calcs!$GT62+parameters!$L$8*(calcs!$GV62+calcs!$GZ62)+parameters!$M$8*(calcs!$GT62+calcs!$GV62+calcs!$GZ62)+parameters!$N$8*(calcs!$GO62+calcs!$GR62)+parameters!$O$8*calcs!$HB62+parameters!$P$8*calcs!$HE62</f>
        <v>139.31662014162183</v>
      </c>
      <c r="HT62" s="81"/>
      <c r="HU62" s="97">
        <f>EXP(parameters!$E$10+parameters!$F$10*calcs!$Q62 +parameters!$G$10*calcs!$GM62+parameters!$H$10*LN(calcs!$GM62)+parameters!$I$10*calcs!$GQ62+parameters!$J$10*(calcs!$GU62+calcs!$GY62) + parameters!$K$10*calcs!$GT62+parameters!$L$10*(calcs!$GV62+calcs!$GZ62)+parameters!$M$10*(calcs!$GT62+calcs!$GV62+calcs!$GZ62)+parameters!$N$10*(calcs!$GO62+calcs!$GR62)+parameters!$O$10*calcs!$HB62+parameters!$P$10*calcs!$HE62)</f>
        <v>1.269220554723592E-2</v>
      </c>
      <c r="HV62" s="97">
        <f>EXP(parameters!$E$11+parameters!$F$11*calcs!$Q62 +parameters!$G$11*calcs!$GM62+parameters!$H$11*LN(calcs!$GM62)+parameters!$I$11*calcs!$GQ62+parameters!$J$11*(calcs!$GU62+calcs!$GY62) + parameters!$K$11*calcs!$GT62+parameters!$L$11*(calcs!$GV62+calcs!$GZ62)+parameters!$M$11*(calcs!$GT62+calcs!$GV62+calcs!$GZ62)+parameters!$N$11*(calcs!$GO62+calcs!$GR62)+parameters!$O$11*calcs!$HB62+parameters!$P$11*calcs!$HE62)</f>
        <v>2.5351788285337577E-2</v>
      </c>
      <c r="HX62" s="97">
        <f>EXP(parameters!$E$13+parameters!$F$13*calcs!$Q62 +parameters!$G$13*calcs!$GM62+parameters!$H$13*LN(calcs!$GM62)+parameters!$I$13*calcs!$GQ62+parameters!$J$13*(calcs!$GU62+calcs!$GY62) + parameters!$K$13*calcs!$GT62+parameters!$L$13*(calcs!$GV62+calcs!$GZ62)+parameters!$M$13*(calcs!$GT62+calcs!$GV62+calcs!$GZ62)+parameters!$N$13*(calcs!$GO62+calcs!$GR62)+parameters!$O$13*calcs!$HB62+parameters!$P$13*calcs!$HE62)</f>
        <v>3.6705134813806745E-2</v>
      </c>
      <c r="HY62" s="97">
        <f>EXP(parameters!$E$14+parameters!$F$14*calcs!$Q62 +parameters!$G$14*calcs!$GM62+parameters!$H$14*LN(calcs!$GM62)+parameters!$I$14*calcs!$GQ62+parameters!$J$14*(calcs!$GU62+calcs!$GY62) + parameters!$K$14*calcs!$GT62+parameters!$L$14*(calcs!$GV62+calcs!$GZ62)+parameters!$M$14*(calcs!$GT62+calcs!$GV62+calcs!$GZ62)+parameters!$N$14*(calcs!$GO62+calcs!$GR62)+parameters!$O$14*calcs!$HB62+parameters!$P$14*calcs!$HE62)</f>
        <v>2.9084081895644247E-2</v>
      </c>
      <c r="HZ62" s="81"/>
      <c r="IA62" s="97">
        <f>EXP(parameters!$E$16+parameters!$F$16*calcs!$Q62 +parameters!$G$16*calcs!$GM62+parameters!$H$16*LN(calcs!$GM62)+parameters!$I$16*calcs!$GQ62+parameters!$J$16*(calcs!$GU62+calcs!$GY62) + parameters!$K$16*calcs!$GT62+parameters!$L$16*(calcs!$GV62+calcs!$GZ62)+parameters!$M$16*(calcs!$GT62+calcs!$GV62+calcs!$GZ62)+parameters!$N$16*(calcs!$GO62+calcs!$GR62)+parameters!$O$16*calcs!$HB62+parameters!$P$16*calcs!$HE62)</f>
        <v>6.9419292005417623E-4</v>
      </c>
      <c r="IB62" s="81"/>
      <c r="IC62" s="97">
        <f>(parameters!$E$18+parameters!$F$18*calcs!$Q62 +parameters!$G$18*calcs!$GM62+parameters!$H$18*LN(calcs!$GM62)+parameters!$I$18*calcs!$GQ62+parameters!$J$18*(calcs!$GU62+calcs!$GY62) + parameters!$K$18*calcs!$GT62+parameters!$L$18*(calcs!$GV62+calcs!$GZ62)+parameters!$M$18*(calcs!$GT62+calcs!$GV62+calcs!$GZ62)+parameters!$N$18*(calcs!$GO62+calcs!$GR62)+parameters!$O$18*calcs!$HB62+parameters!$P$18*calcs!$HE62)</f>
        <v>-20.856751219234951</v>
      </c>
      <c r="ID62" s="97">
        <f>EXP(parameters!$E$19+parameters!$F$19*calcs!$Q62 +parameters!$G$19*calcs!$GM62+parameters!$H$19*LN(calcs!$GM62)+parameters!$I$19*calcs!$GQ62+parameters!$J$19*(calcs!$GU62+calcs!$GY62) + parameters!$K$19*calcs!$GT62+parameters!$L$19*(calcs!$GV62+calcs!$GZ62)+parameters!$M$19*(calcs!$GT62+calcs!$GV62+calcs!$GZ62)+parameters!$N$19*(calcs!$GO62+calcs!$GR62)+parameters!$O$19*calcs!$HB62+parameters!$P$19*calcs!$HE62)</f>
        <v>0.85818704779364485</v>
      </c>
      <c r="IE62" s="73"/>
      <c r="IF62" s="97">
        <f>(parameters!$E$21+parameters!$F$21*calcs!$Q62 +parameters!$G$21*calcs!$GM62+parameters!$H$21*LN(calcs!$GM62)+parameters!$I$21*calcs!$GQ62+parameters!$J$21*(calcs!$GU62+calcs!$GY62) + parameters!$K$21*calcs!$GT62+parameters!$L$21*(calcs!$GV62+calcs!$GZ62)+parameters!$M$21*(calcs!$GT62+calcs!$GV62+calcs!$GZ62)+parameters!$N$21*(calcs!$GO62+calcs!$GR62)+parameters!$O$21*calcs!$HB62+parameters!$P$21*calcs!$HE62)</f>
        <v>12.530944202615458</v>
      </c>
      <c r="IG62" s="97">
        <f>(parameters!$E$22+parameters!$F$22*calcs!$Q62 +parameters!$G$22*calcs!$GM62+parameters!$H$22*LN(calcs!$GM62)+parameters!$I$22*calcs!$GQ62+parameters!$J$22*(calcs!$GU62+calcs!$GY62) + parameters!$K$22*calcs!$GT62+parameters!$L$22*(calcs!$GV62+calcs!$GZ62)+parameters!$M$22*(calcs!$GT62+calcs!$GV62+calcs!$GZ62)+parameters!$N$22*(calcs!$GO62+calcs!$GR62)+parameters!$O$22*calcs!$HB62+parameters!$P$22*calcs!$HE62)</f>
        <v>0.78266977993956299</v>
      </c>
      <c r="IH62" s="81"/>
      <c r="II62" s="97">
        <f>(parameters!$E$24+parameters!$F$24*calcs!$Q62 +parameters!$G$24*calcs!$GM62+parameters!$H$24*LN(calcs!$GM62)+parameters!$I$24*calcs!$GQ62+parameters!$J$24*(calcs!$GU62+calcs!$GY62) + parameters!$K$24*calcs!$GT62+parameters!$L$24*(calcs!$GV62+calcs!$GZ62)+parameters!$M$24*(calcs!$GT62+calcs!$GV62+calcs!$GZ62)+parameters!$N$24*(calcs!$GO62+calcs!$GR62)+parameters!$O$24*calcs!$HB62+parameters!$P$24*calcs!$HE62)</f>
        <v>18.562238552680963</v>
      </c>
    </row>
    <row r="63" spans="1:243" x14ac:dyDescent="0.3">
      <c r="A63" s="138" t="s">
        <v>177</v>
      </c>
      <c r="C63" s="115">
        <v>58.700000762939403</v>
      </c>
      <c r="D63" s="115">
        <v>0.50999999046325695</v>
      </c>
      <c r="E63" s="115">
        <v>15.5</v>
      </c>
      <c r="F63" s="115"/>
      <c r="G63" s="115">
        <v>3.0099999904632599</v>
      </c>
      <c r="H63" s="115">
        <v>1.6000000238418599</v>
      </c>
      <c r="I63" s="115">
        <v>4.4800000190734899</v>
      </c>
      <c r="J63" s="115"/>
      <c r="K63" s="115">
        <v>3.5</v>
      </c>
      <c r="L63" s="115">
        <v>1.62999999523163</v>
      </c>
      <c r="M63" s="91">
        <v>0</v>
      </c>
      <c r="N63" s="91">
        <v>0</v>
      </c>
      <c r="O63" s="91">
        <v>0</v>
      </c>
      <c r="P63" s="91">
        <v>95.759999999999991</v>
      </c>
      <c r="Q63" s="60">
        <v>1025</v>
      </c>
      <c r="R63" s="92">
        <f t="shared" si="316"/>
        <v>0.97703063853094885</v>
      </c>
      <c r="S63" s="93">
        <f t="shared" si="317"/>
        <v>6.3853761169808052E-3</v>
      </c>
      <c r="T63" s="93">
        <f t="shared" si="318"/>
        <v>0.15201861100104744</v>
      </c>
      <c r="U63" s="93">
        <f t="shared" si="319"/>
        <v>0</v>
      </c>
      <c r="V63" s="93">
        <f t="shared" si="320"/>
        <v>4.1898663564354954E-2</v>
      </c>
      <c r="W63" s="93">
        <f t="shared" si="321"/>
        <v>3.969238461527809E-2</v>
      </c>
      <c r="X63" s="93">
        <f t="shared" si="322"/>
        <v>7.9885877658229132E-2</v>
      </c>
      <c r="Y63" s="93">
        <f t="shared" si="323"/>
        <v>0</v>
      </c>
      <c r="Z63" s="93">
        <f t="shared" si="324"/>
        <v>5.6470740089385116E-2</v>
      </c>
      <c r="AA63" s="93">
        <f t="shared" si="325"/>
        <v>1.7302984767339925E-2</v>
      </c>
      <c r="AB63" s="93">
        <f t="shared" si="326"/>
        <v>0</v>
      </c>
      <c r="AC63" s="94">
        <f t="shared" si="327"/>
        <v>0</v>
      </c>
      <c r="AD63" s="92">
        <f t="shared" si="328"/>
        <v>1.9540612770618977</v>
      </c>
      <c r="AE63" s="93">
        <f t="shared" si="329"/>
        <v>1.277075223396161E-2</v>
      </c>
      <c r="AF63" s="93">
        <f t="shared" si="330"/>
        <v>0.45605583300314234</v>
      </c>
      <c r="AG63" s="93">
        <f t="shared" si="331"/>
        <v>0</v>
      </c>
      <c r="AH63" s="93">
        <f t="shared" si="332"/>
        <v>4.1898663564354954E-2</v>
      </c>
      <c r="AI63" s="93">
        <f t="shared" si="333"/>
        <v>3.969238461527809E-2</v>
      </c>
      <c r="AJ63" s="93">
        <f t="shared" si="334"/>
        <v>7.9885877658229132E-2</v>
      </c>
      <c r="AK63" s="93">
        <f t="shared" si="335"/>
        <v>0</v>
      </c>
      <c r="AL63" s="93">
        <f t="shared" si="336"/>
        <v>5.6470740089385116E-2</v>
      </c>
      <c r="AM63" s="93">
        <f t="shared" si="337"/>
        <v>1.7302984767339925E-2</v>
      </c>
      <c r="AN63" s="94">
        <f t="shared" si="338"/>
        <v>2.6581385129935882</v>
      </c>
      <c r="AO63" s="92">
        <f t="shared" si="339"/>
        <v>16.907850795859581</v>
      </c>
      <c r="AP63" s="93">
        <f t="shared" si="340"/>
        <v>0.1105011269899258</v>
      </c>
      <c r="AQ63" s="93">
        <f t="shared" si="341"/>
        <v>3.94610141939491</v>
      </c>
      <c r="AR63" s="93">
        <f t="shared" si="342"/>
        <v>0</v>
      </c>
      <c r="AS63" s="93">
        <f t="shared" si="343"/>
        <v>0.36253538228708865</v>
      </c>
      <c r="AT63" s="93">
        <f t="shared" si="344"/>
        <v>0.34344517476753406</v>
      </c>
      <c r="AU63" s="93">
        <f t="shared" si="345"/>
        <v>0.69122627626730526</v>
      </c>
      <c r="AV63" s="93">
        <f t="shared" si="346"/>
        <v>0</v>
      </c>
      <c r="AW63" s="93">
        <f t="shared" si="347"/>
        <v>0.48862277707007917</v>
      </c>
      <c r="AX63" s="93">
        <f t="shared" si="348"/>
        <v>0.14971704736358044</v>
      </c>
      <c r="AY63" s="94">
        <f t="shared" si="349"/>
        <v>23.000000000000007</v>
      </c>
      <c r="AZ63" s="92">
        <f t="shared" si="350"/>
        <v>8.4539253979297904</v>
      </c>
      <c r="BA63" s="93">
        <f t="shared" si="351"/>
        <v>5.52505634949629E-2</v>
      </c>
      <c r="BB63" s="93">
        <f t="shared" si="352"/>
        <v>2.6307342795966067</v>
      </c>
      <c r="BC63" s="93">
        <f t="shared" si="353"/>
        <v>0</v>
      </c>
      <c r="BD63" s="93">
        <f t="shared" si="354"/>
        <v>0.36253538228708865</v>
      </c>
      <c r="BE63" s="93">
        <f t="shared" si="355"/>
        <v>0.34344517476753406</v>
      </c>
      <c r="BF63" s="93">
        <f t="shared" si="356"/>
        <v>0.69122627626730526</v>
      </c>
      <c r="BG63" s="93">
        <f t="shared" si="357"/>
        <v>0</v>
      </c>
      <c r="BH63" s="93">
        <f t="shared" si="358"/>
        <v>0.97724555414015835</v>
      </c>
      <c r="BI63" s="93">
        <f t="shared" si="359"/>
        <v>0.29943409472716087</v>
      </c>
      <c r="BJ63" s="93">
        <f t="shared" si="360"/>
        <v>0</v>
      </c>
      <c r="BK63" s="93">
        <f t="shared" si="361"/>
        <v>0</v>
      </c>
      <c r="BL63" s="93">
        <f t="shared" si="362"/>
        <v>2</v>
      </c>
      <c r="BM63" s="94">
        <f t="shared" si="363"/>
        <v>13.813796723210608</v>
      </c>
      <c r="BN63" s="95">
        <f t="shared" si="364"/>
        <v>8.4539253979297904</v>
      </c>
      <c r="BO63" s="66">
        <f t="shared" si="365"/>
        <v>0</v>
      </c>
      <c r="BP63" s="66">
        <f t="shared" si="366"/>
        <v>0</v>
      </c>
      <c r="BQ63" s="66">
        <f t="shared" si="367"/>
        <v>8.4539253979297904</v>
      </c>
      <c r="BR63" s="66">
        <f t="shared" si="368"/>
        <v>2.6307342795966067</v>
      </c>
      <c r="BS63" s="66">
        <f t="shared" si="369"/>
        <v>5.52505634949629E-2</v>
      </c>
      <c r="BT63" s="66">
        <f t="shared" si="370"/>
        <v>0</v>
      </c>
      <c r="BU63" s="66"/>
      <c r="BV63" s="66">
        <f t="shared" si="371"/>
        <v>0.34344517476753406</v>
      </c>
      <c r="BW63" s="66">
        <f t="shared" si="372"/>
        <v>0.36253538228708865</v>
      </c>
      <c r="BX63" s="66">
        <f t="shared" si="373"/>
        <v>0</v>
      </c>
      <c r="BY63" s="66">
        <f t="shared" si="374"/>
        <v>3.3919654001461921</v>
      </c>
      <c r="BZ63" s="66">
        <f t="shared" si="375"/>
        <v>0</v>
      </c>
      <c r="CA63" s="66">
        <f t="shared" si="376"/>
        <v>0</v>
      </c>
      <c r="CB63" s="66">
        <f t="shared" si="377"/>
        <v>0</v>
      </c>
      <c r="CC63" s="66">
        <f t="shared" si="378"/>
        <v>0.69122627626730526</v>
      </c>
      <c r="CD63" s="56">
        <f t="shared" si="379"/>
        <v>0.69122627626730526</v>
      </c>
      <c r="CE63" s="66">
        <f t="shared" si="380"/>
        <v>1.3824525525346105</v>
      </c>
      <c r="CF63" s="66">
        <f t="shared" si="381"/>
        <v>0.28601927787285308</v>
      </c>
      <c r="CG63" s="66">
        <f t="shared" si="382"/>
        <v>0.29943409472716087</v>
      </c>
      <c r="CH63" s="67">
        <f t="shared" si="383"/>
        <v>0.58545337260001395</v>
      </c>
      <c r="CI63" s="60"/>
      <c r="CJ63" s="60">
        <f t="shared" si="384"/>
        <v>0.94630596124719191</v>
      </c>
      <c r="CK63" s="60">
        <f t="shared" si="385"/>
        <v>1.1582623025801464</v>
      </c>
      <c r="CL63" s="60">
        <f t="shared" si="386"/>
        <v>1.1964473100994568</v>
      </c>
      <c r="CM63" s="60"/>
      <c r="CN63" s="60">
        <f t="shared" si="387"/>
        <v>0.94630596124719191</v>
      </c>
      <c r="CO63" s="60">
        <f t="shared" si="388"/>
        <v>8</v>
      </c>
      <c r="CP63" s="60">
        <f t="shared" si="389"/>
        <v>5.228393759754988E-2</v>
      </c>
      <c r="CQ63" s="60">
        <f t="shared" si="390"/>
        <v>2.4894795312396059</v>
      </c>
      <c r="CR63" s="60">
        <f t="shared" si="391"/>
        <v>0</v>
      </c>
      <c r="CS63" s="60">
        <f t="shared" si="392"/>
        <v>0.3430693934213016</v>
      </c>
      <c r="CT63" s="60">
        <f t="shared" si="393"/>
        <v>0.32500421624410114</v>
      </c>
      <c r="CU63" s="60">
        <f t="shared" si="394"/>
        <v>0.65411154580244935</v>
      </c>
      <c r="CV63" s="60">
        <f t="shared" si="395"/>
        <v>0</v>
      </c>
      <c r="CW63" s="60">
        <f t="shared" si="396"/>
        <v>0.92477329348514725</v>
      </c>
      <c r="CX63" s="60">
        <f t="shared" si="397"/>
        <v>0.28335626884096871</v>
      </c>
      <c r="CY63" s="60">
        <f t="shared" si="398"/>
        <v>0</v>
      </c>
      <c r="CZ63" s="60">
        <f t="shared" si="399"/>
        <v>0</v>
      </c>
      <c r="DA63" s="60">
        <f t="shared" si="400"/>
        <v>1.8926119224943838</v>
      </c>
      <c r="DB63" s="60">
        <f t="shared" si="401"/>
        <v>21.765037108685416</v>
      </c>
      <c r="DC63" s="60">
        <f t="shared" si="205"/>
        <v>2.4699257826291685</v>
      </c>
      <c r="DD63" s="60" t="str">
        <f t="shared" si="402"/>
        <v>FAIL</v>
      </c>
      <c r="DE63" s="59">
        <f t="shared" si="403"/>
        <v>8</v>
      </c>
      <c r="DF63" s="59">
        <f t="shared" si="404"/>
        <v>0</v>
      </c>
      <c r="DG63" s="59">
        <f t="shared" si="405"/>
        <v>0</v>
      </c>
      <c r="DH63" s="59">
        <f t="shared" si="406"/>
        <v>8</v>
      </c>
      <c r="DI63" s="59">
        <f t="shared" si="407"/>
        <v>2.4894795312396059</v>
      </c>
      <c r="DJ63" s="59">
        <f t="shared" si="408"/>
        <v>5.228393759754988E-2</v>
      </c>
      <c r="DK63" s="59">
        <f t="shared" si="409"/>
        <v>0</v>
      </c>
      <c r="DL63" s="59">
        <f t="shared" si="410"/>
        <v>2.4699257826291685</v>
      </c>
      <c r="DM63" s="59">
        <f t="shared" si="411"/>
        <v>0</v>
      </c>
      <c r="DN63" s="59">
        <f t="shared" si="412"/>
        <v>0</v>
      </c>
      <c r="DO63" s="59">
        <f t="shared" si="413"/>
        <v>0</v>
      </c>
      <c r="DP63" s="59">
        <f t="shared" si="414"/>
        <v>5.0116892514663238</v>
      </c>
      <c r="DQ63" s="59">
        <f t="shared" si="415"/>
        <v>0.32500421624410114</v>
      </c>
      <c r="DR63" s="59">
        <f t="shared" si="416"/>
        <v>0</v>
      </c>
      <c r="DS63" s="59">
        <f t="shared" si="417"/>
        <v>0</v>
      </c>
      <c r="DT63" s="59">
        <f t="shared" si="418"/>
        <v>0.65411154580244935</v>
      </c>
      <c r="DU63" s="59">
        <f t="shared" si="419"/>
        <v>0.92477329348514725</v>
      </c>
      <c r="DV63" s="59">
        <f t="shared" si="420"/>
        <v>1.9038890555316978</v>
      </c>
      <c r="DW63" s="59">
        <f t="shared" si="421"/>
        <v>0</v>
      </c>
      <c r="DX63" s="59">
        <f t="shared" si="422"/>
        <v>0</v>
      </c>
      <c r="DY63" s="59">
        <f t="shared" si="423"/>
        <v>0</v>
      </c>
      <c r="DZ63" s="60"/>
      <c r="EA63" s="60">
        <f t="shared" si="424"/>
        <v>0.72171814315775595</v>
      </c>
      <c r="EB63" s="60">
        <f t="shared" si="425"/>
        <v>1.109930258078569</v>
      </c>
      <c r="EC63" s="60">
        <f t="shared" si="426"/>
        <v>1.0369210020861959</v>
      </c>
      <c r="ED63" s="60">
        <f t="shared" si="427"/>
        <v>0.99218042371285853</v>
      </c>
      <c r="EE63" s="60"/>
      <c r="EF63" s="60">
        <f t="shared" si="428"/>
        <v>1.109930258078569</v>
      </c>
      <c r="EG63" s="60">
        <f t="shared" si="429"/>
        <v>9.3832675987011811</v>
      </c>
      <c r="EH63" s="60">
        <f t="shared" si="430"/>
        <v>6.1324272198950536E-2</v>
      </c>
      <c r="EI63" s="60">
        <f t="shared" si="431"/>
        <v>2.9199315778888</v>
      </c>
      <c r="EJ63" s="60">
        <f t="shared" si="432"/>
        <v>0</v>
      </c>
      <c r="EK63" s="60">
        <f t="shared" si="433"/>
        <v>0.40238899042452098</v>
      </c>
      <c r="EL63" s="60">
        <f t="shared" si="434"/>
        <v>0.38120019146556833</v>
      </c>
      <c r="EM63" s="60">
        <f t="shared" si="435"/>
        <v>0.76721295920805843</v>
      </c>
      <c r="EN63" s="60">
        <f t="shared" si="436"/>
        <v>0</v>
      </c>
      <c r="EO63" s="60">
        <f t="shared" si="437"/>
        <v>1.0846744101129202</v>
      </c>
      <c r="EP63" s="60">
        <f t="shared" si="438"/>
        <v>0.33235096203804038</v>
      </c>
      <c r="EQ63" s="60">
        <f t="shared" si="439"/>
        <v>0</v>
      </c>
      <c r="ER63" s="60">
        <f t="shared" si="440"/>
        <v>0</v>
      </c>
      <c r="ES63" s="60">
        <f t="shared" si="441"/>
        <v>2.2198605161571381</v>
      </c>
      <c r="ET63" s="60">
        <f t="shared" si="442"/>
        <v>25.52839593580709</v>
      </c>
      <c r="EU63" s="60">
        <f t="shared" si="247"/>
        <v>-5.0567918716141804</v>
      </c>
      <c r="EV63" s="60" t="str">
        <f t="shared" si="443"/>
        <v/>
      </c>
      <c r="EW63" s="62">
        <f t="shared" si="444"/>
        <v>9.3832675987011811</v>
      </c>
      <c r="EX63" s="62">
        <f t="shared" si="445"/>
        <v>0</v>
      </c>
      <c r="EY63" s="62">
        <f t="shared" si="446"/>
        <v>0</v>
      </c>
      <c r="EZ63" s="62">
        <f t="shared" si="447"/>
        <v>9.3832675987011811</v>
      </c>
      <c r="FA63" s="62">
        <f t="shared" si="448"/>
        <v>2.9199315778888</v>
      </c>
      <c r="FB63" s="62">
        <f t="shared" si="449"/>
        <v>6.1324272198950536E-2</v>
      </c>
      <c r="FC63" s="62">
        <f t="shared" si="450"/>
        <v>0</v>
      </c>
      <c r="FD63" s="62">
        <f t="shared" si="451"/>
        <v>-5.0567918716141804</v>
      </c>
      <c r="FE63" s="62">
        <f t="shared" si="452"/>
        <v>0.38120019146556833</v>
      </c>
      <c r="FF63" s="62">
        <f t="shared" si="453"/>
        <v>5.4591808620387017</v>
      </c>
      <c r="FG63" s="62">
        <f t="shared" si="454"/>
        <v>0</v>
      </c>
      <c r="FH63" s="62">
        <f t="shared" si="455"/>
        <v>3.7648450319778402</v>
      </c>
      <c r="FI63" s="62">
        <f t="shared" si="456"/>
        <v>0</v>
      </c>
      <c r="FJ63" s="62">
        <f t="shared" si="457"/>
        <v>0</v>
      </c>
      <c r="FK63" s="62">
        <f t="shared" si="458"/>
        <v>0</v>
      </c>
      <c r="FL63" s="62">
        <f t="shared" si="459"/>
        <v>0.76721295920805843</v>
      </c>
      <c r="FM63" s="62">
        <f t="shared" si="460"/>
        <v>1.0846744101129202</v>
      </c>
      <c r="FN63" s="62">
        <f t="shared" si="461"/>
        <v>1.8518873693209787</v>
      </c>
      <c r="FO63" s="62">
        <f t="shared" si="462"/>
        <v>0</v>
      </c>
      <c r="FP63" s="62">
        <f t="shared" si="463"/>
        <v>0.33235096203804038</v>
      </c>
      <c r="FQ63" s="62">
        <f t="shared" si="464"/>
        <v>0.33235096203804038</v>
      </c>
      <c r="FR63" s="62" t="str">
        <f t="shared" si="465"/>
        <v>Fail</v>
      </c>
      <c r="FS63" s="62" t="str">
        <f t="shared" si="466"/>
        <v>Low-Ca</v>
      </c>
      <c r="FT63" s="60">
        <f t="shared" si="467"/>
        <v>6.526974660957191E-2</v>
      </c>
      <c r="FU63" s="60"/>
      <c r="FV63" s="60">
        <f t="shared" si="468"/>
        <v>1.0281181096628804</v>
      </c>
      <c r="FW63" s="60">
        <f t="shared" si="469"/>
        <v>8.6916337993505906</v>
      </c>
      <c r="FX63" s="60">
        <f t="shared" si="470"/>
        <v>5.6804104898250204E-2</v>
      </c>
      <c r="FY63" s="60">
        <f t="shared" si="471"/>
        <v>2.7047055545642027</v>
      </c>
      <c r="FZ63" s="60">
        <f t="shared" si="472"/>
        <v>0</v>
      </c>
      <c r="GA63" s="60">
        <f t="shared" si="473"/>
        <v>0.37272919192291126</v>
      </c>
      <c r="GB63" s="60">
        <f t="shared" si="474"/>
        <v>0.35310220385483471</v>
      </c>
      <c r="GC63" s="60">
        <f t="shared" si="475"/>
        <v>0.71066225250525383</v>
      </c>
      <c r="GD63" s="60">
        <f t="shared" si="476"/>
        <v>0</v>
      </c>
      <c r="GE63" s="60">
        <f t="shared" si="477"/>
        <v>1.0047238517990336</v>
      </c>
      <c r="GF63" s="60">
        <f t="shared" si="478"/>
        <v>0.30785361543950451</v>
      </c>
      <c r="GG63" s="60">
        <f t="shared" si="479"/>
        <v>0</v>
      </c>
      <c r="GH63" s="60">
        <f t="shared" si="480"/>
        <v>0</v>
      </c>
      <c r="GI63" s="60">
        <f t="shared" si="481"/>
        <v>2.0562362193257608</v>
      </c>
      <c r="GJ63" s="60">
        <f t="shared" si="482"/>
        <v>23.646716522246255</v>
      </c>
      <c r="GK63" s="60">
        <f t="shared" si="288"/>
        <v>-1.2934330444925095</v>
      </c>
      <c r="GL63" s="60"/>
      <c r="GM63" s="88">
        <f t="shared" si="483"/>
        <v>8.6916337993505906</v>
      </c>
      <c r="GN63" s="88">
        <f t="shared" si="484"/>
        <v>0</v>
      </c>
      <c r="GO63" s="88">
        <f t="shared" si="485"/>
        <v>0</v>
      </c>
      <c r="GP63" s="87">
        <f t="shared" si="486"/>
        <v>8.6916337993505906</v>
      </c>
      <c r="GQ63" s="88">
        <f t="shared" si="487"/>
        <v>2.7047055545642027</v>
      </c>
      <c r="GR63" s="88">
        <f t="shared" si="488"/>
        <v>5.6804104898250204E-2</v>
      </c>
      <c r="GS63" s="88">
        <f t="shared" si="489"/>
        <v>0</v>
      </c>
      <c r="GT63" s="88">
        <f t="shared" si="490"/>
        <v>-1.2934330444925095</v>
      </c>
      <c r="GU63" s="88">
        <f t="shared" si="491"/>
        <v>0.35310220385483471</v>
      </c>
      <c r="GV63" s="88">
        <f t="shared" si="492"/>
        <v>1.6661622364154207</v>
      </c>
      <c r="GW63" s="88">
        <f t="shared" si="493"/>
        <v>0</v>
      </c>
      <c r="GX63" s="87">
        <f t="shared" si="494"/>
        <v>3.4873410552401989</v>
      </c>
      <c r="GY63" s="88">
        <f t="shared" si="495"/>
        <v>0</v>
      </c>
      <c r="GZ63" s="88">
        <f t="shared" si="496"/>
        <v>0</v>
      </c>
      <c r="HA63" s="88">
        <f t="shared" si="497"/>
        <v>0</v>
      </c>
      <c r="HB63" s="88">
        <f t="shared" si="498"/>
        <v>0.71066225250525383</v>
      </c>
      <c r="HC63" s="88">
        <f t="shared" si="499"/>
        <v>1.0047238517990336</v>
      </c>
      <c r="HD63" s="87">
        <f t="shared" si="500"/>
        <v>1.7153861043042875</v>
      </c>
      <c r="HE63" s="88">
        <f t="shared" si="501"/>
        <v>0</v>
      </c>
      <c r="HF63" s="88">
        <f t="shared" si="502"/>
        <v>0.30785361543950451</v>
      </c>
      <c r="HG63" s="88">
        <f t="shared" si="503"/>
        <v>0.30785361543950451</v>
      </c>
      <c r="HH63" s="96" t="str">
        <f t="shared" si="504"/>
        <v>Fail</v>
      </c>
      <c r="HI63" s="83">
        <f t="shared" si="505"/>
        <v>0.17486674692670565</v>
      </c>
      <c r="HJ63" s="83">
        <f t="shared" si="506"/>
        <v>0.30785361543950451</v>
      </c>
      <c r="HK63" s="83">
        <f t="shared" si="507"/>
        <v>5.6804104898250204E-2</v>
      </c>
      <c r="HL63" s="83">
        <f t="shared" si="508"/>
        <v>8.6916337993505906</v>
      </c>
      <c r="HM63" s="96" t="str">
        <f t="shared" si="509"/>
        <v>Ferroactinolite</v>
      </c>
      <c r="HN63" s="60"/>
      <c r="HO63" s="60"/>
      <c r="HP63" s="97">
        <f>parameters!$E$5+parameters!$F$5*calcs!$Q63 +parameters!$G$5*calcs!$GM63+parameters!$H$5*LN(calcs!$GM63)+parameters!$I$5*calcs!$GQ63+parameters!$J$5*(calcs!$GU63+calcs!$GY63) + parameters!$K$5*calcs!$GT63+parameters!$L$5*(calcs!$GV63+calcs!$GZ63)+parameters!$M$5*(calcs!$GT63+calcs!$GV63+calcs!$GZ63)+parameters!$N$5*(calcs!$GO63+calcs!$GR63)+parameters!$O$5*calcs!$HB63+parameters!$P$5*calcs!$HE63</f>
        <v>63.287374072662388</v>
      </c>
      <c r="HQ63" s="97">
        <f>parameters!$E$6+parameters!$F$6*calcs!$Q63 +parameters!$G$6*calcs!$GM63+parameters!$H$6*LN(calcs!$GM63)+parameters!$I$6*calcs!$GQ63+parameters!$J$6*(calcs!$GU63+calcs!$GY63) + parameters!$K$6*calcs!$GT63+parameters!$L$6*(calcs!$GV63+calcs!$GZ63)+parameters!$M$6*(calcs!$GT63+calcs!$GV63+calcs!$GZ63)+parameters!$N$6*(calcs!$GO63+calcs!$GR63)+parameters!$O$6*calcs!$HB63+parameters!$P$6*calcs!$HE63</f>
        <v>91.951584372814423</v>
      </c>
      <c r="HR63" s="97">
        <f>parameters!$E$7+parameters!$F$7*calcs!$Q63 +parameters!$G$7*calcs!$GM63+parameters!$H$7*LN(calcs!$GM63)+parameters!$I$7*calcs!$GQ63+parameters!$J$7*(calcs!$GU63+calcs!$GY63) + parameters!$K$7*calcs!$GT63+parameters!$L$7*(calcs!$GV63+calcs!$GZ63)+parameters!$M$7*(calcs!$GT63+calcs!$GV63+calcs!$GZ63)+parameters!$N$7*(calcs!$GO63+calcs!$GR63)+parameters!$O$7*calcs!$HB63+parameters!$P$7*calcs!$HE63</f>
        <v>137.15675876198551</v>
      </c>
      <c r="HS63" s="97">
        <f>parameters!$E$8+parameters!$F$8*calcs!$Q63 +parameters!$G$8*calcs!$GM63+parameters!$H$8*LN(calcs!$GM63)+parameters!$I$8*calcs!$GQ63+parameters!$J$8*(calcs!$GU63+calcs!$GY63) + parameters!$K$8*calcs!$GT63+parameters!$L$8*(calcs!$GV63+calcs!$GZ63)+parameters!$M$8*(calcs!$GT63+calcs!$GV63+calcs!$GZ63)+parameters!$N$8*(calcs!$GO63+calcs!$GR63)+parameters!$O$8*calcs!$HB63+parameters!$P$8*calcs!$HE63</f>
        <v>137.09141666349353</v>
      </c>
      <c r="HT63" s="81"/>
      <c r="HU63" s="97">
        <f>EXP(parameters!$E$10+parameters!$F$10*calcs!$Q63 +parameters!$G$10*calcs!$GM63+parameters!$H$10*LN(calcs!$GM63)+parameters!$I$10*calcs!$GQ63+parameters!$J$10*(calcs!$GU63+calcs!$GY63) + parameters!$K$10*calcs!$GT63+parameters!$L$10*(calcs!$GV63+calcs!$GZ63)+parameters!$M$10*(calcs!$GT63+calcs!$GV63+calcs!$GZ63)+parameters!$N$10*(calcs!$GO63+calcs!$GR63)+parameters!$O$10*calcs!$HB63+parameters!$P$10*calcs!$HE63)</f>
        <v>1.4949037270564163E-2</v>
      </c>
      <c r="HV63" s="97">
        <f>EXP(parameters!$E$11+parameters!$F$11*calcs!$Q63 +parameters!$G$11*calcs!$GM63+parameters!$H$11*LN(calcs!$GM63)+parameters!$I$11*calcs!$GQ63+parameters!$J$11*(calcs!$GU63+calcs!$GY63) + parameters!$K$11*calcs!$GT63+parameters!$L$11*(calcs!$GV63+calcs!$GZ63)+parameters!$M$11*(calcs!$GT63+calcs!$GV63+calcs!$GZ63)+parameters!$N$11*(calcs!$GO63+calcs!$GR63)+parameters!$O$11*calcs!$HB63+parameters!$P$11*calcs!$HE63)</f>
        <v>3.093049333118203E-2</v>
      </c>
      <c r="HX63" s="97">
        <f>EXP(parameters!$E$13+parameters!$F$13*calcs!$Q63 +parameters!$G$13*calcs!$GM63+parameters!$H$13*LN(calcs!$GM63)+parameters!$I$13*calcs!$GQ63+parameters!$J$13*(calcs!$GU63+calcs!$GY63) + parameters!$K$13*calcs!$GT63+parameters!$L$13*(calcs!$GV63+calcs!$GZ63)+parameters!$M$13*(calcs!$GT63+calcs!$GV63+calcs!$GZ63)+parameters!$N$13*(calcs!$GO63+calcs!$GR63)+parameters!$O$13*calcs!$HB63+parameters!$P$13*calcs!$HE63)</f>
        <v>4.5543881441483865E-2</v>
      </c>
      <c r="HY63" s="97">
        <f>EXP(parameters!$E$14+parameters!$F$14*calcs!$Q63 +parameters!$G$14*calcs!$GM63+parameters!$H$14*LN(calcs!$GM63)+parameters!$I$14*calcs!$GQ63+parameters!$J$14*(calcs!$GU63+calcs!$GY63) + parameters!$K$14*calcs!$GT63+parameters!$L$14*(calcs!$GV63+calcs!$GZ63)+parameters!$M$14*(calcs!$GT63+calcs!$GV63+calcs!$GZ63)+parameters!$N$14*(calcs!$GO63+calcs!$GR63)+parameters!$O$14*calcs!$HB63+parameters!$P$14*calcs!$HE63)</f>
        <v>3.4958977804363904E-2</v>
      </c>
      <c r="HZ63" s="81"/>
      <c r="IA63" s="97">
        <f>EXP(parameters!$E$16+parameters!$F$16*calcs!$Q63 +parameters!$G$16*calcs!$GM63+parameters!$H$16*LN(calcs!$GM63)+parameters!$I$16*calcs!$GQ63+parameters!$J$16*(calcs!$GU63+calcs!$GY63) + parameters!$K$16*calcs!$GT63+parameters!$L$16*(calcs!$GV63+calcs!$GZ63)+parameters!$M$16*(calcs!$GT63+calcs!$GV63+calcs!$GZ63)+parameters!$N$16*(calcs!$GO63+calcs!$GR63)+parameters!$O$16*calcs!$HB63+parameters!$P$16*calcs!$HE63)</f>
        <v>9.7913980619264798E-4</v>
      </c>
      <c r="IB63" s="81"/>
      <c r="IC63" s="97">
        <f>(parameters!$E$18+parameters!$F$18*calcs!$Q63 +parameters!$G$18*calcs!$GM63+parameters!$H$18*LN(calcs!$GM63)+parameters!$I$18*calcs!$GQ63+parameters!$J$18*(calcs!$GU63+calcs!$GY63) + parameters!$K$18*calcs!$GT63+parameters!$L$18*(calcs!$GV63+calcs!$GZ63)+parameters!$M$18*(calcs!$GT63+calcs!$GV63+calcs!$GZ63)+parameters!$N$18*(calcs!$GO63+calcs!$GR63)+parameters!$O$18*calcs!$HB63+parameters!$P$18*calcs!$HE63)</f>
        <v>-19.976535258550953</v>
      </c>
      <c r="ID63" s="97">
        <f>EXP(parameters!$E$19+parameters!$F$19*calcs!$Q63 +parameters!$G$19*calcs!$GM63+parameters!$H$19*LN(calcs!$GM63)+parameters!$I$19*calcs!$GQ63+parameters!$J$19*(calcs!$GU63+calcs!$GY63) + parameters!$K$19*calcs!$GT63+parameters!$L$19*(calcs!$GV63+calcs!$GZ63)+parameters!$M$19*(calcs!$GT63+calcs!$GV63+calcs!$GZ63)+parameters!$N$19*(calcs!$GO63+calcs!$GR63)+parameters!$O$19*calcs!$HB63+parameters!$P$19*calcs!$HE63)</f>
        <v>1.0267356477784613</v>
      </c>
      <c r="IE63" s="73"/>
      <c r="IF63" s="97">
        <f>(parameters!$E$21+parameters!$F$21*calcs!$Q63 +parameters!$G$21*calcs!$GM63+parameters!$H$21*LN(calcs!$GM63)+parameters!$I$21*calcs!$GQ63+parameters!$J$21*(calcs!$GU63+calcs!$GY63) + parameters!$K$21*calcs!$GT63+parameters!$L$21*(calcs!$GV63+calcs!$GZ63)+parameters!$M$21*(calcs!$GT63+calcs!$GV63+calcs!$GZ63)+parameters!$N$21*(calcs!$GO63+calcs!$GR63)+parameters!$O$21*calcs!$HB63+parameters!$P$21*calcs!$HE63)</f>
        <v>11.198817855263671</v>
      </c>
      <c r="IG63" s="97">
        <f>(parameters!$E$22+parameters!$F$22*calcs!$Q63 +parameters!$G$22*calcs!$GM63+parameters!$H$22*LN(calcs!$GM63)+parameters!$I$22*calcs!$GQ63+parameters!$J$22*(calcs!$GU63+calcs!$GY63) + parameters!$K$22*calcs!$GT63+parameters!$L$22*(calcs!$GV63+calcs!$GZ63)+parameters!$M$22*(calcs!$GT63+calcs!$GV63+calcs!$GZ63)+parameters!$N$22*(calcs!$GO63+calcs!$GR63)+parameters!$O$22*calcs!$HB63+parameters!$P$22*calcs!$HE63)</f>
        <v>0.99740466919098569</v>
      </c>
      <c r="IH63" s="81"/>
      <c r="II63" s="97">
        <f>(parameters!$E$24+parameters!$F$24*calcs!$Q63 +parameters!$G$24*calcs!$GM63+parameters!$H$24*LN(calcs!$GM63)+parameters!$I$24*calcs!$GQ63+parameters!$J$24*(calcs!$GU63+calcs!$GY63) + parameters!$K$24*calcs!$GT63+parameters!$L$24*(calcs!$GV63+calcs!$GZ63)+parameters!$M$24*(calcs!$GT63+calcs!$GV63+calcs!$GZ63)+parameters!$N$24*(calcs!$GO63+calcs!$GR63)+parameters!$O$24*calcs!$HB63+parameters!$P$24*calcs!$HE63)</f>
        <v>18.161612536989509</v>
      </c>
    </row>
    <row r="64" spans="1:243" x14ac:dyDescent="0.3">
      <c r="A64" s="138" t="s">
        <v>177</v>
      </c>
      <c r="C64" s="115">
        <v>52.200000762939403</v>
      </c>
      <c r="D64" s="115">
        <v>0.490000009536743</v>
      </c>
      <c r="E64" s="115">
        <v>16.700000762939499</v>
      </c>
      <c r="F64" s="115"/>
      <c r="G64" s="115">
        <v>4.9499998092651403</v>
      </c>
      <c r="H64" s="115">
        <v>3.4000000953674299</v>
      </c>
      <c r="I64" s="115">
        <v>6.5700001716613796</v>
      </c>
      <c r="J64" s="115"/>
      <c r="K64" s="115">
        <v>3.9000000953674299</v>
      </c>
      <c r="L64" s="115">
        <v>1.1900000572204601</v>
      </c>
      <c r="M64" s="91">
        <v>0</v>
      </c>
      <c r="N64" s="91">
        <v>0</v>
      </c>
      <c r="O64" s="91">
        <v>0</v>
      </c>
      <c r="P64" s="91">
        <v>95.759999999999991</v>
      </c>
      <c r="Q64" s="60">
        <v>1025</v>
      </c>
      <c r="R64" s="92">
        <f t="shared" si="316"/>
        <v>0.8688415573059155</v>
      </c>
      <c r="S64" s="93">
        <f t="shared" si="317"/>
        <v>6.1349694445566915E-3</v>
      </c>
      <c r="T64" s="93">
        <f t="shared" si="318"/>
        <v>0.16378780127087067</v>
      </c>
      <c r="U64" s="93">
        <f t="shared" si="319"/>
        <v>0</v>
      </c>
      <c r="V64" s="93">
        <f t="shared" si="320"/>
        <v>6.8903115385093819E-2</v>
      </c>
      <c r="W64" s="93">
        <f t="shared" si="321"/>
        <v>8.4346318416458191E-2</v>
      </c>
      <c r="X64" s="93">
        <f t="shared" si="322"/>
        <v>0.117154068681551</v>
      </c>
      <c r="Y64" s="93">
        <f t="shared" si="323"/>
        <v>0</v>
      </c>
      <c r="Z64" s="93">
        <f t="shared" si="324"/>
        <v>6.2924540495448947E-2</v>
      </c>
      <c r="AA64" s="93">
        <f t="shared" si="325"/>
        <v>1.2632241057334025E-2</v>
      </c>
      <c r="AB64" s="93">
        <f t="shared" si="326"/>
        <v>0</v>
      </c>
      <c r="AC64" s="94">
        <f t="shared" si="327"/>
        <v>0</v>
      </c>
      <c r="AD64" s="92">
        <f t="shared" si="328"/>
        <v>1.737683114611831</v>
      </c>
      <c r="AE64" s="93">
        <f t="shared" si="329"/>
        <v>1.2269938889113383E-2</v>
      </c>
      <c r="AF64" s="93">
        <f t="shared" si="330"/>
        <v>0.49136340381261201</v>
      </c>
      <c r="AG64" s="93">
        <f t="shared" si="331"/>
        <v>0</v>
      </c>
      <c r="AH64" s="93">
        <f t="shared" si="332"/>
        <v>6.8903115385093819E-2</v>
      </c>
      <c r="AI64" s="93">
        <f t="shared" si="333"/>
        <v>8.4346318416458191E-2</v>
      </c>
      <c r="AJ64" s="93">
        <f t="shared" si="334"/>
        <v>0.117154068681551</v>
      </c>
      <c r="AK64" s="93">
        <f t="shared" si="335"/>
        <v>0</v>
      </c>
      <c r="AL64" s="93">
        <f t="shared" si="336"/>
        <v>6.2924540495448947E-2</v>
      </c>
      <c r="AM64" s="93">
        <f t="shared" si="337"/>
        <v>1.2632241057334025E-2</v>
      </c>
      <c r="AN64" s="94">
        <f t="shared" si="338"/>
        <v>2.587276741349442</v>
      </c>
      <c r="AO64" s="92">
        <f t="shared" si="339"/>
        <v>15.447404986614124</v>
      </c>
      <c r="AP64" s="93">
        <f t="shared" si="340"/>
        <v>0.10907553488167514</v>
      </c>
      <c r="AQ64" s="93">
        <f t="shared" si="341"/>
        <v>4.3680515914952514</v>
      </c>
      <c r="AR64" s="93">
        <f t="shared" si="342"/>
        <v>0</v>
      </c>
      <c r="AS64" s="93">
        <f t="shared" si="343"/>
        <v>0.61252498757848028</v>
      </c>
      <c r="AT64" s="93">
        <f t="shared" si="344"/>
        <v>0.74980974882753115</v>
      </c>
      <c r="AU64" s="93">
        <f t="shared" si="345"/>
        <v>1.0414593601882278</v>
      </c>
      <c r="AV64" s="93">
        <f t="shared" si="346"/>
        <v>0</v>
      </c>
      <c r="AW64" s="93">
        <f t="shared" si="347"/>
        <v>0.55937751391854518</v>
      </c>
      <c r="AX64" s="93">
        <f t="shared" si="348"/>
        <v>0.11229627649616843</v>
      </c>
      <c r="AY64" s="94">
        <f t="shared" si="349"/>
        <v>23.000000000000004</v>
      </c>
      <c r="AZ64" s="92">
        <f t="shared" si="350"/>
        <v>7.7237024933070622</v>
      </c>
      <c r="BA64" s="93">
        <f t="shared" si="351"/>
        <v>5.4537767440837569E-2</v>
      </c>
      <c r="BB64" s="93">
        <f t="shared" si="352"/>
        <v>2.9120343943301674</v>
      </c>
      <c r="BC64" s="93">
        <f t="shared" si="353"/>
        <v>0</v>
      </c>
      <c r="BD64" s="93">
        <f t="shared" si="354"/>
        <v>0.61252498757848028</v>
      </c>
      <c r="BE64" s="93">
        <f t="shared" si="355"/>
        <v>0.74980974882753115</v>
      </c>
      <c r="BF64" s="93">
        <f t="shared" si="356"/>
        <v>1.0414593601882278</v>
      </c>
      <c r="BG64" s="93">
        <f t="shared" si="357"/>
        <v>0</v>
      </c>
      <c r="BH64" s="93">
        <f t="shared" si="358"/>
        <v>1.1187550278370904</v>
      </c>
      <c r="BI64" s="93">
        <f t="shared" si="359"/>
        <v>0.22459255299233685</v>
      </c>
      <c r="BJ64" s="93">
        <f t="shared" si="360"/>
        <v>0</v>
      </c>
      <c r="BK64" s="93">
        <f t="shared" si="361"/>
        <v>0</v>
      </c>
      <c r="BL64" s="93">
        <f t="shared" si="362"/>
        <v>2</v>
      </c>
      <c r="BM64" s="94">
        <f t="shared" si="363"/>
        <v>14.437416332501734</v>
      </c>
      <c r="BN64" s="95">
        <f t="shared" si="364"/>
        <v>7.7237024933070622</v>
      </c>
      <c r="BO64" s="66">
        <f t="shared" si="365"/>
        <v>0.27629750669293784</v>
      </c>
      <c r="BP64" s="66">
        <f t="shared" si="366"/>
        <v>0</v>
      </c>
      <c r="BQ64" s="66">
        <f t="shared" si="367"/>
        <v>8</v>
      </c>
      <c r="BR64" s="66">
        <f t="shared" si="368"/>
        <v>2.6357368876372296</v>
      </c>
      <c r="BS64" s="66">
        <f t="shared" si="369"/>
        <v>5.4537767440837569E-2</v>
      </c>
      <c r="BT64" s="66">
        <f t="shared" si="370"/>
        <v>0</v>
      </c>
      <c r="BU64" s="66"/>
      <c r="BV64" s="66">
        <f t="shared" si="371"/>
        <v>0.74980974882753115</v>
      </c>
      <c r="BW64" s="66">
        <f t="shared" si="372"/>
        <v>0.61252498757848028</v>
      </c>
      <c r="BX64" s="66">
        <f t="shared" si="373"/>
        <v>0</v>
      </c>
      <c r="BY64" s="66">
        <f t="shared" si="374"/>
        <v>4.0526093914840784</v>
      </c>
      <c r="BZ64" s="66">
        <f t="shared" si="375"/>
        <v>0</v>
      </c>
      <c r="CA64" s="66">
        <f t="shared" si="376"/>
        <v>0</v>
      </c>
      <c r="CB64" s="66">
        <f t="shared" si="377"/>
        <v>0</v>
      </c>
      <c r="CC64" s="66">
        <f t="shared" si="378"/>
        <v>1.0414593601882278</v>
      </c>
      <c r="CD64" s="56">
        <f t="shared" si="379"/>
        <v>0.95854063981177218</v>
      </c>
      <c r="CE64" s="66">
        <f t="shared" si="380"/>
        <v>2</v>
      </c>
      <c r="CF64" s="66">
        <f t="shared" si="381"/>
        <v>0.16021438802531818</v>
      </c>
      <c r="CG64" s="66">
        <f t="shared" si="382"/>
        <v>0.22459255299233685</v>
      </c>
      <c r="CH64" s="67">
        <f t="shared" si="383"/>
        <v>0.384806941017655</v>
      </c>
      <c r="CI64" s="60"/>
      <c r="CJ64" s="60">
        <f t="shared" si="384"/>
        <v>1.035772675984395</v>
      </c>
      <c r="CK64" s="60">
        <f t="shared" si="385"/>
        <v>1.1082315305946089</v>
      </c>
      <c r="CL64" s="60">
        <f t="shared" si="386"/>
        <v>1.1455568383268402</v>
      </c>
      <c r="CM64" s="60"/>
      <c r="CN64" s="60">
        <f t="shared" si="387"/>
        <v>1</v>
      </c>
      <c r="CO64" s="60">
        <f t="shared" si="388"/>
        <v>7.7237024933070622</v>
      </c>
      <c r="CP64" s="60">
        <f t="shared" si="389"/>
        <v>5.4537767440837569E-2</v>
      </c>
      <c r="CQ64" s="60">
        <f t="shared" si="390"/>
        <v>2.9120343943301674</v>
      </c>
      <c r="CR64" s="60">
        <f t="shared" si="391"/>
        <v>0</v>
      </c>
      <c r="CS64" s="60">
        <f t="shared" si="392"/>
        <v>0.61252498757848028</v>
      </c>
      <c r="CT64" s="60">
        <f t="shared" si="393"/>
        <v>0.74980974882753115</v>
      </c>
      <c r="CU64" s="60">
        <f t="shared" si="394"/>
        <v>1.0414593601882278</v>
      </c>
      <c r="CV64" s="60">
        <f t="shared" si="395"/>
        <v>0</v>
      </c>
      <c r="CW64" s="60">
        <f t="shared" si="396"/>
        <v>1.1187550278370904</v>
      </c>
      <c r="CX64" s="60">
        <f t="shared" si="397"/>
        <v>0.22459255299233685</v>
      </c>
      <c r="CY64" s="60">
        <f t="shared" si="398"/>
        <v>0</v>
      </c>
      <c r="CZ64" s="60">
        <f t="shared" si="399"/>
        <v>0</v>
      </c>
      <c r="DA64" s="60">
        <f t="shared" si="400"/>
        <v>2</v>
      </c>
      <c r="DB64" s="60">
        <f t="shared" si="401"/>
        <v>23.000000000000004</v>
      </c>
      <c r="DC64" s="60">
        <f t="shared" si="205"/>
        <v>-7.1054273576010019E-15</v>
      </c>
      <c r="DD64" s="60" t="str">
        <f t="shared" si="402"/>
        <v/>
      </c>
      <c r="DE64" s="59">
        <f t="shared" si="403"/>
        <v>7.7237024933070622</v>
      </c>
      <c r="DF64" s="59">
        <f t="shared" si="404"/>
        <v>0.27629750669293784</v>
      </c>
      <c r="DG64" s="59">
        <f t="shared" si="405"/>
        <v>0</v>
      </c>
      <c r="DH64" s="59">
        <f t="shared" si="406"/>
        <v>8</v>
      </c>
      <c r="DI64" s="59">
        <f t="shared" si="407"/>
        <v>2.6357368876372296</v>
      </c>
      <c r="DJ64" s="59">
        <f t="shared" si="408"/>
        <v>5.4537767440837569E-2</v>
      </c>
      <c r="DK64" s="59">
        <f t="shared" si="409"/>
        <v>0</v>
      </c>
      <c r="DL64" s="59">
        <f t="shared" si="410"/>
        <v>-7.1054273576010019E-15</v>
      </c>
      <c r="DM64" s="59">
        <f t="shared" si="411"/>
        <v>0.74980974882753115</v>
      </c>
      <c r="DN64" s="59">
        <f t="shared" si="412"/>
        <v>0.61252498757848739</v>
      </c>
      <c r="DO64" s="59">
        <f t="shared" si="413"/>
        <v>0</v>
      </c>
      <c r="DP64" s="59">
        <f t="shared" si="414"/>
        <v>4.0526093914840784</v>
      </c>
      <c r="DQ64" s="59">
        <f t="shared" si="415"/>
        <v>0</v>
      </c>
      <c r="DR64" s="59">
        <f t="shared" si="416"/>
        <v>0</v>
      </c>
      <c r="DS64" s="59">
        <f t="shared" si="417"/>
        <v>0</v>
      </c>
      <c r="DT64" s="59">
        <f t="shared" si="418"/>
        <v>1.0414593601882278</v>
      </c>
      <c r="DU64" s="59">
        <f t="shared" si="419"/>
        <v>0.95854063981177218</v>
      </c>
      <c r="DV64" s="59">
        <f t="shared" si="420"/>
        <v>2</v>
      </c>
      <c r="DW64" s="59">
        <f t="shared" si="421"/>
        <v>0.16021438802531818</v>
      </c>
      <c r="DX64" s="59">
        <f t="shared" si="422"/>
        <v>0</v>
      </c>
      <c r="DY64" s="59">
        <f t="shared" si="423"/>
        <v>0.16021438802531818</v>
      </c>
      <c r="DZ64" s="60"/>
      <c r="EA64" s="60">
        <f t="shared" si="424"/>
        <v>0.75218107447722238</v>
      </c>
      <c r="EB64" s="60">
        <f t="shared" si="425"/>
        <v>1.0553849279145693</v>
      </c>
      <c r="EC64" s="60">
        <f t="shared" si="426"/>
        <v>0.99281592654992812</v>
      </c>
      <c r="ED64" s="60">
        <f t="shared" si="427"/>
        <v>0.98685921889574291</v>
      </c>
      <c r="EE64" s="60"/>
      <c r="EF64" s="60">
        <f t="shared" si="428"/>
        <v>1.0553849279145693</v>
      </c>
      <c r="EG64" s="60">
        <f t="shared" si="429"/>
        <v>8.1514791991324529</v>
      </c>
      <c r="EH64" s="60">
        <f t="shared" si="430"/>
        <v>5.7558337759169902E-2</v>
      </c>
      <c r="EI64" s="60">
        <f t="shared" si="431"/>
        <v>3.0733172093448902</v>
      </c>
      <c r="EJ64" s="60">
        <f t="shared" si="432"/>
        <v>0</v>
      </c>
      <c r="EK64" s="60">
        <f t="shared" si="433"/>
        <v>0.64644963986138682</v>
      </c>
      <c r="EL64" s="60">
        <f t="shared" si="434"/>
        <v>0.79133790771598522</v>
      </c>
      <c r="EM64" s="60">
        <f t="shared" si="435"/>
        <v>1.0991405117782063</v>
      </c>
      <c r="EN64" s="60">
        <f t="shared" si="436"/>
        <v>0</v>
      </c>
      <c r="EO64" s="60">
        <f t="shared" si="437"/>
        <v>1.1807171944079096</v>
      </c>
      <c r="EP64" s="60">
        <f t="shared" si="438"/>
        <v>0.23703159534996651</v>
      </c>
      <c r="EQ64" s="60">
        <f t="shared" si="439"/>
        <v>0</v>
      </c>
      <c r="ER64" s="60">
        <f t="shared" si="440"/>
        <v>0</v>
      </c>
      <c r="ES64" s="60">
        <f t="shared" si="441"/>
        <v>2.1107698558291386</v>
      </c>
      <c r="ET64" s="60">
        <f t="shared" si="442"/>
        <v>24.2738533420351</v>
      </c>
      <c r="EU64" s="60">
        <f t="shared" si="247"/>
        <v>-2.5477066840701994</v>
      </c>
      <c r="EV64" s="60" t="str">
        <f t="shared" si="443"/>
        <v/>
      </c>
      <c r="EW64" s="62">
        <f t="shared" si="444"/>
        <v>8.1514791991324529</v>
      </c>
      <c r="EX64" s="62">
        <f t="shared" si="445"/>
        <v>0</v>
      </c>
      <c r="EY64" s="62">
        <f t="shared" si="446"/>
        <v>0</v>
      </c>
      <c r="EZ64" s="62">
        <f t="shared" si="447"/>
        <v>8.1514791991324529</v>
      </c>
      <c r="FA64" s="62">
        <f t="shared" si="448"/>
        <v>3.0733172093448902</v>
      </c>
      <c r="FB64" s="62">
        <f t="shared" si="449"/>
        <v>5.7558337759169902E-2</v>
      </c>
      <c r="FC64" s="62">
        <f t="shared" si="450"/>
        <v>0</v>
      </c>
      <c r="FD64" s="62">
        <f t="shared" si="451"/>
        <v>-2.5477066840701994</v>
      </c>
      <c r="FE64" s="62">
        <f t="shared" si="452"/>
        <v>0.79133790771598522</v>
      </c>
      <c r="FF64" s="62">
        <f t="shared" si="453"/>
        <v>3.194156323931586</v>
      </c>
      <c r="FG64" s="62">
        <f t="shared" si="454"/>
        <v>0</v>
      </c>
      <c r="FH64" s="62">
        <f t="shared" si="455"/>
        <v>4.5686630946814315</v>
      </c>
      <c r="FI64" s="62">
        <f t="shared" si="456"/>
        <v>0</v>
      </c>
      <c r="FJ64" s="62">
        <f t="shared" si="457"/>
        <v>0</v>
      </c>
      <c r="FK64" s="62">
        <f t="shared" si="458"/>
        <v>0</v>
      </c>
      <c r="FL64" s="62">
        <f t="shared" si="459"/>
        <v>1.0991405117782063</v>
      </c>
      <c r="FM64" s="62">
        <f t="shared" si="460"/>
        <v>0.90085948822179374</v>
      </c>
      <c r="FN64" s="62">
        <f t="shared" si="461"/>
        <v>2</v>
      </c>
      <c r="FO64" s="62">
        <f t="shared" si="462"/>
        <v>0.27985770618611583</v>
      </c>
      <c r="FP64" s="62">
        <f t="shared" si="463"/>
        <v>0.23703159534996651</v>
      </c>
      <c r="FQ64" s="62">
        <f t="shared" si="464"/>
        <v>0.51688930153608237</v>
      </c>
      <c r="FR64" s="62" t="str">
        <f t="shared" si="465"/>
        <v>Fail</v>
      </c>
      <c r="FS64" s="62" t="str">
        <f t="shared" si="466"/>
        <v>Low-Ca</v>
      </c>
      <c r="FT64" s="60">
        <f t="shared" si="467"/>
        <v>0.19855452340947247</v>
      </c>
      <c r="FU64" s="60"/>
      <c r="FV64" s="60">
        <f t="shared" si="468"/>
        <v>1.0276924639572846</v>
      </c>
      <c r="FW64" s="60">
        <f t="shared" si="469"/>
        <v>7.9375908462197575</v>
      </c>
      <c r="FX64" s="60">
        <f t="shared" si="470"/>
        <v>5.6048052600003735E-2</v>
      </c>
      <c r="FY64" s="60">
        <f t="shared" si="471"/>
        <v>2.9926758018375286</v>
      </c>
      <c r="FZ64" s="60">
        <f t="shared" si="472"/>
        <v>0</v>
      </c>
      <c r="GA64" s="60">
        <f t="shared" si="473"/>
        <v>0.62948731371993361</v>
      </c>
      <c r="GB64" s="60">
        <f t="shared" si="474"/>
        <v>0.77057382827175824</v>
      </c>
      <c r="GC64" s="60">
        <f t="shared" si="475"/>
        <v>1.070299935983217</v>
      </c>
      <c r="GD64" s="60">
        <f t="shared" si="476"/>
        <v>0</v>
      </c>
      <c r="GE64" s="60">
        <f t="shared" si="477"/>
        <v>1.1497361111225</v>
      </c>
      <c r="GF64" s="60">
        <f t="shared" si="478"/>
        <v>0.23081207417115168</v>
      </c>
      <c r="GG64" s="60">
        <f t="shared" si="479"/>
        <v>0</v>
      </c>
      <c r="GH64" s="60">
        <f t="shared" si="480"/>
        <v>0</v>
      </c>
      <c r="GI64" s="60">
        <f t="shared" si="481"/>
        <v>2.0553849279145693</v>
      </c>
      <c r="GJ64" s="60">
        <f t="shared" si="482"/>
        <v>23.636926671017555</v>
      </c>
      <c r="GK64" s="60">
        <f t="shared" si="288"/>
        <v>-1.2738533420351104</v>
      </c>
      <c r="GL64" s="60"/>
      <c r="GM64" s="88">
        <f t="shared" si="483"/>
        <v>7.9375908462197575</v>
      </c>
      <c r="GN64" s="88">
        <f t="shared" si="484"/>
        <v>6.2409153780242477E-2</v>
      </c>
      <c r="GO64" s="88">
        <f t="shared" si="485"/>
        <v>0</v>
      </c>
      <c r="GP64" s="87">
        <f t="shared" si="486"/>
        <v>8</v>
      </c>
      <c r="GQ64" s="88">
        <f t="shared" si="487"/>
        <v>2.9302666480572861</v>
      </c>
      <c r="GR64" s="88">
        <f t="shared" si="488"/>
        <v>5.6048052600003735E-2</v>
      </c>
      <c r="GS64" s="88">
        <f t="shared" si="489"/>
        <v>0</v>
      </c>
      <c r="GT64" s="88">
        <f t="shared" si="490"/>
        <v>-1.2738533420351104</v>
      </c>
      <c r="GU64" s="88">
        <f t="shared" si="491"/>
        <v>0.77057382827175824</v>
      </c>
      <c r="GV64" s="88">
        <f t="shared" si="492"/>
        <v>1.9033406557550441</v>
      </c>
      <c r="GW64" s="88">
        <f t="shared" si="493"/>
        <v>0</v>
      </c>
      <c r="GX64" s="87">
        <f t="shared" si="494"/>
        <v>4.3863758426489818</v>
      </c>
      <c r="GY64" s="88">
        <f t="shared" si="495"/>
        <v>0</v>
      </c>
      <c r="GZ64" s="88">
        <f t="shared" si="496"/>
        <v>0</v>
      </c>
      <c r="HA64" s="88">
        <f t="shared" si="497"/>
        <v>0</v>
      </c>
      <c r="HB64" s="88">
        <f t="shared" si="498"/>
        <v>1.070299935983217</v>
      </c>
      <c r="HC64" s="88">
        <f t="shared" si="499"/>
        <v>0.92970006401678296</v>
      </c>
      <c r="HD64" s="87">
        <f t="shared" si="500"/>
        <v>2</v>
      </c>
      <c r="HE64" s="88">
        <f t="shared" si="501"/>
        <v>0.220036047105717</v>
      </c>
      <c r="HF64" s="88">
        <f t="shared" si="502"/>
        <v>0.23081207417115168</v>
      </c>
      <c r="HG64" s="88">
        <f t="shared" si="503"/>
        <v>0.45084812127686869</v>
      </c>
      <c r="HH64" s="96" t="str">
        <f t="shared" si="504"/>
        <v>Fail</v>
      </c>
      <c r="HI64" s="83">
        <f t="shared" si="505"/>
        <v>0.28818192686226318</v>
      </c>
      <c r="HJ64" s="83">
        <f t="shared" si="506"/>
        <v>0.45084812127686869</v>
      </c>
      <c r="HK64" s="83">
        <f t="shared" si="507"/>
        <v>5.6048052600003735E-2</v>
      </c>
      <c r="HL64" s="83">
        <f t="shared" si="508"/>
        <v>7.9375908462197575</v>
      </c>
      <c r="HM64" s="96" t="str">
        <f t="shared" si="509"/>
        <v>Ferroactinolite</v>
      </c>
      <c r="HN64" s="60"/>
      <c r="HO64" s="60"/>
      <c r="HP64" s="97">
        <f>parameters!$E$5+parameters!$F$5*calcs!$Q64 +parameters!$G$5*calcs!$GM64+parameters!$H$5*LN(calcs!$GM64)+parameters!$I$5*calcs!$GQ64+parameters!$J$5*(calcs!$GU64+calcs!$GY64) + parameters!$K$5*calcs!$GT64+parameters!$L$5*(calcs!$GV64+calcs!$GZ64)+parameters!$M$5*(calcs!$GT64+calcs!$GV64+calcs!$GZ64)+parameters!$N$5*(calcs!$GO64+calcs!$GR64)+parameters!$O$5*calcs!$HB64+parameters!$P$5*calcs!$HE64</f>
        <v>89.595993532176692</v>
      </c>
      <c r="HQ64" s="97">
        <f>parameters!$E$6+parameters!$F$6*calcs!$Q64 +parameters!$G$6*calcs!$GM64+parameters!$H$6*LN(calcs!$GM64)+parameters!$I$6*calcs!$GQ64+parameters!$J$6*(calcs!$GU64+calcs!$GY64) + parameters!$K$6*calcs!$GT64+parameters!$L$6*(calcs!$GV64+calcs!$GZ64)+parameters!$M$6*(calcs!$GT64+calcs!$GV64+calcs!$GZ64)+parameters!$N$6*(calcs!$GO64+calcs!$GR64)+parameters!$O$6*calcs!$HB64+parameters!$P$6*calcs!$HE64</f>
        <v>86.132069080414269</v>
      </c>
      <c r="HR64" s="97">
        <f>parameters!$E$7+parameters!$F$7*calcs!$Q64 +parameters!$G$7*calcs!$GM64+parameters!$H$7*LN(calcs!$GM64)+parameters!$I$7*calcs!$GQ64+parameters!$J$7*(calcs!$GU64+calcs!$GY64) + parameters!$K$7*calcs!$GT64+parameters!$L$7*(calcs!$GV64+calcs!$GZ64)+parameters!$M$7*(calcs!$GT64+calcs!$GV64+calcs!$GZ64)+parameters!$N$7*(calcs!$GO64+calcs!$GR64)+parameters!$O$7*calcs!$HB64+parameters!$P$7*calcs!$HE64</f>
        <v>119.16909607585463</v>
      </c>
      <c r="HS64" s="97">
        <f>parameters!$E$8+parameters!$F$8*calcs!$Q64 +parameters!$G$8*calcs!$GM64+parameters!$H$8*LN(calcs!$GM64)+parameters!$I$8*calcs!$GQ64+parameters!$J$8*(calcs!$GU64+calcs!$GY64) + parameters!$K$8*calcs!$GT64+parameters!$L$8*(calcs!$GV64+calcs!$GZ64)+parameters!$M$8*(calcs!$GT64+calcs!$GV64+calcs!$GZ64)+parameters!$N$8*(calcs!$GO64+calcs!$GR64)+parameters!$O$8*calcs!$HB64+parameters!$P$8*calcs!$HE64</f>
        <v>118.90163411716055</v>
      </c>
      <c r="HT64" s="81"/>
      <c r="HU64" s="97">
        <f>EXP(parameters!$E$10+parameters!$F$10*calcs!$Q64 +parameters!$G$10*calcs!$GM64+parameters!$H$10*LN(calcs!$GM64)+parameters!$I$10*calcs!$GQ64+parameters!$J$10*(calcs!$GU64+calcs!$GY64) + parameters!$K$10*calcs!$GT64+parameters!$L$10*(calcs!$GV64+calcs!$GZ64)+parameters!$M$10*(calcs!$GT64+calcs!$GV64+calcs!$GZ64)+parameters!$N$10*(calcs!$GO64+calcs!$GR64)+parameters!$O$10*calcs!$HB64+parameters!$P$10*calcs!$HE64)</f>
        <v>1.899019459955345E-2</v>
      </c>
      <c r="HV64" s="97">
        <f>EXP(parameters!$E$11+parameters!$F$11*calcs!$Q64 +parameters!$G$11*calcs!$GM64+parameters!$H$11*LN(calcs!$GM64)+parameters!$I$11*calcs!$GQ64+parameters!$J$11*(calcs!$GU64+calcs!$GY64) + parameters!$K$11*calcs!$GT64+parameters!$L$11*(calcs!$GV64+calcs!$GZ64)+parameters!$M$11*(calcs!$GT64+calcs!$GV64+calcs!$GZ64)+parameters!$N$11*(calcs!$GO64+calcs!$GR64)+parameters!$O$11*calcs!$HB64+parameters!$P$11*calcs!$HE64)</f>
        <v>4.4050583537209483E-2</v>
      </c>
      <c r="HX64" s="97">
        <f>EXP(parameters!$E$13+parameters!$F$13*calcs!$Q64 +parameters!$G$13*calcs!$GM64+parameters!$H$13*LN(calcs!$GM64)+parameters!$I$13*calcs!$GQ64+parameters!$J$13*(calcs!$GU64+calcs!$GY64) + parameters!$K$13*calcs!$GT64+parameters!$L$13*(calcs!$GV64+calcs!$GZ64)+parameters!$M$13*(calcs!$GT64+calcs!$GV64+calcs!$GZ64)+parameters!$N$13*(calcs!$GO64+calcs!$GR64)+parameters!$O$13*calcs!$HB64+parameters!$P$13*calcs!$HE64)</f>
        <v>0.10378761809814381</v>
      </c>
      <c r="HY64" s="97">
        <f>EXP(parameters!$E$14+parameters!$F$14*calcs!$Q64 +parameters!$G$14*calcs!$GM64+parameters!$H$14*LN(calcs!$GM64)+parameters!$I$14*calcs!$GQ64+parameters!$J$14*(calcs!$GU64+calcs!$GY64) + parameters!$K$14*calcs!$GT64+parameters!$L$14*(calcs!$GV64+calcs!$GZ64)+parameters!$M$14*(calcs!$GT64+calcs!$GV64+calcs!$GZ64)+parameters!$N$14*(calcs!$GO64+calcs!$GR64)+parameters!$O$14*calcs!$HB64+parameters!$P$14*calcs!$HE64)</f>
        <v>0.12254613009733489</v>
      </c>
      <c r="HZ64" s="81"/>
      <c r="IA64" s="97">
        <f>EXP(parameters!$E$16+parameters!$F$16*calcs!$Q64 +parameters!$G$16*calcs!$GM64+parameters!$H$16*LN(calcs!$GM64)+parameters!$I$16*calcs!$GQ64+parameters!$J$16*(calcs!$GU64+calcs!$GY64) + parameters!$K$16*calcs!$GT64+parameters!$L$16*(calcs!$GV64+calcs!$GZ64)+parameters!$M$16*(calcs!$GT64+calcs!$GV64+calcs!$GZ64)+parameters!$N$16*(calcs!$GO64+calcs!$GR64)+parameters!$O$16*calcs!$HB64+parameters!$P$16*calcs!$HE64)</f>
        <v>1.5278788566754117E-2</v>
      </c>
      <c r="IB64" s="81"/>
      <c r="IC64" s="97">
        <f>(parameters!$E$18+parameters!$F$18*calcs!$Q64 +parameters!$G$18*calcs!$GM64+parameters!$H$18*LN(calcs!$GM64)+parameters!$I$18*calcs!$GQ64+parameters!$J$18*(calcs!$GU64+calcs!$GY64) + parameters!$K$18*calcs!$GT64+parameters!$L$18*(calcs!$GV64+calcs!$GZ64)+parameters!$M$18*(calcs!$GT64+calcs!$GV64+calcs!$GZ64)+parameters!$N$18*(calcs!$GO64+calcs!$GR64)+parameters!$O$18*calcs!$HB64+parameters!$P$18*calcs!$HE64)</f>
        <v>-14.140517321258249</v>
      </c>
      <c r="ID64" s="97">
        <f>EXP(parameters!$E$19+parameters!$F$19*calcs!$Q64 +parameters!$G$19*calcs!$GM64+parameters!$H$19*LN(calcs!$GM64)+parameters!$I$19*calcs!$GQ64+parameters!$J$19*(calcs!$GU64+calcs!$GY64) + parameters!$K$19*calcs!$GT64+parameters!$L$19*(calcs!$GV64+calcs!$GZ64)+parameters!$M$19*(calcs!$GT64+calcs!$GV64+calcs!$GZ64)+parameters!$N$19*(calcs!$GO64+calcs!$GR64)+parameters!$O$19*calcs!$HB64+parameters!$P$19*calcs!$HE64)</f>
        <v>4.4454111172916457</v>
      </c>
      <c r="IE64" s="73"/>
      <c r="IF64" s="97">
        <f>(parameters!$E$21+parameters!$F$21*calcs!$Q64 +parameters!$G$21*calcs!$GM64+parameters!$H$21*LN(calcs!$GM64)+parameters!$I$21*calcs!$GQ64+parameters!$J$21*(calcs!$GU64+calcs!$GY64) + parameters!$K$21*calcs!$GT64+parameters!$L$21*(calcs!$GV64+calcs!$GZ64)+parameters!$M$21*(calcs!$GT64+calcs!$GV64+calcs!$GZ64)+parameters!$N$21*(calcs!$GO64+calcs!$GR64)+parameters!$O$21*calcs!$HB64+parameters!$P$21*calcs!$HE64)</f>
        <v>0.27766402345816554</v>
      </c>
      <c r="IG64" s="97">
        <f>(parameters!$E$22+parameters!$F$22*calcs!$Q64 +parameters!$G$22*calcs!$GM64+parameters!$H$22*LN(calcs!$GM64)+parameters!$I$22*calcs!$GQ64+parameters!$J$22*(calcs!$GU64+calcs!$GY64) + parameters!$K$22*calcs!$GT64+parameters!$L$22*(calcs!$GV64+calcs!$GZ64)+parameters!$M$22*(calcs!$GT64+calcs!$GV64+calcs!$GZ64)+parameters!$N$22*(calcs!$GO64+calcs!$GR64)+parameters!$O$22*calcs!$HB64+parameters!$P$22*calcs!$HE64)</f>
        <v>1.1063509617953202</v>
      </c>
      <c r="IH64" s="81"/>
      <c r="II64" s="97">
        <f>(parameters!$E$24+parameters!$F$24*calcs!$Q64 +parameters!$G$24*calcs!$GM64+parameters!$H$24*LN(calcs!$GM64)+parameters!$I$24*calcs!$GQ64+parameters!$J$24*(calcs!$GU64+calcs!$GY64) + parameters!$K$24*calcs!$GT64+parameters!$L$24*(calcs!$GV64+calcs!$GZ64)+parameters!$M$24*(calcs!$GT64+calcs!$GV64+calcs!$GZ64)+parameters!$N$24*(calcs!$GO64+calcs!$GR64)+parameters!$O$24*calcs!$HB64+parameters!$P$24*calcs!$HE64)</f>
        <v>21.804875209335556</v>
      </c>
    </row>
    <row r="65" spans="1:243" x14ac:dyDescent="0.3">
      <c r="A65" s="139" t="s">
        <v>178</v>
      </c>
      <c r="C65" s="116">
        <v>51.6</v>
      </c>
      <c r="D65" s="116">
        <v>0.67</v>
      </c>
      <c r="E65" s="116">
        <v>17.899999999999999</v>
      </c>
      <c r="F65" s="116"/>
      <c r="G65" s="116">
        <v>6.5</v>
      </c>
      <c r="H65" s="116">
        <v>2.7</v>
      </c>
      <c r="I65" s="116">
        <v>6.6</v>
      </c>
      <c r="J65" s="116">
        <v>0.17</v>
      </c>
      <c r="K65" s="116">
        <v>3</v>
      </c>
      <c r="L65" s="116">
        <v>1.1399999999999999</v>
      </c>
      <c r="M65" s="91">
        <v>0</v>
      </c>
      <c r="N65" s="91">
        <v>0</v>
      </c>
      <c r="O65" s="91">
        <v>0</v>
      </c>
      <c r="P65" s="91">
        <v>95.759999999999991</v>
      </c>
      <c r="Q65" s="60">
        <v>1025</v>
      </c>
      <c r="R65" s="92">
        <f t="shared" si="316"/>
        <v>0.85885486018641821</v>
      </c>
      <c r="S65" s="93">
        <f t="shared" si="317"/>
        <v>8.3886315262301243E-3</v>
      </c>
      <c r="T65" s="93">
        <f t="shared" si="318"/>
        <v>0.17555697657540317</v>
      </c>
      <c r="U65" s="93">
        <f t="shared" si="319"/>
        <v>0</v>
      </c>
      <c r="V65" s="93">
        <f t="shared" si="320"/>
        <v>9.0478841870824056E-2</v>
      </c>
      <c r="W65" s="93">
        <f t="shared" si="321"/>
        <v>6.6980898040188544E-2</v>
      </c>
      <c r="X65" s="93">
        <f t="shared" si="322"/>
        <v>0.11768901569186875</v>
      </c>
      <c r="Y65" s="93">
        <f t="shared" si="323"/>
        <v>2.3963913166055823E-3</v>
      </c>
      <c r="Z65" s="93">
        <f t="shared" si="324"/>
        <v>4.8403491505187239E-2</v>
      </c>
      <c r="AA65" s="93">
        <f t="shared" si="325"/>
        <v>1.2101474044461239E-2</v>
      </c>
      <c r="AB65" s="93">
        <f t="shared" si="326"/>
        <v>0</v>
      </c>
      <c r="AC65" s="94">
        <f t="shared" si="327"/>
        <v>0</v>
      </c>
      <c r="AD65" s="92">
        <f t="shared" si="328"/>
        <v>1.7177097203728364</v>
      </c>
      <c r="AE65" s="93">
        <f t="shared" si="329"/>
        <v>1.6777263052460249E-2</v>
      </c>
      <c r="AF65" s="93">
        <f t="shared" si="330"/>
        <v>0.52667092972620955</v>
      </c>
      <c r="AG65" s="93">
        <f t="shared" si="331"/>
        <v>0</v>
      </c>
      <c r="AH65" s="93">
        <f t="shared" si="332"/>
        <v>9.0478841870824056E-2</v>
      </c>
      <c r="AI65" s="93">
        <f t="shared" si="333"/>
        <v>6.6980898040188544E-2</v>
      </c>
      <c r="AJ65" s="93">
        <f t="shared" si="334"/>
        <v>0.11768901569186875</v>
      </c>
      <c r="AK65" s="93">
        <f t="shared" si="335"/>
        <v>2.3963913166055823E-3</v>
      </c>
      <c r="AL65" s="93">
        <f t="shared" si="336"/>
        <v>4.8403491505187239E-2</v>
      </c>
      <c r="AM65" s="93">
        <f t="shared" si="337"/>
        <v>1.2101474044461239E-2</v>
      </c>
      <c r="AN65" s="94">
        <f t="shared" si="338"/>
        <v>2.5992080256206416</v>
      </c>
      <c r="AO65" s="92">
        <f t="shared" si="339"/>
        <v>15.19975437869835</v>
      </c>
      <c r="AP65" s="93">
        <f t="shared" si="340"/>
        <v>0.14845947165558077</v>
      </c>
      <c r="AQ65" s="93">
        <f t="shared" si="341"/>
        <v>4.6604316639143812</v>
      </c>
      <c r="AR65" s="93">
        <f t="shared" si="342"/>
        <v>0</v>
      </c>
      <c r="AS65" s="93">
        <f t="shared" si="343"/>
        <v>0.80063363244350039</v>
      </c>
      <c r="AT65" s="93">
        <f t="shared" si="344"/>
        <v>0.59270386969372324</v>
      </c>
      <c r="AU65" s="93">
        <f t="shared" si="345"/>
        <v>1.0414123587767228</v>
      </c>
      <c r="AV65" s="93">
        <f t="shared" si="346"/>
        <v>2.1205305515616626E-2</v>
      </c>
      <c r="AW65" s="93">
        <f t="shared" si="347"/>
        <v>0.42831519972453003</v>
      </c>
      <c r="AX65" s="93">
        <f t="shared" si="348"/>
        <v>0.1070841195775962</v>
      </c>
      <c r="AY65" s="94">
        <f t="shared" si="349"/>
        <v>23</v>
      </c>
      <c r="AZ65" s="92">
        <f t="shared" si="350"/>
        <v>7.5998771893491748</v>
      </c>
      <c r="BA65" s="93">
        <f t="shared" si="351"/>
        <v>7.4229735827790383E-2</v>
      </c>
      <c r="BB65" s="93">
        <f t="shared" si="352"/>
        <v>3.1069544426095876</v>
      </c>
      <c r="BC65" s="93">
        <f t="shared" si="353"/>
        <v>0</v>
      </c>
      <c r="BD65" s="93">
        <f t="shared" si="354"/>
        <v>0.80063363244350039</v>
      </c>
      <c r="BE65" s="93">
        <f t="shared" si="355"/>
        <v>0.59270386969372324</v>
      </c>
      <c r="BF65" s="93">
        <f t="shared" si="356"/>
        <v>1.0414123587767228</v>
      </c>
      <c r="BG65" s="93">
        <f t="shared" si="357"/>
        <v>2.1205305515616626E-2</v>
      </c>
      <c r="BH65" s="93">
        <f t="shared" si="358"/>
        <v>0.85663039944906005</v>
      </c>
      <c r="BI65" s="93">
        <f t="shared" si="359"/>
        <v>0.2141682391551924</v>
      </c>
      <c r="BJ65" s="93">
        <f t="shared" si="360"/>
        <v>0</v>
      </c>
      <c r="BK65" s="93">
        <f t="shared" si="361"/>
        <v>0</v>
      </c>
      <c r="BL65" s="93">
        <f t="shared" si="362"/>
        <v>2</v>
      </c>
      <c r="BM65" s="94">
        <f t="shared" si="363"/>
        <v>14.307815172820368</v>
      </c>
      <c r="BN65" s="95">
        <f t="shared" si="364"/>
        <v>7.5998771893491748</v>
      </c>
      <c r="BO65" s="66">
        <f t="shared" si="365"/>
        <v>0.40012281065082522</v>
      </c>
      <c r="BP65" s="66">
        <f t="shared" si="366"/>
        <v>0</v>
      </c>
      <c r="BQ65" s="66">
        <f t="shared" si="367"/>
        <v>8</v>
      </c>
      <c r="BR65" s="66">
        <f t="shared" si="368"/>
        <v>2.7068316319587624</v>
      </c>
      <c r="BS65" s="66">
        <f t="shared" si="369"/>
        <v>7.4229735827790383E-2</v>
      </c>
      <c r="BT65" s="66">
        <f t="shared" si="370"/>
        <v>0</v>
      </c>
      <c r="BU65" s="66"/>
      <c r="BV65" s="66">
        <f t="shared" si="371"/>
        <v>0.59270386969372324</v>
      </c>
      <c r="BW65" s="66">
        <f t="shared" si="372"/>
        <v>0.80063363244350039</v>
      </c>
      <c r="BX65" s="66">
        <f t="shared" si="373"/>
        <v>2.1205305515616626E-2</v>
      </c>
      <c r="BY65" s="66">
        <f t="shared" si="374"/>
        <v>4.1956041754393931</v>
      </c>
      <c r="BZ65" s="66">
        <f t="shared" si="375"/>
        <v>0</v>
      </c>
      <c r="CA65" s="66">
        <f t="shared" si="376"/>
        <v>0</v>
      </c>
      <c r="CB65" s="66">
        <f t="shared" si="377"/>
        <v>0</v>
      </c>
      <c r="CC65" s="66">
        <f t="shared" si="378"/>
        <v>1.0414123587767228</v>
      </c>
      <c r="CD65" s="56">
        <f t="shared" si="379"/>
        <v>0.95858764122327722</v>
      </c>
      <c r="CE65" s="66">
        <f t="shared" si="380"/>
        <v>2</v>
      </c>
      <c r="CF65" s="66">
        <f t="shared" si="381"/>
        <v>-0.10195724177421717</v>
      </c>
      <c r="CG65" s="66">
        <f t="shared" si="382"/>
        <v>0.2141682391551924</v>
      </c>
      <c r="CH65" s="67">
        <f t="shared" si="383"/>
        <v>0.11221099738097523</v>
      </c>
      <c r="CI65" s="60"/>
      <c r="CJ65" s="60">
        <f t="shared" si="384"/>
        <v>1.0526485890076718</v>
      </c>
      <c r="CK65" s="60">
        <f t="shared" si="385"/>
        <v>1.1182699669194893</v>
      </c>
      <c r="CL65" s="60">
        <f t="shared" si="386"/>
        <v>1.1331858626320199</v>
      </c>
      <c r="CM65" s="60"/>
      <c r="CN65" s="60">
        <f t="shared" si="387"/>
        <v>1</v>
      </c>
      <c r="CO65" s="60">
        <f t="shared" si="388"/>
        <v>7.5998771893491748</v>
      </c>
      <c r="CP65" s="60">
        <f t="shared" si="389"/>
        <v>7.4229735827790383E-2</v>
      </c>
      <c r="CQ65" s="60">
        <f t="shared" si="390"/>
        <v>3.1069544426095876</v>
      </c>
      <c r="CR65" s="60">
        <f t="shared" si="391"/>
        <v>0</v>
      </c>
      <c r="CS65" s="60">
        <f t="shared" si="392"/>
        <v>0.80063363244350039</v>
      </c>
      <c r="CT65" s="60">
        <f t="shared" si="393"/>
        <v>0.59270386969372324</v>
      </c>
      <c r="CU65" s="60">
        <f t="shared" si="394"/>
        <v>1.0414123587767228</v>
      </c>
      <c r="CV65" s="60">
        <f t="shared" si="395"/>
        <v>2.1205305515616626E-2</v>
      </c>
      <c r="CW65" s="60">
        <f t="shared" si="396"/>
        <v>0.85663039944906005</v>
      </c>
      <c r="CX65" s="60">
        <f t="shared" si="397"/>
        <v>0.2141682391551924</v>
      </c>
      <c r="CY65" s="60">
        <f t="shared" si="398"/>
        <v>0</v>
      </c>
      <c r="CZ65" s="60">
        <f t="shared" si="399"/>
        <v>0</v>
      </c>
      <c r="DA65" s="60">
        <f t="shared" si="400"/>
        <v>2</v>
      </c>
      <c r="DB65" s="60">
        <f t="shared" si="401"/>
        <v>23</v>
      </c>
      <c r="DC65" s="60">
        <f t="shared" si="205"/>
        <v>0</v>
      </c>
      <c r="DD65" s="60" t="str">
        <f t="shared" si="402"/>
        <v/>
      </c>
      <c r="DE65" s="59">
        <f t="shared" si="403"/>
        <v>7.5998771893491748</v>
      </c>
      <c r="DF65" s="59">
        <f t="shared" si="404"/>
        <v>0.40012281065082522</v>
      </c>
      <c r="DG65" s="59">
        <f t="shared" si="405"/>
        <v>0</v>
      </c>
      <c r="DH65" s="59">
        <f t="shared" si="406"/>
        <v>8</v>
      </c>
      <c r="DI65" s="59">
        <f t="shared" si="407"/>
        <v>2.7068316319587624</v>
      </c>
      <c r="DJ65" s="59">
        <f t="shared" si="408"/>
        <v>7.4229735827790383E-2</v>
      </c>
      <c r="DK65" s="59">
        <f t="shared" si="409"/>
        <v>0</v>
      </c>
      <c r="DL65" s="59">
        <f t="shared" si="410"/>
        <v>0</v>
      </c>
      <c r="DM65" s="59">
        <f t="shared" si="411"/>
        <v>0.59270386969372324</v>
      </c>
      <c r="DN65" s="59">
        <f t="shared" si="412"/>
        <v>0.80063363244350039</v>
      </c>
      <c r="DO65" s="59">
        <f t="shared" si="413"/>
        <v>2.1205305515616626E-2</v>
      </c>
      <c r="DP65" s="59">
        <f t="shared" si="414"/>
        <v>4.1956041754393931</v>
      </c>
      <c r="DQ65" s="59">
        <f t="shared" si="415"/>
        <v>0</v>
      </c>
      <c r="DR65" s="59">
        <f t="shared" si="416"/>
        <v>0</v>
      </c>
      <c r="DS65" s="59">
        <f t="shared" si="417"/>
        <v>0</v>
      </c>
      <c r="DT65" s="59">
        <f t="shared" si="418"/>
        <v>1.0414123587767228</v>
      </c>
      <c r="DU65" s="59">
        <f t="shared" si="419"/>
        <v>0.85663039944906005</v>
      </c>
      <c r="DV65" s="59">
        <f t="shared" si="420"/>
        <v>1.8980427582257828</v>
      </c>
      <c r="DW65" s="59">
        <f t="shared" si="421"/>
        <v>0</v>
      </c>
      <c r="DX65" s="59">
        <f t="shared" si="422"/>
        <v>0</v>
      </c>
      <c r="DY65" s="59">
        <f t="shared" si="423"/>
        <v>0</v>
      </c>
      <c r="DZ65" s="60"/>
      <c r="EA65" s="60">
        <f t="shared" si="424"/>
        <v>0.7471864950337731</v>
      </c>
      <c r="EB65" s="60">
        <f t="shared" si="425"/>
        <v>1.0643093353055297</v>
      </c>
      <c r="EC65" s="60">
        <f t="shared" si="426"/>
        <v>0.98209441428108402</v>
      </c>
      <c r="ED65" s="60">
        <f t="shared" si="427"/>
        <v>0.9828926753699232</v>
      </c>
      <c r="EE65" s="60"/>
      <c r="EF65" s="60">
        <f t="shared" si="428"/>
        <v>1.0643093353055297</v>
      </c>
      <c r="EG65" s="60">
        <f t="shared" si="429"/>
        <v>8.0886202397998783</v>
      </c>
      <c r="EH65" s="60">
        <f t="shared" si="430"/>
        <v>7.9003400798780654E-2</v>
      </c>
      <c r="EI65" s="60">
        <f t="shared" si="431"/>
        <v>3.306760617638373</v>
      </c>
      <c r="EJ65" s="60">
        <f t="shared" si="432"/>
        <v>0</v>
      </c>
      <c r="EK65" s="60">
        <f t="shared" si="433"/>
        <v>0.85212184916919376</v>
      </c>
      <c r="EL65" s="60">
        <f t="shared" si="434"/>
        <v>0.63082026158674187</v>
      </c>
      <c r="EM65" s="60">
        <f t="shared" si="435"/>
        <v>1.1083848953486177</v>
      </c>
      <c r="EN65" s="60">
        <f t="shared" si="436"/>
        <v>2.2569004618276614E-2</v>
      </c>
      <c r="EO65" s="60">
        <f t="shared" si="437"/>
        <v>0.91171973104013948</v>
      </c>
      <c r="EP65" s="60">
        <f t="shared" si="438"/>
        <v>0.22794125625881856</v>
      </c>
      <c r="EQ65" s="60">
        <f t="shared" si="439"/>
        <v>0</v>
      </c>
      <c r="ER65" s="60">
        <f t="shared" si="440"/>
        <v>0</v>
      </c>
      <c r="ES65" s="60">
        <f t="shared" si="441"/>
        <v>2.1286186706110595</v>
      </c>
      <c r="ET65" s="60">
        <f t="shared" si="442"/>
        <v>24.479114712027183</v>
      </c>
      <c r="EU65" s="60">
        <f t="shared" si="247"/>
        <v>-2.9582294240543661</v>
      </c>
      <c r="EV65" s="60" t="str">
        <f t="shared" si="443"/>
        <v/>
      </c>
      <c r="EW65" s="62">
        <f t="shared" si="444"/>
        <v>8.0886202397998783</v>
      </c>
      <c r="EX65" s="62">
        <f t="shared" si="445"/>
        <v>0</v>
      </c>
      <c r="EY65" s="62">
        <f t="shared" si="446"/>
        <v>0</v>
      </c>
      <c r="EZ65" s="62">
        <f t="shared" si="447"/>
        <v>8.0886202397998783</v>
      </c>
      <c r="FA65" s="62">
        <f t="shared" si="448"/>
        <v>3.306760617638373</v>
      </c>
      <c r="FB65" s="62">
        <f t="shared" si="449"/>
        <v>7.9003400798780654E-2</v>
      </c>
      <c r="FC65" s="62">
        <f t="shared" si="450"/>
        <v>0</v>
      </c>
      <c r="FD65" s="62">
        <f t="shared" si="451"/>
        <v>-2.9582294240543661</v>
      </c>
      <c r="FE65" s="62">
        <f t="shared" si="452"/>
        <v>0.63082026158674187</v>
      </c>
      <c r="FF65" s="62">
        <f t="shared" si="453"/>
        <v>3.81035127322356</v>
      </c>
      <c r="FG65" s="62">
        <f t="shared" si="454"/>
        <v>2.2569004618276614E-2</v>
      </c>
      <c r="FH65" s="62">
        <f t="shared" si="455"/>
        <v>4.8912751338113658</v>
      </c>
      <c r="FI65" s="62">
        <f t="shared" si="456"/>
        <v>0</v>
      </c>
      <c r="FJ65" s="62">
        <f t="shared" si="457"/>
        <v>0</v>
      </c>
      <c r="FK65" s="62">
        <f t="shared" si="458"/>
        <v>0</v>
      </c>
      <c r="FL65" s="62">
        <f t="shared" si="459"/>
        <v>1.1083848953486177</v>
      </c>
      <c r="FM65" s="62">
        <f t="shared" si="460"/>
        <v>0.89161510465138227</v>
      </c>
      <c r="FN65" s="62">
        <f t="shared" si="461"/>
        <v>2</v>
      </c>
      <c r="FO65" s="62">
        <f t="shared" si="462"/>
        <v>2.0104626388757207E-2</v>
      </c>
      <c r="FP65" s="62">
        <f t="shared" si="463"/>
        <v>0.22794125625881856</v>
      </c>
      <c r="FQ65" s="62">
        <f t="shared" si="464"/>
        <v>0.24804588264757577</v>
      </c>
      <c r="FR65" s="62" t="str">
        <f t="shared" si="465"/>
        <v>Fail</v>
      </c>
      <c r="FS65" s="62" t="str">
        <f t="shared" si="466"/>
        <v>Low-Ca</v>
      </c>
      <c r="FT65" s="60">
        <f t="shared" si="467"/>
        <v>0.14203915715533974</v>
      </c>
      <c r="FU65" s="60"/>
      <c r="FV65" s="60">
        <f t="shared" si="468"/>
        <v>1.0321546676527649</v>
      </c>
      <c r="FW65" s="60">
        <f t="shared" si="469"/>
        <v>7.8442487145745261</v>
      </c>
      <c r="FX65" s="60">
        <f t="shared" si="470"/>
        <v>7.6616568313285519E-2</v>
      </c>
      <c r="FY65" s="60">
        <f t="shared" si="471"/>
        <v>3.2068575301239801</v>
      </c>
      <c r="FZ65" s="60">
        <f t="shared" si="472"/>
        <v>0</v>
      </c>
      <c r="GA65" s="60">
        <f t="shared" si="473"/>
        <v>0.82637774080634707</v>
      </c>
      <c r="GB65" s="60">
        <f t="shared" si="474"/>
        <v>0.61176206564023261</v>
      </c>
      <c r="GC65" s="60">
        <f t="shared" si="475"/>
        <v>1.0748986270626701</v>
      </c>
      <c r="GD65" s="60">
        <f t="shared" si="476"/>
        <v>2.188715506694662E-2</v>
      </c>
      <c r="GE65" s="60">
        <f t="shared" si="477"/>
        <v>0.88417506524459977</v>
      </c>
      <c r="GF65" s="60">
        <f t="shared" si="478"/>
        <v>0.22105474770700548</v>
      </c>
      <c r="GG65" s="60">
        <f t="shared" si="479"/>
        <v>0</v>
      </c>
      <c r="GH65" s="60">
        <f t="shared" si="480"/>
        <v>0</v>
      </c>
      <c r="GI65" s="60">
        <f t="shared" si="481"/>
        <v>2.0643093353055297</v>
      </c>
      <c r="GJ65" s="60">
        <f t="shared" si="482"/>
        <v>23.739557356013592</v>
      </c>
      <c r="GK65" s="60">
        <f t="shared" si="288"/>
        <v>-1.479114712027183</v>
      </c>
      <c r="GL65" s="60"/>
      <c r="GM65" s="88">
        <f t="shared" si="483"/>
        <v>7.8442487145745261</v>
      </c>
      <c r="GN65" s="88">
        <f t="shared" si="484"/>
        <v>0.1557512854254739</v>
      </c>
      <c r="GO65" s="88">
        <f t="shared" si="485"/>
        <v>0</v>
      </c>
      <c r="GP65" s="87">
        <f t="shared" si="486"/>
        <v>8</v>
      </c>
      <c r="GQ65" s="88">
        <f t="shared" si="487"/>
        <v>3.0511062446985062</v>
      </c>
      <c r="GR65" s="88">
        <f t="shared" si="488"/>
        <v>7.6616568313285519E-2</v>
      </c>
      <c r="GS65" s="88">
        <f t="shared" si="489"/>
        <v>0</v>
      </c>
      <c r="GT65" s="88">
        <f t="shared" si="490"/>
        <v>-1.479114712027183</v>
      </c>
      <c r="GU65" s="88">
        <f t="shared" si="491"/>
        <v>0.61176206564023261</v>
      </c>
      <c r="GV65" s="88">
        <f t="shared" si="492"/>
        <v>2.3054924528335299</v>
      </c>
      <c r="GW65" s="88">
        <f t="shared" si="493"/>
        <v>2.188715506694662E-2</v>
      </c>
      <c r="GX65" s="87">
        <f t="shared" si="494"/>
        <v>4.5877497745253173</v>
      </c>
      <c r="GY65" s="88">
        <f t="shared" si="495"/>
        <v>0</v>
      </c>
      <c r="GZ65" s="88">
        <f t="shared" si="496"/>
        <v>2.2204460492503131E-16</v>
      </c>
      <c r="HA65" s="88">
        <f t="shared" si="497"/>
        <v>0</v>
      </c>
      <c r="HB65" s="88">
        <f t="shared" si="498"/>
        <v>1.0748986270626701</v>
      </c>
      <c r="HC65" s="88">
        <f t="shared" si="499"/>
        <v>0.88417506524459977</v>
      </c>
      <c r="HD65" s="87">
        <f t="shared" si="500"/>
        <v>1.9590736923072702</v>
      </c>
      <c r="HE65" s="88">
        <f t="shared" si="501"/>
        <v>0</v>
      </c>
      <c r="HF65" s="88">
        <f t="shared" si="502"/>
        <v>0.22105474770700548</v>
      </c>
      <c r="HG65" s="88">
        <f t="shared" si="503"/>
        <v>0.22105474770700548</v>
      </c>
      <c r="HH65" s="96" t="str">
        <f t="shared" si="504"/>
        <v>Fail</v>
      </c>
      <c r="HI65" s="83">
        <f t="shared" si="505"/>
        <v>0.20970472811549259</v>
      </c>
      <c r="HJ65" s="83">
        <f t="shared" si="506"/>
        <v>0.22105474770700548</v>
      </c>
      <c r="HK65" s="83">
        <f t="shared" si="507"/>
        <v>7.6616568313285519E-2</v>
      </c>
      <c r="HL65" s="83">
        <f t="shared" si="508"/>
        <v>7.8442487145745261</v>
      </c>
      <c r="HM65" s="96" t="str">
        <f t="shared" si="509"/>
        <v>Ferroactinolite</v>
      </c>
      <c r="HN65" s="60"/>
      <c r="HO65" s="60"/>
      <c r="HP65" s="97">
        <f>parameters!$E$5+parameters!$F$5*calcs!$Q65 +parameters!$G$5*calcs!$GM65+parameters!$H$5*LN(calcs!$GM65)+parameters!$I$5*calcs!$GQ65+parameters!$J$5*(calcs!$GU65+calcs!$GY65) + parameters!$K$5*calcs!$GT65+parameters!$L$5*(calcs!$GV65+calcs!$GZ65)+parameters!$M$5*(calcs!$GT65+calcs!$GV65+calcs!$GZ65)+parameters!$N$5*(calcs!$GO65+calcs!$GR65)+parameters!$O$5*calcs!$HB65+parameters!$P$5*calcs!$HE65</f>
        <v>88.674974214584012</v>
      </c>
      <c r="HQ65" s="97">
        <f>parameters!$E$6+parameters!$F$6*calcs!$Q65 +parameters!$G$6*calcs!$GM65+parameters!$H$6*LN(calcs!$GM65)+parameters!$I$6*calcs!$GQ65+parameters!$J$6*(calcs!$GU65+calcs!$GY65) + parameters!$K$6*calcs!$GT65+parameters!$L$6*(calcs!$GV65+calcs!$GZ65)+parameters!$M$6*(calcs!$GT65+calcs!$GV65+calcs!$GZ65)+parameters!$N$6*(calcs!$GO65+calcs!$GR65)+parameters!$O$6*calcs!$HB65+parameters!$P$6*calcs!$HE65</f>
        <v>83.570845322312167</v>
      </c>
      <c r="HR65" s="97">
        <f>parameters!$E$7+parameters!$F$7*calcs!$Q65 +parameters!$G$7*calcs!$GM65+parameters!$H$7*LN(calcs!$GM65)+parameters!$I$7*calcs!$GQ65+parameters!$J$7*(calcs!$GU65+calcs!$GY65) + parameters!$K$7*calcs!$GT65+parameters!$L$7*(calcs!$GV65+calcs!$GZ65)+parameters!$M$7*(calcs!$GT65+calcs!$GV65+calcs!$GZ65)+parameters!$N$7*(calcs!$GO65+calcs!$GR65)+parameters!$O$7*calcs!$HB65+parameters!$P$7*calcs!$HE65</f>
        <v>118.36374119769643</v>
      </c>
      <c r="HS65" s="97">
        <f>parameters!$E$8+parameters!$F$8*calcs!$Q65 +parameters!$G$8*calcs!$GM65+parameters!$H$8*LN(calcs!$GM65)+parameters!$I$8*calcs!$GQ65+parameters!$J$8*(calcs!$GU65+calcs!$GY65) + parameters!$K$8*calcs!$GT65+parameters!$L$8*(calcs!$GV65+calcs!$GZ65)+parameters!$M$8*(calcs!$GT65+calcs!$GV65+calcs!$GZ65)+parameters!$N$8*(calcs!$GO65+calcs!$GR65)+parameters!$O$8*calcs!$HB65+parameters!$P$8*calcs!$HE65</f>
        <v>118.05650001692403</v>
      </c>
      <c r="HT65" s="81"/>
      <c r="HU65" s="97">
        <f>EXP(parameters!$E$10+parameters!$F$10*calcs!$Q65 +parameters!$G$10*calcs!$GM65+parameters!$H$10*LN(calcs!$GM65)+parameters!$I$10*calcs!$GQ65+parameters!$J$10*(calcs!$GU65+calcs!$GY65) + parameters!$K$10*calcs!$GT65+parameters!$L$10*(calcs!$GV65+calcs!$GZ65)+parameters!$M$10*(calcs!$GT65+calcs!$GV65+calcs!$GZ65)+parameters!$N$10*(calcs!$GO65+calcs!$GR65)+parameters!$O$10*calcs!$HB65+parameters!$P$10*calcs!$HE65)</f>
        <v>2.9067223731758723E-2</v>
      </c>
      <c r="HV65" s="97">
        <f>EXP(parameters!$E$11+parameters!$F$11*calcs!$Q65 +parameters!$G$11*calcs!$GM65+parameters!$H$11*LN(calcs!$GM65)+parameters!$I$11*calcs!$GQ65+parameters!$J$11*(calcs!$GU65+calcs!$GY65) + parameters!$K$11*calcs!$GT65+parameters!$L$11*(calcs!$GV65+calcs!$GZ65)+parameters!$M$11*(calcs!$GT65+calcs!$GV65+calcs!$GZ65)+parameters!$N$11*(calcs!$GO65+calcs!$GR65)+parameters!$O$11*calcs!$HB65+parameters!$P$11*calcs!$HE65)</f>
        <v>7.1200543067600389E-2</v>
      </c>
      <c r="HX65" s="97">
        <f>EXP(parameters!$E$13+parameters!$F$13*calcs!$Q65 +parameters!$G$13*calcs!$GM65+parameters!$H$13*LN(calcs!$GM65)+parameters!$I$13*calcs!$GQ65+parameters!$J$13*(calcs!$GU65+calcs!$GY65) + parameters!$K$13*calcs!$GT65+parameters!$L$13*(calcs!$GV65+calcs!$GZ65)+parameters!$M$13*(calcs!$GT65+calcs!$GV65+calcs!$GZ65)+parameters!$N$13*(calcs!$GO65+calcs!$GR65)+parameters!$O$13*calcs!$HB65+parameters!$P$13*calcs!$HE65)</f>
        <v>0.12476779790328177</v>
      </c>
      <c r="HY65" s="97">
        <f>EXP(parameters!$E$14+parameters!$F$14*calcs!$Q65 +parameters!$G$14*calcs!$GM65+parameters!$H$14*LN(calcs!$GM65)+parameters!$I$14*calcs!$GQ65+parameters!$J$14*(calcs!$GU65+calcs!$GY65) + parameters!$K$14*calcs!$GT65+parameters!$L$14*(calcs!$GV65+calcs!$GZ65)+parameters!$M$14*(calcs!$GT65+calcs!$GV65+calcs!$GZ65)+parameters!$N$14*(calcs!$GO65+calcs!$GR65)+parameters!$O$14*calcs!$HB65+parameters!$P$14*calcs!$HE65)</f>
        <v>0.13979339135481852</v>
      </c>
      <c r="HZ65" s="81"/>
      <c r="IA65" s="97">
        <f>EXP(parameters!$E$16+parameters!$F$16*calcs!$Q65 +parameters!$G$16*calcs!$GM65+parameters!$H$16*LN(calcs!$GM65)+parameters!$I$16*calcs!$GQ65+parameters!$J$16*(calcs!$GU65+calcs!$GY65) + parameters!$K$16*calcs!$GT65+parameters!$L$16*(calcs!$GV65+calcs!$GZ65)+parameters!$M$16*(calcs!$GT65+calcs!$GV65+calcs!$GZ65)+parameters!$N$16*(calcs!$GO65+calcs!$GR65)+parameters!$O$16*calcs!$HB65+parameters!$P$16*calcs!$HE65)</f>
        <v>1.8153236250545584E-2</v>
      </c>
      <c r="IB65" s="81"/>
      <c r="IC65" s="97">
        <f>(parameters!$E$18+parameters!$F$18*calcs!$Q65 +parameters!$G$18*calcs!$GM65+parameters!$H$18*LN(calcs!$GM65)+parameters!$I$18*calcs!$GQ65+parameters!$J$18*(calcs!$GU65+calcs!$GY65) + parameters!$K$18*calcs!$GT65+parameters!$L$18*(calcs!$GV65+calcs!$GZ65)+parameters!$M$18*(calcs!$GT65+calcs!$GV65+calcs!$GZ65)+parameters!$N$18*(calcs!$GO65+calcs!$GR65)+parameters!$O$18*calcs!$HB65+parameters!$P$18*calcs!$HE65)</f>
        <v>-12.937343592311789</v>
      </c>
      <c r="ID65" s="97">
        <f>EXP(parameters!$E$19+parameters!$F$19*calcs!$Q65 +parameters!$G$19*calcs!$GM65+parameters!$H$19*LN(calcs!$GM65)+parameters!$I$19*calcs!$GQ65+parameters!$J$19*(calcs!$GU65+calcs!$GY65) + parameters!$K$19*calcs!$GT65+parameters!$L$19*(calcs!$GV65+calcs!$GZ65)+parameters!$M$19*(calcs!$GT65+calcs!$GV65+calcs!$GZ65)+parameters!$N$19*(calcs!$GO65+calcs!$GR65)+parameters!$O$19*calcs!$HB65+parameters!$P$19*calcs!$HE65)</f>
        <v>5.2244063603543447</v>
      </c>
      <c r="IE65" s="73"/>
      <c r="IF65" s="97">
        <f>(parameters!$E$21+parameters!$F$21*calcs!$Q65 +parameters!$G$21*calcs!$GM65+parameters!$H$21*LN(calcs!$GM65)+parameters!$I$21*calcs!$GQ65+parameters!$J$21*(calcs!$GU65+calcs!$GY65) + parameters!$K$21*calcs!$GT65+parameters!$L$21*(calcs!$GV65+calcs!$GZ65)+parameters!$M$21*(calcs!$GT65+calcs!$GV65+calcs!$GZ65)+parameters!$N$21*(calcs!$GO65+calcs!$GR65)+parameters!$O$21*calcs!$HB65+parameters!$P$21*calcs!$HE65)</f>
        <v>0.65203706302846953</v>
      </c>
      <c r="IG65" s="97">
        <f>(parameters!$E$22+parameters!$F$22*calcs!$Q65 +parameters!$G$22*calcs!$GM65+parameters!$H$22*LN(calcs!$GM65)+parameters!$I$22*calcs!$GQ65+parameters!$J$22*(calcs!$GU65+calcs!$GY65) + parameters!$K$22*calcs!$GT65+parameters!$L$22*(calcs!$GV65+calcs!$GZ65)+parameters!$M$22*(calcs!$GT65+calcs!$GV65+calcs!$GZ65)+parameters!$N$22*(calcs!$GO65+calcs!$GR65)+parameters!$O$22*calcs!$HB65+parameters!$P$22*calcs!$HE65)</f>
        <v>1.3093795843415779</v>
      </c>
      <c r="IH65" s="81"/>
      <c r="II65" s="97">
        <f>(parameters!$E$24+parameters!$F$24*calcs!$Q65 +parameters!$G$24*calcs!$GM65+parameters!$H$24*LN(calcs!$GM65)+parameters!$I$24*calcs!$GQ65+parameters!$J$24*(calcs!$GU65+calcs!$GY65) + parameters!$K$24*calcs!$GT65+parameters!$L$24*(calcs!$GV65+calcs!$GZ65)+parameters!$M$24*(calcs!$GT65+calcs!$GV65+calcs!$GZ65)+parameters!$N$24*(calcs!$GO65+calcs!$GR65)+parameters!$O$24*calcs!$HB65+parameters!$P$24*calcs!$HE65)</f>
        <v>20.100449159846619</v>
      </c>
    </row>
    <row r="66" spans="1:243" x14ac:dyDescent="0.3">
      <c r="A66" s="139" t="s">
        <v>178</v>
      </c>
      <c r="C66" s="116">
        <v>51.1</v>
      </c>
      <c r="D66" s="116">
        <v>0.64</v>
      </c>
      <c r="E66" s="116">
        <v>18.399999999999999</v>
      </c>
      <c r="F66" s="116"/>
      <c r="G66" s="116">
        <v>6.1</v>
      </c>
      <c r="H66" s="116">
        <v>2.5</v>
      </c>
      <c r="I66" s="116">
        <v>7.1</v>
      </c>
      <c r="J66" s="116">
        <v>0.15</v>
      </c>
      <c r="K66" s="116">
        <v>3</v>
      </c>
      <c r="L66" s="116">
        <v>1.1200000000000001</v>
      </c>
      <c r="M66" s="91">
        <v>0</v>
      </c>
      <c r="N66" s="91">
        <v>0</v>
      </c>
      <c r="O66" s="91">
        <v>0</v>
      </c>
      <c r="P66" s="91">
        <v>95.759999999999991</v>
      </c>
      <c r="Q66" s="60">
        <v>1025</v>
      </c>
      <c r="R66" s="92">
        <f t="shared" si="316"/>
        <v>0.85053262316910794</v>
      </c>
      <c r="S66" s="93">
        <f t="shared" si="317"/>
        <v>8.0130211593839994E-3</v>
      </c>
      <c r="T66" s="93">
        <f t="shared" si="318"/>
        <v>0.18046080273672729</v>
      </c>
      <c r="U66" s="93">
        <f t="shared" si="319"/>
        <v>0</v>
      </c>
      <c r="V66" s="93">
        <f t="shared" si="320"/>
        <v>8.4910913140311794E-2</v>
      </c>
      <c r="W66" s="93">
        <f t="shared" si="321"/>
        <v>6.201935003721161E-2</v>
      </c>
      <c r="X66" s="93">
        <f t="shared" si="322"/>
        <v>0.12660485021398002</v>
      </c>
      <c r="Y66" s="93">
        <f t="shared" si="323"/>
        <v>2.11446292641669E-3</v>
      </c>
      <c r="Z66" s="93">
        <f t="shared" si="324"/>
        <v>4.8403491505187239E-2</v>
      </c>
      <c r="AA66" s="93">
        <f t="shared" si="325"/>
        <v>1.188916748227771E-2</v>
      </c>
      <c r="AB66" s="93">
        <f t="shared" si="326"/>
        <v>0</v>
      </c>
      <c r="AC66" s="94">
        <f t="shared" si="327"/>
        <v>0</v>
      </c>
      <c r="AD66" s="92">
        <f t="shared" si="328"/>
        <v>1.7010652463382159</v>
      </c>
      <c r="AE66" s="93">
        <f t="shared" si="329"/>
        <v>1.6026042318767999E-2</v>
      </c>
      <c r="AF66" s="93">
        <f t="shared" si="330"/>
        <v>0.54138240821018191</v>
      </c>
      <c r="AG66" s="93">
        <f t="shared" si="331"/>
        <v>0</v>
      </c>
      <c r="AH66" s="93">
        <f t="shared" si="332"/>
        <v>8.4910913140311794E-2</v>
      </c>
      <c r="AI66" s="93">
        <f t="shared" si="333"/>
        <v>6.201935003721161E-2</v>
      </c>
      <c r="AJ66" s="93">
        <f t="shared" si="334"/>
        <v>0.12660485021398002</v>
      </c>
      <c r="AK66" s="93">
        <f t="shared" si="335"/>
        <v>2.11446292641669E-3</v>
      </c>
      <c r="AL66" s="93">
        <f t="shared" si="336"/>
        <v>4.8403491505187239E-2</v>
      </c>
      <c r="AM66" s="93">
        <f t="shared" si="337"/>
        <v>1.188916748227771E-2</v>
      </c>
      <c r="AN66" s="94">
        <f t="shared" si="338"/>
        <v>2.5944159321725504</v>
      </c>
      <c r="AO66" s="92">
        <f t="shared" si="339"/>
        <v>15.080273051289934</v>
      </c>
      <c r="AP66" s="93">
        <f t="shared" si="340"/>
        <v>0.14207397077730752</v>
      </c>
      <c r="AQ66" s="93">
        <f t="shared" si="341"/>
        <v>4.7994599610738264</v>
      </c>
      <c r="AR66" s="93">
        <f t="shared" si="342"/>
        <v>0</v>
      </c>
      <c r="AS66" s="93">
        <f t="shared" si="343"/>
        <v>0.75275169952867971</v>
      </c>
      <c r="AT66" s="93">
        <f t="shared" si="344"/>
        <v>0.54981355655697406</v>
      </c>
      <c r="AU66" s="93">
        <f t="shared" si="345"/>
        <v>1.1223765313848968</v>
      </c>
      <c r="AV66" s="93">
        <f t="shared" si="346"/>
        <v>1.8745123595837288E-2</v>
      </c>
      <c r="AW66" s="93">
        <f t="shared" si="347"/>
        <v>0.42910633210884247</v>
      </c>
      <c r="AX66" s="93">
        <f t="shared" si="348"/>
        <v>0.10539977368370576</v>
      </c>
      <c r="AY66" s="94">
        <f t="shared" si="349"/>
        <v>23.000000000000004</v>
      </c>
      <c r="AZ66" s="92">
        <f t="shared" si="350"/>
        <v>7.5401365256449671</v>
      </c>
      <c r="BA66" s="93">
        <f t="shared" si="351"/>
        <v>7.1036985388653759E-2</v>
      </c>
      <c r="BB66" s="93">
        <f t="shared" si="352"/>
        <v>3.1996399740492176</v>
      </c>
      <c r="BC66" s="93">
        <f t="shared" si="353"/>
        <v>0</v>
      </c>
      <c r="BD66" s="93">
        <f t="shared" si="354"/>
        <v>0.75275169952867971</v>
      </c>
      <c r="BE66" s="93">
        <f t="shared" si="355"/>
        <v>0.54981355655697406</v>
      </c>
      <c r="BF66" s="93">
        <f t="shared" si="356"/>
        <v>1.1223765313848968</v>
      </c>
      <c r="BG66" s="93">
        <f t="shared" si="357"/>
        <v>1.8745123595837288E-2</v>
      </c>
      <c r="BH66" s="93">
        <f t="shared" si="358"/>
        <v>0.85821266421768494</v>
      </c>
      <c r="BI66" s="93">
        <f t="shared" si="359"/>
        <v>0.21079954736741152</v>
      </c>
      <c r="BJ66" s="93">
        <f t="shared" si="360"/>
        <v>0</v>
      </c>
      <c r="BK66" s="93">
        <f t="shared" si="361"/>
        <v>0</v>
      </c>
      <c r="BL66" s="93">
        <f t="shared" si="362"/>
        <v>2</v>
      </c>
      <c r="BM66" s="94">
        <f t="shared" si="363"/>
        <v>14.323512607734322</v>
      </c>
      <c r="BN66" s="95">
        <f t="shared" si="364"/>
        <v>7.5401365256449671</v>
      </c>
      <c r="BO66" s="66">
        <f t="shared" si="365"/>
        <v>0.45986347435503294</v>
      </c>
      <c r="BP66" s="66">
        <f t="shared" si="366"/>
        <v>0</v>
      </c>
      <c r="BQ66" s="66">
        <f t="shared" si="367"/>
        <v>8</v>
      </c>
      <c r="BR66" s="66">
        <f t="shared" si="368"/>
        <v>2.7397764996941847</v>
      </c>
      <c r="BS66" s="66">
        <f t="shared" si="369"/>
        <v>7.1036985388653759E-2</v>
      </c>
      <c r="BT66" s="66">
        <f t="shared" si="370"/>
        <v>0</v>
      </c>
      <c r="BU66" s="66"/>
      <c r="BV66" s="66">
        <f t="shared" si="371"/>
        <v>0.54981355655697406</v>
      </c>
      <c r="BW66" s="66">
        <f t="shared" si="372"/>
        <v>0.75275169952867971</v>
      </c>
      <c r="BX66" s="66">
        <f t="shared" si="373"/>
        <v>1.8745123595837288E-2</v>
      </c>
      <c r="BY66" s="66">
        <f t="shared" si="374"/>
        <v>4.1321238647643295</v>
      </c>
      <c r="BZ66" s="66">
        <f t="shared" si="375"/>
        <v>0</v>
      </c>
      <c r="CA66" s="66">
        <f t="shared" si="376"/>
        <v>0</v>
      </c>
      <c r="CB66" s="66">
        <f t="shared" si="377"/>
        <v>0</v>
      </c>
      <c r="CC66" s="66">
        <f t="shared" si="378"/>
        <v>1.1223765313848968</v>
      </c>
      <c r="CD66" s="56">
        <f t="shared" si="379"/>
        <v>0.87762346861510321</v>
      </c>
      <c r="CE66" s="66">
        <f t="shared" si="380"/>
        <v>2</v>
      </c>
      <c r="CF66" s="66">
        <f t="shared" si="381"/>
        <v>-1.9410804397418269E-2</v>
      </c>
      <c r="CG66" s="66">
        <f t="shared" si="382"/>
        <v>0.21079954736741152</v>
      </c>
      <c r="CH66" s="67">
        <f t="shared" si="383"/>
        <v>0.19138874296999325</v>
      </c>
      <c r="CI66" s="60"/>
      <c r="CJ66" s="60">
        <f t="shared" si="384"/>
        <v>1.0609887463961665</v>
      </c>
      <c r="CK66" s="60">
        <f t="shared" si="385"/>
        <v>1.1170444316403518</v>
      </c>
      <c r="CL66" s="60">
        <f t="shared" si="386"/>
        <v>1.1316910899454111</v>
      </c>
      <c r="CM66" s="60"/>
      <c r="CN66" s="60">
        <f t="shared" si="387"/>
        <v>1</v>
      </c>
      <c r="CO66" s="60">
        <f t="shared" si="388"/>
        <v>7.5401365256449671</v>
      </c>
      <c r="CP66" s="60">
        <f t="shared" si="389"/>
        <v>7.1036985388653759E-2</v>
      </c>
      <c r="CQ66" s="60">
        <f t="shared" si="390"/>
        <v>3.1996399740492176</v>
      </c>
      <c r="CR66" s="60">
        <f t="shared" si="391"/>
        <v>0</v>
      </c>
      <c r="CS66" s="60">
        <f t="shared" si="392"/>
        <v>0.75275169952867971</v>
      </c>
      <c r="CT66" s="60">
        <f t="shared" si="393"/>
        <v>0.54981355655697406</v>
      </c>
      <c r="CU66" s="60">
        <f t="shared" si="394"/>
        <v>1.1223765313848968</v>
      </c>
      <c r="CV66" s="60">
        <f t="shared" si="395"/>
        <v>1.8745123595837288E-2</v>
      </c>
      <c r="CW66" s="60">
        <f t="shared" si="396"/>
        <v>0.85821266421768494</v>
      </c>
      <c r="CX66" s="60">
        <f t="shared" si="397"/>
        <v>0.21079954736741152</v>
      </c>
      <c r="CY66" s="60">
        <f t="shared" si="398"/>
        <v>0</v>
      </c>
      <c r="CZ66" s="60">
        <f t="shared" si="399"/>
        <v>0</v>
      </c>
      <c r="DA66" s="60">
        <f t="shared" si="400"/>
        <v>2</v>
      </c>
      <c r="DB66" s="60">
        <f t="shared" si="401"/>
        <v>23.000000000000004</v>
      </c>
      <c r="DC66" s="60">
        <f t="shared" si="205"/>
        <v>-7.1054273576010019E-15</v>
      </c>
      <c r="DD66" s="60" t="str">
        <f t="shared" si="402"/>
        <v/>
      </c>
      <c r="DE66" s="59">
        <f t="shared" si="403"/>
        <v>7.5401365256449671</v>
      </c>
      <c r="DF66" s="59">
        <f t="shared" si="404"/>
        <v>0.45986347435503294</v>
      </c>
      <c r="DG66" s="59">
        <f t="shared" si="405"/>
        <v>0</v>
      </c>
      <c r="DH66" s="59">
        <f t="shared" si="406"/>
        <v>8</v>
      </c>
      <c r="DI66" s="59">
        <f t="shared" si="407"/>
        <v>2.7397764996941847</v>
      </c>
      <c r="DJ66" s="59">
        <f t="shared" si="408"/>
        <v>7.1036985388653759E-2</v>
      </c>
      <c r="DK66" s="59">
        <f t="shared" si="409"/>
        <v>0</v>
      </c>
      <c r="DL66" s="59">
        <f t="shared" si="410"/>
        <v>-7.1054273576010019E-15</v>
      </c>
      <c r="DM66" s="59">
        <f t="shared" si="411"/>
        <v>0.54981355655697406</v>
      </c>
      <c r="DN66" s="59">
        <f t="shared" si="412"/>
        <v>0.75275169952868681</v>
      </c>
      <c r="DO66" s="59">
        <f t="shared" si="413"/>
        <v>1.8745123595837288E-2</v>
      </c>
      <c r="DP66" s="59">
        <f t="shared" si="414"/>
        <v>4.1321238647643295</v>
      </c>
      <c r="DQ66" s="59">
        <f t="shared" si="415"/>
        <v>0</v>
      </c>
      <c r="DR66" s="59">
        <f t="shared" si="416"/>
        <v>0</v>
      </c>
      <c r="DS66" s="59">
        <f t="shared" si="417"/>
        <v>0</v>
      </c>
      <c r="DT66" s="59">
        <f t="shared" si="418"/>
        <v>1.1223765313848968</v>
      </c>
      <c r="DU66" s="59">
        <f t="shared" si="419"/>
        <v>0.85821266421768494</v>
      </c>
      <c r="DV66" s="59">
        <f t="shared" si="420"/>
        <v>1.9805891956025818</v>
      </c>
      <c r="DW66" s="59">
        <f t="shared" si="421"/>
        <v>0</v>
      </c>
      <c r="DX66" s="59">
        <f t="shared" si="422"/>
        <v>0</v>
      </c>
      <c r="DY66" s="59">
        <f t="shared" si="423"/>
        <v>0</v>
      </c>
      <c r="DZ66" s="60"/>
      <c r="EA66" s="60">
        <f t="shared" si="424"/>
        <v>0.7448944584859658</v>
      </c>
      <c r="EB66" s="60">
        <f t="shared" si="425"/>
        <v>1.0628714646034205</v>
      </c>
      <c r="EC66" s="60">
        <f t="shared" si="426"/>
        <v>0.98079894461935624</v>
      </c>
      <c r="ED66" s="60">
        <f t="shared" si="427"/>
        <v>0.983899307053273</v>
      </c>
      <c r="EE66" s="60"/>
      <c r="EF66" s="60">
        <f t="shared" si="428"/>
        <v>1.0628714646034205</v>
      </c>
      <c r="EG66" s="60">
        <f t="shared" si="429"/>
        <v>8.0141959523220123</v>
      </c>
      <c r="EH66" s="60">
        <f t="shared" si="430"/>
        <v>7.5503184701050205E-2</v>
      </c>
      <c r="EI66" s="60">
        <f t="shared" si="431"/>
        <v>3.4008060254213426</v>
      </c>
      <c r="EJ66" s="60">
        <f t="shared" si="432"/>
        <v>0</v>
      </c>
      <c r="EK66" s="60">
        <f t="shared" si="433"/>
        <v>0.80007830136076175</v>
      </c>
      <c r="EL66" s="60">
        <f t="shared" si="434"/>
        <v>0.58438114011652664</v>
      </c>
      <c r="EM66" s="60">
        <f t="shared" si="435"/>
        <v>1.1929419877495722</v>
      </c>
      <c r="EN66" s="60">
        <f t="shared" si="436"/>
        <v>1.9923656970479715E-2</v>
      </c>
      <c r="EO66" s="60">
        <f t="shared" si="437"/>
        <v>0.91216975135825429</v>
      </c>
      <c r="EP66" s="60">
        <f t="shared" si="438"/>
        <v>0.2240528236481388</v>
      </c>
      <c r="EQ66" s="60">
        <f t="shared" si="439"/>
        <v>0</v>
      </c>
      <c r="ER66" s="60">
        <f t="shared" si="440"/>
        <v>0</v>
      </c>
      <c r="ES66" s="60">
        <f t="shared" si="441"/>
        <v>2.125742929206841</v>
      </c>
      <c r="ET66" s="60">
        <f t="shared" si="442"/>
        <v>24.446043685878678</v>
      </c>
      <c r="EU66" s="60">
        <f t="shared" si="247"/>
        <v>-2.8920873717573556</v>
      </c>
      <c r="EV66" s="60" t="str">
        <f t="shared" si="443"/>
        <v/>
      </c>
      <c r="EW66" s="62">
        <f t="shared" si="444"/>
        <v>8.0141959523220123</v>
      </c>
      <c r="EX66" s="62">
        <f t="shared" si="445"/>
        <v>0</v>
      </c>
      <c r="EY66" s="62">
        <f t="shared" si="446"/>
        <v>0</v>
      </c>
      <c r="EZ66" s="62">
        <f t="shared" si="447"/>
        <v>8.0141959523220123</v>
      </c>
      <c r="FA66" s="62">
        <f t="shared" si="448"/>
        <v>3.4008060254213426</v>
      </c>
      <c r="FB66" s="62">
        <f t="shared" si="449"/>
        <v>7.5503184701050205E-2</v>
      </c>
      <c r="FC66" s="62">
        <f t="shared" si="450"/>
        <v>0</v>
      </c>
      <c r="FD66" s="62">
        <f t="shared" si="451"/>
        <v>-2.8920873717573556</v>
      </c>
      <c r="FE66" s="62">
        <f t="shared" si="452"/>
        <v>0.58438114011652664</v>
      </c>
      <c r="FF66" s="62">
        <f t="shared" si="453"/>
        <v>3.6921656731181174</v>
      </c>
      <c r="FG66" s="62">
        <f t="shared" si="454"/>
        <v>1.9923656970479715E-2</v>
      </c>
      <c r="FH66" s="62">
        <f t="shared" si="455"/>
        <v>4.8806923085701612</v>
      </c>
      <c r="FI66" s="62">
        <f t="shared" si="456"/>
        <v>0</v>
      </c>
      <c r="FJ66" s="62">
        <f t="shared" si="457"/>
        <v>0</v>
      </c>
      <c r="FK66" s="62">
        <f t="shared" si="458"/>
        <v>0</v>
      </c>
      <c r="FL66" s="62">
        <f t="shared" si="459"/>
        <v>1.1929419877495722</v>
      </c>
      <c r="FM66" s="62">
        <f t="shared" si="460"/>
        <v>0.80705801225042784</v>
      </c>
      <c r="FN66" s="62">
        <f t="shared" si="461"/>
        <v>2</v>
      </c>
      <c r="FO66" s="62">
        <f t="shared" si="462"/>
        <v>0.10511173910782645</v>
      </c>
      <c r="FP66" s="62">
        <f t="shared" si="463"/>
        <v>0.2240528236481388</v>
      </c>
      <c r="FQ66" s="62">
        <f t="shared" si="464"/>
        <v>0.32916456275596528</v>
      </c>
      <c r="FR66" s="62" t="str">
        <f t="shared" si="465"/>
        <v>Fail</v>
      </c>
      <c r="FS66" s="62" t="str">
        <f t="shared" si="466"/>
        <v>Low-Ca</v>
      </c>
      <c r="FT66" s="60">
        <f t="shared" si="467"/>
        <v>0.13664789972789268</v>
      </c>
      <c r="FU66" s="60"/>
      <c r="FV66" s="60">
        <f t="shared" si="468"/>
        <v>1.0314357323017103</v>
      </c>
      <c r="FW66" s="60">
        <f t="shared" si="469"/>
        <v>7.7771662389834901</v>
      </c>
      <c r="FX66" s="60">
        <f t="shared" si="470"/>
        <v>7.3270085044851982E-2</v>
      </c>
      <c r="FY66" s="60">
        <f t="shared" si="471"/>
        <v>3.3002229997352801</v>
      </c>
      <c r="FZ66" s="60">
        <f t="shared" si="472"/>
        <v>0</v>
      </c>
      <c r="GA66" s="60">
        <f t="shared" si="473"/>
        <v>0.77641500044472067</v>
      </c>
      <c r="GB66" s="60">
        <f t="shared" si="474"/>
        <v>0.5670973483367503</v>
      </c>
      <c r="GC66" s="60">
        <f t="shared" si="475"/>
        <v>1.1576592595672346</v>
      </c>
      <c r="GD66" s="60">
        <f t="shared" si="476"/>
        <v>1.93343902831585E-2</v>
      </c>
      <c r="GE66" s="60">
        <f t="shared" si="477"/>
        <v>0.88519120778796967</v>
      </c>
      <c r="GF66" s="60">
        <f t="shared" si="478"/>
        <v>0.21742618550777515</v>
      </c>
      <c r="GG66" s="60">
        <f t="shared" si="479"/>
        <v>0</v>
      </c>
      <c r="GH66" s="60">
        <f t="shared" si="480"/>
        <v>0</v>
      </c>
      <c r="GI66" s="60">
        <f t="shared" si="481"/>
        <v>2.0628714646034205</v>
      </c>
      <c r="GJ66" s="60">
        <f t="shared" si="482"/>
        <v>23.723021842939346</v>
      </c>
      <c r="GK66" s="60">
        <f t="shared" si="288"/>
        <v>-1.446043685878692</v>
      </c>
      <c r="GL66" s="60"/>
      <c r="GM66" s="88">
        <f t="shared" si="483"/>
        <v>7.7771662389834901</v>
      </c>
      <c r="GN66" s="88">
        <f t="shared" si="484"/>
        <v>0.22283376101650987</v>
      </c>
      <c r="GO66" s="88">
        <f t="shared" si="485"/>
        <v>0</v>
      </c>
      <c r="GP66" s="87">
        <f t="shared" si="486"/>
        <v>8</v>
      </c>
      <c r="GQ66" s="88">
        <f t="shared" si="487"/>
        <v>3.0773892387187702</v>
      </c>
      <c r="GR66" s="88">
        <f t="shared" si="488"/>
        <v>7.3270085044851982E-2</v>
      </c>
      <c r="GS66" s="88">
        <f t="shared" si="489"/>
        <v>0</v>
      </c>
      <c r="GT66" s="88">
        <f t="shared" si="490"/>
        <v>-1.446043685878692</v>
      </c>
      <c r="GU66" s="88">
        <f t="shared" si="491"/>
        <v>0.5670973483367503</v>
      </c>
      <c r="GV66" s="88">
        <f t="shared" si="492"/>
        <v>2.2224586863234128</v>
      </c>
      <c r="GW66" s="88">
        <f t="shared" si="493"/>
        <v>1.93343902831585E-2</v>
      </c>
      <c r="GX66" s="87">
        <f t="shared" si="494"/>
        <v>4.5135060628282515</v>
      </c>
      <c r="GY66" s="88">
        <f t="shared" si="495"/>
        <v>0</v>
      </c>
      <c r="GZ66" s="88">
        <f t="shared" si="496"/>
        <v>0</v>
      </c>
      <c r="HA66" s="88">
        <f t="shared" si="497"/>
        <v>0</v>
      </c>
      <c r="HB66" s="88">
        <f t="shared" si="498"/>
        <v>1.1576592595672346</v>
      </c>
      <c r="HC66" s="88">
        <f t="shared" si="499"/>
        <v>0.84234074043276541</v>
      </c>
      <c r="HD66" s="87">
        <f t="shared" si="500"/>
        <v>2</v>
      </c>
      <c r="HE66" s="88">
        <f t="shared" si="501"/>
        <v>4.2850467355204258E-2</v>
      </c>
      <c r="HF66" s="88">
        <f t="shared" si="502"/>
        <v>0.21742618550777515</v>
      </c>
      <c r="HG66" s="88">
        <f t="shared" si="503"/>
        <v>0.26027665286297941</v>
      </c>
      <c r="HH66" s="96" t="str">
        <f t="shared" si="504"/>
        <v>Fail</v>
      </c>
      <c r="HI66" s="83">
        <f t="shared" si="505"/>
        <v>0.20329304781498567</v>
      </c>
      <c r="HJ66" s="83">
        <f t="shared" si="506"/>
        <v>0.26027665286297941</v>
      </c>
      <c r="HK66" s="83">
        <f t="shared" si="507"/>
        <v>7.3270085044851982E-2</v>
      </c>
      <c r="HL66" s="83">
        <f t="shared" si="508"/>
        <v>7.7771662389834901</v>
      </c>
      <c r="HM66" s="96" t="str">
        <f t="shared" si="509"/>
        <v>Ferroactinolite</v>
      </c>
      <c r="HN66" s="60"/>
      <c r="HO66" s="60"/>
      <c r="HP66" s="97">
        <f>parameters!$E$5+parameters!$F$5*calcs!$Q66 +parameters!$G$5*calcs!$GM66+parameters!$H$5*LN(calcs!$GM66)+parameters!$I$5*calcs!$GQ66+parameters!$J$5*(calcs!$GU66+calcs!$GY66) + parameters!$K$5*calcs!$GT66+parameters!$L$5*(calcs!$GV66+calcs!$GZ66)+parameters!$M$5*(calcs!$GT66+calcs!$GV66+calcs!$GZ66)+parameters!$N$5*(calcs!$GO66+calcs!$GR66)+parameters!$O$5*calcs!$HB66+parameters!$P$5*calcs!$HE66</f>
        <v>89.630293031300184</v>
      </c>
      <c r="HQ66" s="97">
        <f>parameters!$E$6+parameters!$F$6*calcs!$Q66 +parameters!$G$6*calcs!$GM66+parameters!$H$6*LN(calcs!$GM66)+parameters!$I$6*calcs!$GQ66+parameters!$J$6*(calcs!$GU66+calcs!$GY66) + parameters!$K$6*calcs!$GT66+parameters!$L$6*(calcs!$GV66+calcs!$GZ66)+parameters!$M$6*(calcs!$GT66+calcs!$GV66+calcs!$GZ66)+parameters!$N$6*(calcs!$GO66+calcs!$GR66)+parameters!$O$6*calcs!$HB66+parameters!$P$6*calcs!$HE66</f>
        <v>84.201245662807153</v>
      </c>
      <c r="HR66" s="97">
        <f>parameters!$E$7+parameters!$F$7*calcs!$Q66 +parameters!$G$7*calcs!$GM66+parameters!$H$7*LN(calcs!$GM66)+parameters!$I$7*calcs!$GQ66+parameters!$J$7*(calcs!$GU66+calcs!$GY66) + parameters!$K$7*calcs!$GT66+parameters!$L$7*(calcs!$GV66+calcs!$GZ66)+parameters!$M$7*(calcs!$GT66+calcs!$GV66+calcs!$GZ66)+parameters!$N$7*(calcs!$GO66+calcs!$GR66)+parameters!$O$7*calcs!$HB66+parameters!$P$7*calcs!$HE66</f>
        <v>117.26906005126658</v>
      </c>
      <c r="HS66" s="97">
        <f>parameters!$E$8+parameters!$F$8*calcs!$Q66 +parameters!$G$8*calcs!$GM66+parameters!$H$8*LN(calcs!$GM66)+parameters!$I$8*calcs!$GQ66+parameters!$J$8*(calcs!$GU66+calcs!$GY66) + parameters!$K$8*calcs!$GT66+parameters!$L$8*(calcs!$GV66+calcs!$GZ66)+parameters!$M$8*(calcs!$GT66+calcs!$GV66+calcs!$GZ66)+parameters!$N$8*(calcs!$GO66+calcs!$GR66)+parameters!$O$8*calcs!$HB66+parameters!$P$8*calcs!$HE66</f>
        <v>116.93738753682409</v>
      </c>
      <c r="HT66" s="81"/>
      <c r="HU66" s="97">
        <f>EXP(parameters!$E$10+parameters!$F$10*calcs!$Q66 +parameters!$G$10*calcs!$GM66+parameters!$H$10*LN(calcs!$GM66)+parameters!$I$10*calcs!$GQ66+parameters!$J$10*(calcs!$GU66+calcs!$GY66) + parameters!$K$10*calcs!$GT66+parameters!$L$10*(calcs!$GV66+calcs!$GZ66)+parameters!$M$10*(calcs!$GT66+calcs!$GV66+calcs!$GZ66)+parameters!$N$10*(calcs!$GO66+calcs!$GR66)+parameters!$O$10*calcs!$HB66+parameters!$P$10*calcs!$HE66)</f>
        <v>2.6666180534617882E-2</v>
      </c>
      <c r="HV66" s="97">
        <f>EXP(parameters!$E$11+parameters!$F$11*calcs!$Q66 +parameters!$G$11*calcs!$GM66+parameters!$H$11*LN(calcs!$GM66)+parameters!$I$11*calcs!$GQ66+parameters!$J$11*(calcs!$GU66+calcs!$GY66) + parameters!$K$11*calcs!$GT66+parameters!$L$11*(calcs!$GV66+calcs!$GZ66)+parameters!$M$11*(calcs!$GT66+calcs!$GV66+calcs!$GZ66)+parameters!$N$11*(calcs!$GO66+calcs!$GR66)+parameters!$O$11*calcs!$HB66+parameters!$P$11*calcs!$HE66)</f>
        <v>6.6045842213332331E-2</v>
      </c>
      <c r="HX66" s="97">
        <f>EXP(parameters!$E$13+parameters!$F$13*calcs!$Q66 +parameters!$G$13*calcs!$GM66+parameters!$H$13*LN(calcs!$GM66)+parameters!$I$13*calcs!$GQ66+parameters!$J$13*(calcs!$GU66+calcs!$GY66) + parameters!$K$13*calcs!$GT66+parameters!$L$13*(calcs!$GV66+calcs!$GZ66)+parameters!$M$13*(calcs!$GT66+calcs!$GV66+calcs!$GZ66)+parameters!$N$13*(calcs!$GO66+calcs!$GR66)+parameters!$O$13*calcs!$HB66+parameters!$P$13*calcs!$HE66)</f>
        <v>0.11737955460289964</v>
      </c>
      <c r="HY66" s="97">
        <f>EXP(parameters!$E$14+parameters!$F$14*calcs!$Q66 +parameters!$G$14*calcs!$GM66+parameters!$H$14*LN(calcs!$GM66)+parameters!$I$14*calcs!$GQ66+parameters!$J$14*(calcs!$GU66+calcs!$GY66) + parameters!$K$14*calcs!$GT66+parameters!$L$14*(calcs!$GV66+calcs!$GZ66)+parameters!$M$14*(calcs!$GT66+calcs!$GV66+calcs!$GZ66)+parameters!$N$14*(calcs!$GO66+calcs!$GR66)+parameters!$O$14*calcs!$HB66+parameters!$P$14*calcs!$HE66)</f>
        <v>0.14178973045686086</v>
      </c>
      <c r="HZ66" s="81"/>
      <c r="IA66" s="97">
        <f>EXP(parameters!$E$16+parameters!$F$16*calcs!$Q66 +parameters!$G$16*calcs!$GM66+parameters!$H$16*LN(calcs!$GM66)+parameters!$I$16*calcs!$GQ66+parameters!$J$16*(calcs!$GU66+calcs!$GY66) + parameters!$K$16*calcs!$GT66+parameters!$L$16*(calcs!$GV66+calcs!$GZ66)+parameters!$M$16*(calcs!$GT66+calcs!$GV66+calcs!$GZ66)+parameters!$N$16*(calcs!$GO66+calcs!$GR66)+parameters!$O$16*calcs!$HB66+parameters!$P$16*calcs!$HE66)</f>
        <v>2.1045888080074224E-2</v>
      </c>
      <c r="IB66" s="81"/>
      <c r="IC66" s="97">
        <f>(parameters!$E$18+parameters!$F$18*calcs!$Q66 +parameters!$G$18*calcs!$GM66+parameters!$H$18*LN(calcs!$GM66)+parameters!$I$18*calcs!$GQ66+parameters!$J$18*(calcs!$GU66+calcs!$GY66) + parameters!$K$18*calcs!$GT66+parameters!$L$18*(calcs!$GV66+calcs!$GZ66)+parameters!$M$18*(calcs!$GT66+calcs!$GV66+calcs!$GZ66)+parameters!$N$18*(calcs!$GO66+calcs!$GR66)+parameters!$O$18*calcs!$HB66+parameters!$P$18*calcs!$HE66)</f>
        <v>-12.833409710041373</v>
      </c>
      <c r="ID66" s="97">
        <f>EXP(parameters!$E$19+parameters!$F$19*calcs!$Q66 +parameters!$G$19*calcs!$GM66+parameters!$H$19*LN(calcs!$GM66)+parameters!$I$19*calcs!$GQ66+parameters!$J$19*(calcs!$GU66+calcs!$GY66) + parameters!$K$19*calcs!$GT66+parameters!$L$19*(calcs!$GV66+calcs!$GZ66)+parameters!$M$19*(calcs!$GT66+calcs!$GV66+calcs!$GZ66)+parameters!$N$19*(calcs!$GO66+calcs!$GR66)+parameters!$O$19*calcs!$HB66+parameters!$P$19*calcs!$HE66)</f>
        <v>5.677504062951809</v>
      </c>
      <c r="IE66" s="73"/>
      <c r="IF66" s="97">
        <f>(parameters!$E$21+parameters!$F$21*calcs!$Q66 +parameters!$G$21*calcs!$GM66+parameters!$H$21*LN(calcs!$GM66)+parameters!$I$21*calcs!$GQ66+parameters!$J$21*(calcs!$GU66+calcs!$GY66) + parameters!$K$21*calcs!$GT66+parameters!$L$21*(calcs!$GV66+calcs!$GZ66)+parameters!$M$21*(calcs!$GT66+calcs!$GV66+calcs!$GZ66)+parameters!$N$21*(calcs!$GO66+calcs!$GR66)+parameters!$O$21*calcs!$HB66+parameters!$P$21*calcs!$HE66)</f>
        <v>0.42621929972636419</v>
      </c>
      <c r="IG66" s="97">
        <f>(parameters!$E$22+parameters!$F$22*calcs!$Q66 +parameters!$G$22*calcs!$GM66+parameters!$H$22*LN(calcs!$GM66)+parameters!$I$22*calcs!$GQ66+parameters!$J$22*(calcs!$GU66+calcs!$GY66) + parameters!$K$22*calcs!$GT66+parameters!$L$22*(calcs!$GV66+calcs!$GZ66)+parameters!$M$22*(calcs!$GT66+calcs!$GV66+calcs!$GZ66)+parameters!$N$22*(calcs!$GO66+calcs!$GR66)+parameters!$O$22*calcs!$HB66+parameters!$P$22*calcs!$HE66)</f>
        <v>1.3633901050583694</v>
      </c>
      <c r="IH66" s="81"/>
      <c r="II66" s="97">
        <f>(parameters!$E$24+parameters!$F$24*calcs!$Q66 +parameters!$G$24*calcs!$GM66+parameters!$H$24*LN(calcs!$GM66)+parameters!$I$24*calcs!$GQ66+parameters!$J$24*(calcs!$GU66+calcs!$GY66) + parameters!$K$24*calcs!$GT66+parameters!$L$24*(calcs!$GV66+calcs!$GZ66)+parameters!$M$24*(calcs!$GT66+calcs!$GV66+calcs!$GZ66)+parameters!$N$24*(calcs!$GO66+calcs!$GR66)+parameters!$O$24*calcs!$HB66+parameters!$P$24*calcs!$HE66)</f>
        <v>20.67466077438532</v>
      </c>
    </row>
    <row r="67" spans="1:243" x14ac:dyDescent="0.3">
      <c r="A67" s="139" t="s">
        <v>178</v>
      </c>
      <c r="C67" s="116">
        <v>58.6</v>
      </c>
      <c r="D67" s="116">
        <v>0.49</v>
      </c>
      <c r="E67" s="116">
        <v>16.2</v>
      </c>
      <c r="F67" s="116"/>
      <c r="G67" s="116">
        <v>2.9</v>
      </c>
      <c r="H67" s="116">
        <v>1.5</v>
      </c>
      <c r="I67" s="116">
        <v>4.5999999999999996</v>
      </c>
      <c r="J67" s="116">
        <v>0.16</v>
      </c>
      <c r="K67" s="116">
        <v>3.5</v>
      </c>
      <c r="L67" s="116">
        <v>1.59</v>
      </c>
      <c r="M67" s="91">
        <v>0</v>
      </c>
      <c r="N67" s="91">
        <v>0</v>
      </c>
      <c r="O67" s="91">
        <v>0</v>
      </c>
      <c r="P67" s="91">
        <v>95.759999999999991</v>
      </c>
      <c r="Q67" s="60">
        <v>1025</v>
      </c>
      <c r="R67" s="92">
        <f t="shared" si="316"/>
        <v>0.97536617842876172</v>
      </c>
      <c r="S67" s="93">
        <f t="shared" si="317"/>
        <v>6.1349693251533735E-3</v>
      </c>
      <c r="T67" s="93">
        <f t="shared" si="318"/>
        <v>0.15888396762690118</v>
      </c>
      <c r="U67" s="93">
        <f t="shared" si="319"/>
        <v>0</v>
      </c>
      <c r="V67" s="93">
        <f t="shared" si="320"/>
        <v>4.0367483296213806E-2</v>
      </c>
      <c r="W67" s="93">
        <f t="shared" si="321"/>
        <v>3.7211610022326966E-2</v>
      </c>
      <c r="X67" s="93">
        <f t="shared" si="322"/>
        <v>8.2025677603423677E-2</v>
      </c>
      <c r="Y67" s="93">
        <f t="shared" si="323"/>
        <v>2.2554271215111362E-3</v>
      </c>
      <c r="Z67" s="93">
        <f t="shared" si="324"/>
        <v>5.6470740089385116E-2</v>
      </c>
      <c r="AA67" s="93">
        <f t="shared" si="325"/>
        <v>1.6878371693590678E-2</v>
      </c>
      <c r="AB67" s="93">
        <f t="shared" si="326"/>
        <v>0</v>
      </c>
      <c r="AC67" s="94">
        <f t="shared" si="327"/>
        <v>0</v>
      </c>
      <c r="AD67" s="92">
        <f t="shared" si="328"/>
        <v>1.9507323568575234</v>
      </c>
      <c r="AE67" s="93">
        <f t="shared" si="329"/>
        <v>1.2269938650306747E-2</v>
      </c>
      <c r="AF67" s="93">
        <f t="shared" si="330"/>
        <v>0.47665190288070358</v>
      </c>
      <c r="AG67" s="93">
        <f t="shared" si="331"/>
        <v>0</v>
      </c>
      <c r="AH67" s="93">
        <f t="shared" si="332"/>
        <v>4.0367483296213806E-2</v>
      </c>
      <c r="AI67" s="93">
        <f t="shared" si="333"/>
        <v>3.7211610022326966E-2</v>
      </c>
      <c r="AJ67" s="93">
        <f t="shared" si="334"/>
        <v>8.2025677603423677E-2</v>
      </c>
      <c r="AK67" s="93">
        <f t="shared" si="335"/>
        <v>2.2554271215111362E-3</v>
      </c>
      <c r="AL67" s="93">
        <f t="shared" si="336"/>
        <v>5.6470740089385116E-2</v>
      </c>
      <c r="AM67" s="93">
        <f t="shared" si="337"/>
        <v>1.6878371693590678E-2</v>
      </c>
      <c r="AN67" s="94">
        <f t="shared" si="338"/>
        <v>2.674863508214985</v>
      </c>
      <c r="AO67" s="92">
        <f t="shared" si="339"/>
        <v>16.773507907947049</v>
      </c>
      <c r="AP67" s="93">
        <f t="shared" si="340"/>
        <v>0.10550392126190442</v>
      </c>
      <c r="AQ67" s="93">
        <f t="shared" si="341"/>
        <v>4.0985245537153077</v>
      </c>
      <c r="AR67" s="93">
        <f t="shared" si="342"/>
        <v>0</v>
      </c>
      <c r="AS67" s="93">
        <f t="shared" si="343"/>
        <v>0.34710261400683617</v>
      </c>
      <c r="AT67" s="93">
        <f t="shared" si="344"/>
        <v>0.31996661806667864</v>
      </c>
      <c r="AU67" s="93">
        <f t="shared" si="345"/>
        <v>0.70530349645306645</v>
      </c>
      <c r="AV67" s="93">
        <f t="shared" si="346"/>
        <v>1.9393447043349783E-2</v>
      </c>
      <c r="AW67" s="93">
        <f t="shared" si="347"/>
        <v>0.48556758805334455</v>
      </c>
      <c r="AX67" s="93">
        <f t="shared" si="348"/>
        <v>0.1451298534524644</v>
      </c>
      <c r="AY67" s="94">
        <f t="shared" si="349"/>
        <v>23</v>
      </c>
      <c r="AZ67" s="92">
        <f t="shared" si="350"/>
        <v>8.3867539539735247</v>
      </c>
      <c r="BA67" s="93">
        <f t="shared" si="351"/>
        <v>5.2751960630952208E-2</v>
      </c>
      <c r="BB67" s="93">
        <f t="shared" si="352"/>
        <v>2.7323497024768719</v>
      </c>
      <c r="BC67" s="93">
        <f t="shared" si="353"/>
        <v>0</v>
      </c>
      <c r="BD67" s="93">
        <f t="shared" si="354"/>
        <v>0.34710261400683617</v>
      </c>
      <c r="BE67" s="93">
        <f t="shared" si="355"/>
        <v>0.31996661806667864</v>
      </c>
      <c r="BF67" s="93">
        <f t="shared" si="356"/>
        <v>0.70530349645306645</v>
      </c>
      <c r="BG67" s="93">
        <f t="shared" si="357"/>
        <v>1.9393447043349783E-2</v>
      </c>
      <c r="BH67" s="93">
        <f t="shared" si="358"/>
        <v>0.97113517610668909</v>
      </c>
      <c r="BI67" s="93">
        <f t="shared" si="359"/>
        <v>0.2902597069049288</v>
      </c>
      <c r="BJ67" s="93">
        <f t="shared" si="360"/>
        <v>0</v>
      </c>
      <c r="BK67" s="93">
        <f t="shared" si="361"/>
        <v>0</v>
      </c>
      <c r="BL67" s="93">
        <f t="shared" si="362"/>
        <v>2</v>
      </c>
      <c r="BM67" s="94">
        <f t="shared" si="363"/>
        <v>13.825016675662894</v>
      </c>
      <c r="BN67" s="95">
        <f t="shared" si="364"/>
        <v>8.3867539539735247</v>
      </c>
      <c r="BO67" s="66">
        <f t="shared" si="365"/>
        <v>0</v>
      </c>
      <c r="BP67" s="66">
        <f t="shared" si="366"/>
        <v>0</v>
      </c>
      <c r="BQ67" s="66">
        <f t="shared" si="367"/>
        <v>8.3867539539735247</v>
      </c>
      <c r="BR67" s="66">
        <f t="shared" si="368"/>
        <v>2.7323497024768719</v>
      </c>
      <c r="BS67" s="66">
        <f t="shared" si="369"/>
        <v>5.2751960630952208E-2</v>
      </c>
      <c r="BT67" s="66">
        <f t="shared" si="370"/>
        <v>0</v>
      </c>
      <c r="BU67" s="66"/>
      <c r="BV67" s="66">
        <f t="shared" si="371"/>
        <v>0.31996661806667864</v>
      </c>
      <c r="BW67" s="66">
        <f t="shared" si="372"/>
        <v>0.34710261400683617</v>
      </c>
      <c r="BX67" s="66">
        <f t="shared" si="373"/>
        <v>1.9393447043349783E-2</v>
      </c>
      <c r="BY67" s="66">
        <f t="shared" si="374"/>
        <v>3.4715643422246889</v>
      </c>
      <c r="BZ67" s="66">
        <f t="shared" si="375"/>
        <v>0</v>
      </c>
      <c r="CA67" s="66">
        <f t="shared" si="376"/>
        <v>0</v>
      </c>
      <c r="CB67" s="66">
        <f t="shared" si="377"/>
        <v>0</v>
      </c>
      <c r="CC67" s="66">
        <f t="shared" si="378"/>
        <v>0.70530349645306645</v>
      </c>
      <c r="CD67" s="56">
        <f t="shared" si="379"/>
        <v>0.70530349645306645</v>
      </c>
      <c r="CE67" s="66">
        <f t="shared" si="380"/>
        <v>1.4106069929061329</v>
      </c>
      <c r="CF67" s="66">
        <f t="shared" si="381"/>
        <v>0.26583167965362264</v>
      </c>
      <c r="CG67" s="66">
        <f t="shared" si="382"/>
        <v>0.2902597069049288</v>
      </c>
      <c r="CH67" s="67">
        <f t="shared" si="383"/>
        <v>0.5560913865585515</v>
      </c>
      <c r="CI67" s="60"/>
      <c r="CJ67" s="60">
        <f t="shared" si="384"/>
        <v>0.95388514363292054</v>
      </c>
      <c r="CK67" s="60">
        <f t="shared" si="385"/>
        <v>1.1573222930114706</v>
      </c>
      <c r="CL67" s="60">
        <f t="shared" si="386"/>
        <v>1.1939232370695694</v>
      </c>
      <c r="CM67" s="60"/>
      <c r="CN67" s="60">
        <f t="shared" si="387"/>
        <v>0.95388514363292054</v>
      </c>
      <c r="CO67" s="60">
        <f t="shared" si="388"/>
        <v>8</v>
      </c>
      <c r="CP67" s="60">
        <f t="shared" si="389"/>
        <v>5.0319311543374018E-2</v>
      </c>
      <c r="CQ67" s="60">
        <f t="shared" si="390"/>
        <v>2.6063477884025188</v>
      </c>
      <c r="CR67" s="60">
        <f t="shared" si="391"/>
        <v>0</v>
      </c>
      <c r="CS67" s="60">
        <f t="shared" si="392"/>
        <v>0.33109602681727313</v>
      </c>
      <c r="CT67" s="60">
        <f t="shared" si="393"/>
        <v>0.3052114034322736</v>
      </c>
      <c r="CU67" s="60">
        <f t="shared" si="394"/>
        <v>0.67277852701893437</v>
      </c>
      <c r="CV67" s="60">
        <f t="shared" si="395"/>
        <v>1.8499121018483146E-2</v>
      </c>
      <c r="CW67" s="60">
        <f t="shared" si="396"/>
        <v>0.92635141694751066</v>
      </c>
      <c r="CX67" s="60">
        <f t="shared" si="397"/>
        <v>0.27687442221185743</v>
      </c>
      <c r="CY67" s="60">
        <f t="shared" si="398"/>
        <v>0</v>
      </c>
      <c r="CZ67" s="60">
        <f t="shared" si="399"/>
        <v>0</v>
      </c>
      <c r="DA67" s="60">
        <f t="shared" si="400"/>
        <v>1.9077702872658411</v>
      </c>
      <c r="DB67" s="60">
        <f t="shared" si="401"/>
        <v>21.939358303557174</v>
      </c>
      <c r="DC67" s="60">
        <f t="shared" si="205"/>
        <v>2.1212833928856512</v>
      </c>
      <c r="DD67" s="60" t="str">
        <f t="shared" si="402"/>
        <v>FAIL</v>
      </c>
      <c r="DE67" s="59">
        <f t="shared" si="403"/>
        <v>8</v>
      </c>
      <c r="DF67" s="59">
        <f t="shared" si="404"/>
        <v>0</v>
      </c>
      <c r="DG67" s="59">
        <f t="shared" si="405"/>
        <v>0</v>
      </c>
      <c r="DH67" s="59">
        <f t="shared" si="406"/>
        <v>8</v>
      </c>
      <c r="DI67" s="59">
        <f t="shared" si="407"/>
        <v>2.6063477884025188</v>
      </c>
      <c r="DJ67" s="59">
        <f t="shared" si="408"/>
        <v>5.0319311543374018E-2</v>
      </c>
      <c r="DK67" s="59">
        <f t="shared" si="409"/>
        <v>0</v>
      </c>
      <c r="DL67" s="59">
        <f t="shared" si="410"/>
        <v>2.1212833928856512</v>
      </c>
      <c r="DM67" s="59">
        <f t="shared" si="411"/>
        <v>0.22204950716845584</v>
      </c>
      <c r="DN67" s="59">
        <f t="shared" si="412"/>
        <v>0</v>
      </c>
      <c r="DO67" s="59">
        <f t="shared" si="413"/>
        <v>0</v>
      </c>
      <c r="DP67" s="59">
        <f t="shared" si="414"/>
        <v>5</v>
      </c>
      <c r="DQ67" s="59">
        <f t="shared" si="415"/>
        <v>8.3161896263817758E-2</v>
      </c>
      <c r="DR67" s="59">
        <f t="shared" si="416"/>
        <v>0</v>
      </c>
      <c r="DS67" s="59">
        <f t="shared" si="417"/>
        <v>1.8499121018483146E-2</v>
      </c>
      <c r="DT67" s="59">
        <f t="shared" si="418"/>
        <v>0.67277852701893437</v>
      </c>
      <c r="DU67" s="59">
        <f t="shared" si="419"/>
        <v>0.92635141694751066</v>
      </c>
      <c r="DV67" s="59">
        <f t="shared" si="420"/>
        <v>1.700790961248746</v>
      </c>
      <c r="DW67" s="59">
        <f t="shared" si="421"/>
        <v>0</v>
      </c>
      <c r="DX67" s="59">
        <f t="shared" si="422"/>
        <v>0</v>
      </c>
      <c r="DY67" s="59">
        <f t="shared" si="423"/>
        <v>0</v>
      </c>
      <c r="DZ67" s="60"/>
      <c r="EA67" s="60">
        <f t="shared" si="424"/>
        <v>0.71948245534693367</v>
      </c>
      <c r="EB67" s="60">
        <f t="shared" si="425"/>
        <v>1.1082578013498305</v>
      </c>
      <c r="EC67" s="60">
        <f t="shared" si="426"/>
        <v>1.0347334721269601</v>
      </c>
      <c r="ED67" s="60">
        <f t="shared" si="427"/>
        <v>0.99251080230629274</v>
      </c>
      <c r="EE67" s="60"/>
      <c r="EF67" s="60">
        <f t="shared" si="428"/>
        <v>1.1082578013498305</v>
      </c>
      <c r="EG67" s="60">
        <f t="shared" si="429"/>
        <v>9.2946854974926971</v>
      </c>
      <c r="EH67" s="60">
        <f t="shared" si="430"/>
        <v>5.8462771905751915E-2</v>
      </c>
      <c r="EI67" s="60">
        <f t="shared" si="431"/>
        <v>3.0281478737858816</v>
      </c>
      <c r="EJ67" s="60">
        <f t="shared" si="432"/>
        <v>0</v>
      </c>
      <c r="EK67" s="60">
        <f t="shared" si="433"/>
        <v>0.38467917984199518</v>
      </c>
      <c r="EL67" s="60">
        <f t="shared" si="434"/>
        <v>0.35460550064391821</v>
      </c>
      <c r="EM67" s="60">
        <f t="shared" si="435"/>
        <v>0.78165810226342347</v>
      </c>
      <c r="EN67" s="60">
        <f t="shared" si="436"/>
        <v>2.1492938980857204E-2</v>
      </c>
      <c r="EO67" s="60">
        <f t="shared" si="437"/>
        <v>1.0762681350854797</v>
      </c>
      <c r="EP67" s="60">
        <f t="shared" si="438"/>
        <v>0.32168258459490262</v>
      </c>
      <c r="EQ67" s="60">
        <f t="shared" si="439"/>
        <v>0</v>
      </c>
      <c r="ER67" s="60">
        <f t="shared" si="440"/>
        <v>0</v>
      </c>
      <c r="ES67" s="60">
        <f t="shared" si="441"/>
        <v>2.2165156026996611</v>
      </c>
      <c r="ET67" s="60">
        <f t="shared" si="442"/>
        <v>25.489929431046104</v>
      </c>
      <c r="EU67" s="60">
        <f t="shared" si="247"/>
        <v>-4.9798588620922075</v>
      </c>
      <c r="EV67" s="60" t="str">
        <f t="shared" si="443"/>
        <v/>
      </c>
      <c r="EW67" s="62">
        <f t="shared" si="444"/>
        <v>9.2946854974926971</v>
      </c>
      <c r="EX67" s="62">
        <f t="shared" si="445"/>
        <v>0</v>
      </c>
      <c r="EY67" s="62">
        <f t="shared" si="446"/>
        <v>0</v>
      </c>
      <c r="EZ67" s="62">
        <f t="shared" si="447"/>
        <v>9.2946854974926971</v>
      </c>
      <c r="FA67" s="62">
        <f t="shared" si="448"/>
        <v>3.0281478737858816</v>
      </c>
      <c r="FB67" s="62">
        <f t="shared" si="449"/>
        <v>5.8462771905751915E-2</v>
      </c>
      <c r="FC67" s="62">
        <f t="shared" si="450"/>
        <v>0</v>
      </c>
      <c r="FD67" s="62">
        <f t="shared" si="451"/>
        <v>-4.9798588620922075</v>
      </c>
      <c r="FE67" s="62">
        <f t="shared" si="452"/>
        <v>0.35460550064391821</v>
      </c>
      <c r="FF67" s="62">
        <f t="shared" si="453"/>
        <v>5.3645380419342024</v>
      </c>
      <c r="FG67" s="62">
        <f t="shared" si="454"/>
        <v>2.1492938980857204E-2</v>
      </c>
      <c r="FH67" s="62">
        <f t="shared" si="455"/>
        <v>3.8473882651584037</v>
      </c>
      <c r="FI67" s="62">
        <f t="shared" si="456"/>
        <v>0</v>
      </c>
      <c r="FJ67" s="62">
        <f t="shared" si="457"/>
        <v>0</v>
      </c>
      <c r="FK67" s="62">
        <f t="shared" si="458"/>
        <v>0</v>
      </c>
      <c r="FL67" s="62">
        <f t="shared" si="459"/>
        <v>0.78165810226342347</v>
      </c>
      <c r="FM67" s="62">
        <f t="shared" si="460"/>
        <v>1.0762681350854797</v>
      </c>
      <c r="FN67" s="62">
        <f t="shared" si="461"/>
        <v>1.8579262373489032</v>
      </c>
      <c r="FO67" s="62">
        <f t="shared" si="462"/>
        <v>0</v>
      </c>
      <c r="FP67" s="62">
        <f t="shared" si="463"/>
        <v>0.32168258459490262</v>
      </c>
      <c r="FQ67" s="62">
        <f t="shared" si="464"/>
        <v>0.32168258459490262</v>
      </c>
      <c r="FR67" s="62" t="str">
        <f t="shared" si="465"/>
        <v>Fail</v>
      </c>
      <c r="FS67" s="62" t="str">
        <f t="shared" si="466"/>
        <v>Low-Ca</v>
      </c>
      <c r="FT67" s="60">
        <f t="shared" si="467"/>
        <v>6.2003252410773785E-2</v>
      </c>
      <c r="FU67" s="60"/>
      <c r="FV67" s="60">
        <f t="shared" si="468"/>
        <v>1.0310714724913757</v>
      </c>
      <c r="FW67" s="60">
        <f t="shared" si="469"/>
        <v>8.6473427487463486</v>
      </c>
      <c r="FX67" s="60">
        <f t="shared" si="470"/>
        <v>5.4391041724562973E-2</v>
      </c>
      <c r="FY67" s="60">
        <f t="shared" si="471"/>
        <v>2.8172478310942006</v>
      </c>
      <c r="FZ67" s="60">
        <f t="shared" si="472"/>
        <v>0</v>
      </c>
      <c r="GA67" s="60">
        <f t="shared" si="473"/>
        <v>0.35788760332963415</v>
      </c>
      <c r="GB67" s="60">
        <f t="shared" si="474"/>
        <v>0.32990845203809593</v>
      </c>
      <c r="GC67" s="60">
        <f t="shared" si="475"/>
        <v>0.72721831464117892</v>
      </c>
      <c r="GD67" s="60">
        <f t="shared" si="476"/>
        <v>1.9996029999670175E-2</v>
      </c>
      <c r="GE67" s="60">
        <f t="shared" si="477"/>
        <v>1.0013097760164953</v>
      </c>
      <c r="GF67" s="60">
        <f t="shared" si="478"/>
        <v>0.29927850340338008</v>
      </c>
      <c r="GG67" s="60">
        <f t="shared" si="479"/>
        <v>0</v>
      </c>
      <c r="GH67" s="60">
        <f t="shared" si="480"/>
        <v>0</v>
      </c>
      <c r="GI67" s="60">
        <f t="shared" si="481"/>
        <v>2.0621429449827513</v>
      </c>
      <c r="GJ67" s="60">
        <f t="shared" si="482"/>
        <v>23.714643867301643</v>
      </c>
      <c r="GK67" s="60">
        <f t="shared" si="288"/>
        <v>-1.4292877346032853</v>
      </c>
      <c r="GL67" s="60"/>
      <c r="GM67" s="88">
        <f t="shared" si="483"/>
        <v>8.6473427487463486</v>
      </c>
      <c r="GN67" s="88">
        <f t="shared" si="484"/>
        <v>0</v>
      </c>
      <c r="GO67" s="88">
        <f t="shared" si="485"/>
        <v>0</v>
      </c>
      <c r="GP67" s="87">
        <f t="shared" si="486"/>
        <v>8.6473427487463486</v>
      </c>
      <c r="GQ67" s="88">
        <f t="shared" si="487"/>
        <v>2.8172478310942006</v>
      </c>
      <c r="GR67" s="88">
        <f t="shared" si="488"/>
        <v>5.4391041724562973E-2</v>
      </c>
      <c r="GS67" s="88">
        <f t="shared" si="489"/>
        <v>0</v>
      </c>
      <c r="GT67" s="88">
        <f t="shared" si="490"/>
        <v>-1.4292877346032853</v>
      </c>
      <c r="GU67" s="88">
        <f t="shared" si="491"/>
        <v>0.32990845203809593</v>
      </c>
      <c r="GV67" s="88">
        <f t="shared" si="492"/>
        <v>1.7871753379329194</v>
      </c>
      <c r="GW67" s="88">
        <f t="shared" si="493"/>
        <v>1.9996029999670175E-2</v>
      </c>
      <c r="GX67" s="87">
        <f t="shared" si="494"/>
        <v>3.5794309581861636</v>
      </c>
      <c r="GY67" s="88">
        <f t="shared" si="495"/>
        <v>0</v>
      </c>
      <c r="GZ67" s="88">
        <f t="shared" si="496"/>
        <v>0</v>
      </c>
      <c r="HA67" s="88">
        <f t="shared" si="497"/>
        <v>0</v>
      </c>
      <c r="HB67" s="88">
        <f t="shared" si="498"/>
        <v>0.72721831464117892</v>
      </c>
      <c r="HC67" s="88">
        <f t="shared" si="499"/>
        <v>1.0013097760164953</v>
      </c>
      <c r="HD67" s="87">
        <f t="shared" si="500"/>
        <v>1.7285280906576741</v>
      </c>
      <c r="HE67" s="88">
        <f t="shared" si="501"/>
        <v>0</v>
      </c>
      <c r="HF67" s="88">
        <f t="shared" si="502"/>
        <v>0.29927850340338008</v>
      </c>
      <c r="HG67" s="88">
        <f t="shared" si="503"/>
        <v>0.29927850340338008</v>
      </c>
      <c r="HH67" s="96" t="str">
        <f t="shared" si="504"/>
        <v>Fail</v>
      </c>
      <c r="HI67" s="83">
        <f t="shared" si="505"/>
        <v>0.15583155168488286</v>
      </c>
      <c r="HJ67" s="83">
        <f t="shared" si="506"/>
        <v>0.29927850340338008</v>
      </c>
      <c r="HK67" s="83">
        <f t="shared" si="507"/>
        <v>5.4391041724562973E-2</v>
      </c>
      <c r="HL67" s="83">
        <f t="shared" si="508"/>
        <v>8.6473427487463486</v>
      </c>
      <c r="HM67" s="96" t="str">
        <f t="shared" si="509"/>
        <v>Ferroactinolite</v>
      </c>
      <c r="HN67" s="60"/>
      <c r="HO67" s="60"/>
      <c r="HP67" s="97">
        <f>parameters!$E$5+parameters!$F$5*calcs!$Q67 +parameters!$G$5*calcs!$GM67+parameters!$H$5*LN(calcs!$GM67)+parameters!$I$5*calcs!$GQ67+parameters!$J$5*(calcs!$GU67+calcs!$GY67) + parameters!$K$5*calcs!$GT67+parameters!$L$5*(calcs!$GV67+calcs!$GZ67)+parameters!$M$5*(calcs!$GT67+calcs!$GV67+calcs!$GZ67)+parameters!$N$5*(calcs!$GO67+calcs!$GR67)+parameters!$O$5*calcs!$HB67+parameters!$P$5*calcs!$HE67</f>
        <v>63.773955575831387</v>
      </c>
      <c r="HQ67" s="97">
        <f>parameters!$E$6+parameters!$F$6*calcs!$Q67 +parameters!$G$6*calcs!$GM67+parameters!$H$6*LN(calcs!$GM67)+parameters!$I$6*calcs!$GQ67+parameters!$J$6*(calcs!$GU67+calcs!$GY67) + parameters!$K$6*calcs!$GT67+parameters!$L$6*(calcs!$GV67+calcs!$GZ67)+parameters!$M$6*(calcs!$GT67+calcs!$GV67+calcs!$GZ67)+parameters!$N$6*(calcs!$GO67+calcs!$GR67)+parameters!$O$6*calcs!$HB67+parameters!$P$6*calcs!$HE67</f>
        <v>90.157569910043094</v>
      </c>
      <c r="HR67" s="97">
        <f>parameters!$E$7+parameters!$F$7*calcs!$Q67 +parameters!$G$7*calcs!$GM67+parameters!$H$7*LN(calcs!$GM67)+parameters!$I$7*calcs!$GQ67+parameters!$J$7*(calcs!$GU67+calcs!$GY67) + parameters!$K$7*calcs!$GT67+parameters!$L$7*(calcs!$GV67+calcs!$GZ67)+parameters!$M$7*(calcs!$GT67+calcs!$GV67+calcs!$GZ67)+parameters!$N$7*(calcs!$GO67+calcs!$GR67)+parameters!$O$7*calcs!$HB67+parameters!$P$7*calcs!$HE67</f>
        <v>136.48123360169956</v>
      </c>
      <c r="HS67" s="97">
        <f>parameters!$E$8+parameters!$F$8*calcs!$Q67 +parameters!$G$8*calcs!$GM67+parameters!$H$8*LN(calcs!$GM67)+parameters!$I$8*calcs!$GQ67+parameters!$J$8*(calcs!$GU67+calcs!$GY67) + parameters!$K$8*calcs!$GT67+parameters!$L$8*(calcs!$GV67+calcs!$GZ67)+parameters!$M$8*(calcs!$GT67+calcs!$GV67+calcs!$GZ67)+parameters!$N$8*(calcs!$GO67+calcs!$GR67)+parameters!$O$8*calcs!$HB67+parameters!$P$8*calcs!$HE67</f>
        <v>136.40157131216944</v>
      </c>
      <c r="HT67" s="81"/>
      <c r="HU67" s="97">
        <f>EXP(parameters!$E$10+parameters!$F$10*calcs!$Q67 +parameters!$G$10*calcs!$GM67+parameters!$H$10*LN(calcs!$GM67)+parameters!$I$10*calcs!$GQ67+parameters!$J$10*(calcs!$GU67+calcs!$GY67) + parameters!$K$10*calcs!$GT67+parameters!$L$10*(calcs!$GV67+calcs!$GZ67)+parameters!$M$10*(calcs!$GT67+calcs!$GV67+calcs!$GZ67)+parameters!$N$10*(calcs!$GO67+calcs!$GR67)+parameters!$O$10*calcs!$HB67+parameters!$P$10*calcs!$HE67)</f>
        <v>1.6254764212586145E-2</v>
      </c>
      <c r="HV67" s="97">
        <f>EXP(parameters!$E$11+parameters!$F$11*calcs!$Q67 +parameters!$G$11*calcs!$GM67+parameters!$H$11*LN(calcs!$GM67)+parameters!$I$11*calcs!$GQ67+parameters!$J$11*(calcs!$GU67+calcs!$GY67) + parameters!$K$11*calcs!$GT67+parameters!$L$11*(calcs!$GV67+calcs!$GZ67)+parameters!$M$11*(calcs!$GT67+calcs!$GV67+calcs!$GZ67)+parameters!$N$11*(calcs!$GO67+calcs!$GR67)+parameters!$O$11*calcs!$HB67+parameters!$P$11*calcs!$HE67)</f>
        <v>3.5249354291735716E-2</v>
      </c>
      <c r="HX67" s="97">
        <f>EXP(parameters!$E$13+parameters!$F$13*calcs!$Q67 +parameters!$G$13*calcs!$GM67+parameters!$H$13*LN(calcs!$GM67)+parameters!$I$13*calcs!$GQ67+parameters!$J$13*(calcs!$GU67+calcs!$GY67) + parameters!$K$13*calcs!$GT67+parameters!$L$13*(calcs!$GV67+calcs!$GZ67)+parameters!$M$13*(calcs!$GT67+calcs!$GV67+calcs!$GZ67)+parameters!$N$13*(calcs!$GO67+calcs!$GR67)+parameters!$O$13*calcs!$HB67+parameters!$P$13*calcs!$HE67)</f>
        <v>4.9025604354612673E-2</v>
      </c>
      <c r="HY67" s="97">
        <f>EXP(parameters!$E$14+parameters!$F$14*calcs!$Q67 +parameters!$G$14*calcs!$GM67+parameters!$H$14*LN(calcs!$GM67)+parameters!$I$14*calcs!$GQ67+parameters!$J$14*(calcs!$GU67+calcs!$GY67) + parameters!$K$14*calcs!$GT67+parameters!$L$14*(calcs!$GV67+calcs!$GZ67)+parameters!$M$14*(calcs!$GT67+calcs!$GV67+calcs!$GZ67)+parameters!$N$14*(calcs!$GO67+calcs!$GR67)+parameters!$O$14*calcs!$HB67+parameters!$P$14*calcs!$HE67)</f>
        <v>3.7208513854057344E-2</v>
      </c>
      <c r="HZ67" s="81"/>
      <c r="IA67" s="97">
        <f>EXP(parameters!$E$16+parameters!$F$16*calcs!$Q67 +parameters!$G$16*calcs!$GM67+parameters!$H$16*LN(calcs!$GM67)+parameters!$I$16*calcs!$GQ67+parameters!$J$16*(calcs!$GU67+calcs!$GY67) + parameters!$K$16*calcs!$GT67+parameters!$L$16*(calcs!$GV67+calcs!$GZ67)+parameters!$M$16*(calcs!$GT67+calcs!$GV67+calcs!$GZ67)+parameters!$N$16*(calcs!$GO67+calcs!$GR67)+parameters!$O$16*calcs!$HB67+parameters!$P$16*calcs!$HE67)</f>
        <v>1.202520595117172E-3</v>
      </c>
      <c r="IB67" s="81"/>
      <c r="IC67" s="97">
        <f>(parameters!$E$18+parameters!$F$18*calcs!$Q67 +parameters!$G$18*calcs!$GM67+parameters!$H$18*LN(calcs!$GM67)+parameters!$I$18*calcs!$GQ67+parameters!$J$18*(calcs!$GU67+calcs!$GY67) + parameters!$K$18*calcs!$GT67+parameters!$L$18*(calcs!$GV67+calcs!$GZ67)+parameters!$M$18*(calcs!$GT67+calcs!$GV67+calcs!$GZ67)+parameters!$N$18*(calcs!$GO67+calcs!$GR67)+parameters!$O$18*calcs!$HB67+parameters!$P$18*calcs!$HE67)</f>
        <v>-19.74229209304324</v>
      </c>
      <c r="ID67" s="97">
        <f>EXP(parameters!$E$19+parameters!$F$19*calcs!$Q67 +parameters!$G$19*calcs!$GM67+parameters!$H$19*LN(calcs!$GM67)+parameters!$I$19*calcs!$GQ67+parameters!$J$19*(calcs!$GU67+calcs!$GY67) + parameters!$K$19*calcs!$GT67+parameters!$L$19*(calcs!$GV67+calcs!$GZ67)+parameters!$M$19*(calcs!$GT67+calcs!$GV67+calcs!$GZ67)+parameters!$N$19*(calcs!$GO67+calcs!$GR67)+parameters!$O$19*calcs!$HB67+parameters!$P$19*calcs!$HE67)</f>
        <v>1.2351454770505705</v>
      </c>
      <c r="IE67" s="73"/>
      <c r="IF67" s="97">
        <f>(parameters!$E$21+parameters!$F$21*calcs!$Q67 +parameters!$G$21*calcs!$GM67+parameters!$H$21*LN(calcs!$GM67)+parameters!$I$21*calcs!$GQ67+parameters!$J$21*(calcs!$GU67+calcs!$GY67) + parameters!$K$21*calcs!$GT67+parameters!$L$21*(calcs!$GV67+calcs!$GZ67)+parameters!$M$21*(calcs!$GT67+calcs!$GV67+calcs!$GZ67)+parameters!$N$21*(calcs!$GO67+calcs!$GR67)+parameters!$O$21*calcs!$HB67+parameters!$P$21*calcs!$HE67)</f>
        <v>10.626036642390634</v>
      </c>
      <c r="IG67" s="97">
        <f>(parameters!$E$22+parameters!$F$22*calcs!$Q67 +parameters!$G$22*calcs!$GM67+parameters!$H$22*LN(calcs!$GM67)+parameters!$I$22*calcs!$GQ67+parameters!$J$22*(calcs!$GU67+calcs!$GY67) + parameters!$K$22*calcs!$GT67+parameters!$L$22*(calcs!$GV67+calcs!$GZ67)+parameters!$M$22*(calcs!$GT67+calcs!$GV67+calcs!$GZ67)+parameters!$N$22*(calcs!$GO67+calcs!$GR67)+parameters!$O$22*calcs!$HB67+parameters!$P$22*calcs!$HE67)</f>
        <v>0.94132860317469613</v>
      </c>
      <c r="IH67" s="81"/>
      <c r="II67" s="97">
        <f>(parameters!$E$24+parameters!$F$24*calcs!$Q67 +parameters!$G$24*calcs!$GM67+parameters!$H$24*LN(calcs!$GM67)+parameters!$I$24*calcs!$GQ67+parameters!$J$24*(calcs!$GU67+calcs!$GY67) + parameters!$K$24*calcs!$GT67+parameters!$L$24*(calcs!$GV67+calcs!$GZ67)+parameters!$M$24*(calcs!$GT67+calcs!$GV67+calcs!$GZ67)+parameters!$N$24*(calcs!$GO67+calcs!$GR67)+parameters!$O$24*calcs!$HB67+parameters!$P$24*calcs!$HE67)</f>
        <v>18.287582059646759</v>
      </c>
    </row>
    <row r="68" spans="1:243" x14ac:dyDescent="0.3">
      <c r="A68" s="138" t="s">
        <v>179</v>
      </c>
      <c r="C68" s="115">
        <v>52.25</v>
      </c>
      <c r="D68" s="115">
        <v>1.2400000095367401</v>
      </c>
      <c r="E68" s="115">
        <v>17.799999237060501</v>
      </c>
      <c r="F68" s="115"/>
      <c r="G68" s="115">
        <v>8.2899999618530291</v>
      </c>
      <c r="H68" s="115">
        <v>2.5299999713897701</v>
      </c>
      <c r="I68" s="115">
        <v>5.6300001144409197</v>
      </c>
      <c r="J68" s="115">
        <v>0.259999990463257</v>
      </c>
      <c r="K68" s="115">
        <v>3.78999996185303</v>
      </c>
      <c r="L68" s="115">
        <v>2.4200000762939502</v>
      </c>
      <c r="M68" s="91">
        <v>0</v>
      </c>
      <c r="N68" s="91">
        <v>0</v>
      </c>
      <c r="O68" s="91">
        <v>0</v>
      </c>
      <c r="P68" s="91">
        <v>95.759999999999991</v>
      </c>
      <c r="Q68" s="60">
        <v>1025</v>
      </c>
      <c r="R68" s="92">
        <f t="shared" si="316"/>
        <v>0.86967376830892151</v>
      </c>
      <c r="S68" s="93">
        <f t="shared" si="317"/>
        <v>1.5525228615709779E-2</v>
      </c>
      <c r="T68" s="93">
        <f t="shared" si="318"/>
        <v>0.174576203860493</v>
      </c>
      <c r="U68" s="93">
        <f t="shared" si="319"/>
        <v>0</v>
      </c>
      <c r="V68" s="93">
        <f t="shared" si="320"/>
        <v>0.11539532240886732</v>
      </c>
      <c r="W68" s="93">
        <f t="shared" si="321"/>
        <v>6.2763581527902998E-2</v>
      </c>
      <c r="X68" s="93">
        <f t="shared" si="322"/>
        <v>0.1003922987596455</v>
      </c>
      <c r="Y68" s="93">
        <f t="shared" si="323"/>
        <v>3.6650689380216665E-3</v>
      </c>
      <c r="Z68" s="93">
        <f t="shared" si="324"/>
        <v>6.1149743652737704E-2</v>
      </c>
      <c r="AA68" s="93">
        <f t="shared" si="325"/>
        <v>2.5689094834092509E-2</v>
      </c>
      <c r="AB68" s="93">
        <f t="shared" si="326"/>
        <v>0</v>
      </c>
      <c r="AC68" s="94">
        <f t="shared" si="327"/>
        <v>0</v>
      </c>
      <c r="AD68" s="92">
        <f t="shared" si="328"/>
        <v>1.739347536617843</v>
      </c>
      <c r="AE68" s="93">
        <f t="shared" si="329"/>
        <v>3.1050457231419557E-2</v>
      </c>
      <c r="AF68" s="93">
        <f t="shared" si="330"/>
        <v>0.52372861158147899</v>
      </c>
      <c r="AG68" s="93">
        <f t="shared" si="331"/>
        <v>0</v>
      </c>
      <c r="AH68" s="93">
        <f t="shared" si="332"/>
        <v>0.11539532240886732</v>
      </c>
      <c r="AI68" s="93">
        <f t="shared" si="333"/>
        <v>6.2763581527902998E-2</v>
      </c>
      <c r="AJ68" s="93">
        <f t="shared" si="334"/>
        <v>0.1003922987596455</v>
      </c>
      <c r="AK68" s="93">
        <f t="shared" si="335"/>
        <v>3.6650689380216665E-3</v>
      </c>
      <c r="AL68" s="93">
        <f t="shared" si="336"/>
        <v>6.1149743652737704E-2</v>
      </c>
      <c r="AM68" s="93">
        <f t="shared" si="337"/>
        <v>2.5689094834092509E-2</v>
      </c>
      <c r="AN68" s="94">
        <f t="shared" si="338"/>
        <v>2.6631817155520094</v>
      </c>
      <c r="AO68" s="92">
        <f t="shared" si="339"/>
        <v>15.021503455282765</v>
      </c>
      <c r="AP68" s="93">
        <f t="shared" si="340"/>
        <v>0.26816064114296556</v>
      </c>
      <c r="AQ68" s="93">
        <f t="shared" si="341"/>
        <v>4.5230702794447657</v>
      </c>
      <c r="AR68" s="93">
        <f t="shared" si="342"/>
        <v>0</v>
      </c>
      <c r="AS68" s="93">
        <f t="shared" si="343"/>
        <v>0.99658705221090138</v>
      </c>
      <c r="AT68" s="93">
        <f t="shared" si="344"/>
        <v>0.54204426484001877</v>
      </c>
      <c r="AU68" s="93">
        <f t="shared" si="345"/>
        <v>0.86701664328348127</v>
      </c>
      <c r="AV68" s="93">
        <f t="shared" si="346"/>
        <v>3.1652584982180161E-2</v>
      </c>
      <c r="AW68" s="93">
        <f t="shared" si="347"/>
        <v>0.52810669876555805</v>
      </c>
      <c r="AX68" s="93">
        <f t="shared" si="348"/>
        <v>0.22185838004736369</v>
      </c>
      <c r="AY68" s="94">
        <f t="shared" si="349"/>
        <v>23.000000000000004</v>
      </c>
      <c r="AZ68" s="92">
        <f t="shared" si="350"/>
        <v>7.5107517276413827</v>
      </c>
      <c r="BA68" s="93">
        <f t="shared" si="351"/>
        <v>0.13408032057148278</v>
      </c>
      <c r="BB68" s="93">
        <f t="shared" si="352"/>
        <v>3.0153801862965106</v>
      </c>
      <c r="BC68" s="93">
        <f t="shared" si="353"/>
        <v>0</v>
      </c>
      <c r="BD68" s="93">
        <f t="shared" si="354"/>
        <v>0.99658705221090138</v>
      </c>
      <c r="BE68" s="93">
        <f t="shared" si="355"/>
        <v>0.54204426484001877</v>
      </c>
      <c r="BF68" s="93">
        <f t="shared" si="356"/>
        <v>0.86701664328348127</v>
      </c>
      <c r="BG68" s="93">
        <f t="shared" si="357"/>
        <v>3.1652584982180161E-2</v>
      </c>
      <c r="BH68" s="93">
        <f t="shared" si="358"/>
        <v>1.0562133975311161</v>
      </c>
      <c r="BI68" s="93">
        <f t="shared" si="359"/>
        <v>0.44371676009472738</v>
      </c>
      <c r="BJ68" s="93">
        <f t="shared" si="360"/>
        <v>0</v>
      </c>
      <c r="BK68" s="93">
        <f t="shared" si="361"/>
        <v>0</v>
      </c>
      <c r="BL68" s="93">
        <f t="shared" si="362"/>
        <v>2</v>
      </c>
      <c r="BM68" s="94">
        <f t="shared" si="363"/>
        <v>14.597442937451802</v>
      </c>
      <c r="BN68" s="95">
        <f t="shared" si="364"/>
        <v>7.5107517276413827</v>
      </c>
      <c r="BO68" s="66">
        <f t="shared" si="365"/>
        <v>0.48924827235861734</v>
      </c>
      <c r="BP68" s="66">
        <f t="shared" si="366"/>
        <v>0</v>
      </c>
      <c r="BQ68" s="66">
        <f t="shared" si="367"/>
        <v>8</v>
      </c>
      <c r="BR68" s="66">
        <f t="shared" si="368"/>
        <v>2.5261319139378933</v>
      </c>
      <c r="BS68" s="66">
        <f t="shared" si="369"/>
        <v>0.13408032057148278</v>
      </c>
      <c r="BT68" s="66">
        <f t="shared" si="370"/>
        <v>0</v>
      </c>
      <c r="BU68" s="66"/>
      <c r="BV68" s="66">
        <f t="shared" si="371"/>
        <v>0.54204426484001877</v>
      </c>
      <c r="BW68" s="66">
        <f t="shared" si="372"/>
        <v>0.99658705221090138</v>
      </c>
      <c r="BX68" s="66">
        <f t="shared" si="373"/>
        <v>3.1652584982180161E-2</v>
      </c>
      <c r="BY68" s="66">
        <f t="shared" si="374"/>
        <v>4.2304961365424765</v>
      </c>
      <c r="BZ68" s="66">
        <f t="shared" si="375"/>
        <v>0</v>
      </c>
      <c r="CA68" s="66">
        <f t="shared" si="376"/>
        <v>0</v>
      </c>
      <c r="CB68" s="66">
        <f t="shared" si="377"/>
        <v>0</v>
      </c>
      <c r="CC68" s="66">
        <f t="shared" si="378"/>
        <v>0.86701664328348127</v>
      </c>
      <c r="CD68" s="56">
        <f t="shared" si="379"/>
        <v>0.86701664328348127</v>
      </c>
      <c r="CE68" s="66">
        <f t="shared" si="380"/>
        <v>1.7340332865669625</v>
      </c>
      <c r="CF68" s="66">
        <f t="shared" si="381"/>
        <v>0.18919675424763482</v>
      </c>
      <c r="CG68" s="66">
        <f t="shared" si="382"/>
        <v>0.44371676009472738</v>
      </c>
      <c r="CH68" s="67">
        <f t="shared" si="383"/>
        <v>0.6329135143423622</v>
      </c>
      <c r="CI68" s="60"/>
      <c r="CJ68" s="60">
        <f t="shared" si="384"/>
        <v>1.0651397210425775</v>
      </c>
      <c r="CK68" s="60">
        <f t="shared" si="385"/>
        <v>1.0960823802194657</v>
      </c>
      <c r="CL68" s="60">
        <f t="shared" si="386"/>
        <v>1.1452556109053342</v>
      </c>
      <c r="CM68" s="60"/>
      <c r="CN68" s="60">
        <f t="shared" si="387"/>
        <v>1</v>
      </c>
      <c r="CO68" s="60">
        <f t="shared" si="388"/>
        <v>7.5107517276413827</v>
      </c>
      <c r="CP68" s="60">
        <f t="shared" si="389"/>
        <v>0.13408032057148278</v>
      </c>
      <c r="CQ68" s="60">
        <f t="shared" si="390"/>
        <v>3.0153801862965106</v>
      </c>
      <c r="CR68" s="60">
        <f t="shared" si="391"/>
        <v>0</v>
      </c>
      <c r="CS68" s="60">
        <f t="shared" si="392"/>
        <v>0.99658705221090138</v>
      </c>
      <c r="CT68" s="60">
        <f t="shared" si="393"/>
        <v>0.54204426484001877</v>
      </c>
      <c r="CU68" s="60">
        <f t="shared" si="394"/>
        <v>0.86701664328348127</v>
      </c>
      <c r="CV68" s="60">
        <f t="shared" si="395"/>
        <v>3.1652584982180161E-2</v>
      </c>
      <c r="CW68" s="60">
        <f t="shared" si="396"/>
        <v>1.0562133975311161</v>
      </c>
      <c r="CX68" s="60">
        <f t="shared" si="397"/>
        <v>0.44371676009472738</v>
      </c>
      <c r="CY68" s="60">
        <f t="shared" si="398"/>
        <v>0</v>
      </c>
      <c r="CZ68" s="60">
        <f t="shared" si="399"/>
        <v>0</v>
      </c>
      <c r="DA68" s="60">
        <f t="shared" si="400"/>
        <v>2</v>
      </c>
      <c r="DB68" s="60">
        <f t="shared" si="401"/>
        <v>23.000000000000004</v>
      </c>
      <c r="DC68" s="60">
        <f t="shared" si="205"/>
        <v>-7.1054273576010019E-15</v>
      </c>
      <c r="DD68" s="60" t="str">
        <f t="shared" si="402"/>
        <v/>
      </c>
      <c r="DE68" s="59">
        <f t="shared" si="403"/>
        <v>7.5107517276413827</v>
      </c>
      <c r="DF68" s="59">
        <f t="shared" si="404"/>
        <v>0.48924827235861734</v>
      </c>
      <c r="DG68" s="59">
        <f t="shared" si="405"/>
        <v>0</v>
      </c>
      <c r="DH68" s="59">
        <f t="shared" si="406"/>
        <v>8</v>
      </c>
      <c r="DI68" s="59">
        <f t="shared" si="407"/>
        <v>2.5261319139378933</v>
      </c>
      <c r="DJ68" s="59">
        <f t="shared" si="408"/>
        <v>0.13408032057148278</v>
      </c>
      <c r="DK68" s="59">
        <f t="shared" si="409"/>
        <v>0</v>
      </c>
      <c r="DL68" s="59">
        <f t="shared" si="410"/>
        <v>-7.1054273576010019E-15</v>
      </c>
      <c r="DM68" s="59">
        <f t="shared" si="411"/>
        <v>0.54204426484001877</v>
      </c>
      <c r="DN68" s="59">
        <f t="shared" si="412"/>
        <v>0.99658705221090849</v>
      </c>
      <c r="DO68" s="59">
        <f t="shared" si="413"/>
        <v>3.1652584982180161E-2</v>
      </c>
      <c r="DP68" s="59">
        <f t="shared" si="414"/>
        <v>4.2304961365424765</v>
      </c>
      <c r="DQ68" s="59">
        <f t="shared" si="415"/>
        <v>0</v>
      </c>
      <c r="DR68" s="59">
        <f t="shared" si="416"/>
        <v>0</v>
      </c>
      <c r="DS68" s="59">
        <f t="shared" si="417"/>
        <v>0</v>
      </c>
      <c r="DT68" s="59">
        <f t="shared" si="418"/>
        <v>0.86701664328348127</v>
      </c>
      <c r="DU68" s="59">
        <f t="shared" si="419"/>
        <v>1.0562133975311161</v>
      </c>
      <c r="DV68" s="59">
        <f t="shared" si="420"/>
        <v>1.9232300408145973</v>
      </c>
      <c r="DW68" s="59">
        <f t="shared" si="421"/>
        <v>0</v>
      </c>
      <c r="DX68" s="59">
        <f t="shared" si="422"/>
        <v>0</v>
      </c>
      <c r="DY68" s="59">
        <f t="shared" si="423"/>
        <v>0</v>
      </c>
      <c r="DZ68" s="60"/>
      <c r="EA68" s="60">
        <f t="shared" si="424"/>
        <v>0.76001327604559232</v>
      </c>
      <c r="EB68" s="60">
        <f t="shared" si="425"/>
        <v>1.0597915921248202</v>
      </c>
      <c r="EC68" s="60">
        <f t="shared" si="426"/>
        <v>0.99255486278462302</v>
      </c>
      <c r="ED68" s="60">
        <f t="shared" si="427"/>
        <v>0.97879448030760741</v>
      </c>
      <c r="EE68" s="60"/>
      <c r="EF68" s="60">
        <f t="shared" si="428"/>
        <v>1.0597915921248202</v>
      </c>
      <c r="EG68" s="60">
        <f t="shared" si="429"/>
        <v>7.9598315314913046</v>
      </c>
      <c r="EH68" s="60">
        <f t="shared" si="430"/>
        <v>0.14209719641105803</v>
      </c>
      <c r="EI68" s="60">
        <f t="shared" si="431"/>
        <v>3.1956745684968157</v>
      </c>
      <c r="EJ68" s="60">
        <f t="shared" si="432"/>
        <v>0</v>
      </c>
      <c r="EK68" s="60">
        <f t="shared" si="433"/>
        <v>1.0561745787535726</v>
      </c>
      <c r="EL68" s="60">
        <f t="shared" si="434"/>
        <v>0.57445395443693126</v>
      </c>
      <c r="EM68" s="60">
        <f t="shared" si="435"/>
        <v>0.91885694878411794</v>
      </c>
      <c r="EN68" s="60">
        <f t="shared" si="436"/>
        <v>3.3545143433130885E-2</v>
      </c>
      <c r="EO68" s="60">
        <f t="shared" si="437"/>
        <v>1.1193660781930672</v>
      </c>
      <c r="EP68" s="60">
        <f t="shared" si="438"/>
        <v>0.47024729163325801</v>
      </c>
      <c r="EQ68" s="60">
        <f t="shared" si="439"/>
        <v>0</v>
      </c>
      <c r="ER68" s="60">
        <f t="shared" si="440"/>
        <v>0</v>
      </c>
      <c r="ES68" s="60">
        <f t="shared" si="441"/>
        <v>2.1195831842496404</v>
      </c>
      <c r="ET68" s="60">
        <f t="shared" si="442"/>
        <v>24.375206618870862</v>
      </c>
      <c r="EU68" s="60">
        <f t="shared" si="247"/>
        <v>-2.750413237741725</v>
      </c>
      <c r="EV68" s="60" t="str">
        <f t="shared" si="443"/>
        <v/>
      </c>
      <c r="EW68" s="62">
        <f t="shared" si="444"/>
        <v>7.9598315314913046</v>
      </c>
      <c r="EX68" s="62">
        <f t="shared" si="445"/>
        <v>4.0168468508695376E-2</v>
      </c>
      <c r="EY68" s="62">
        <f t="shared" si="446"/>
        <v>0</v>
      </c>
      <c r="EZ68" s="62">
        <f t="shared" si="447"/>
        <v>8</v>
      </c>
      <c r="FA68" s="62">
        <f t="shared" si="448"/>
        <v>3.1555060999881204</v>
      </c>
      <c r="FB68" s="62">
        <f t="shared" si="449"/>
        <v>0.14209719641105803</v>
      </c>
      <c r="FC68" s="62">
        <f t="shared" si="450"/>
        <v>0</v>
      </c>
      <c r="FD68" s="62">
        <f t="shared" si="451"/>
        <v>-2.750413237741725</v>
      </c>
      <c r="FE68" s="62">
        <f t="shared" si="452"/>
        <v>0.57445395443693126</v>
      </c>
      <c r="FF68" s="62">
        <f t="shared" si="453"/>
        <v>3.8065878164952975</v>
      </c>
      <c r="FG68" s="62">
        <f t="shared" si="454"/>
        <v>3.3545143433130885E-2</v>
      </c>
      <c r="FH68" s="62">
        <f t="shared" si="455"/>
        <v>4.9617769730228138</v>
      </c>
      <c r="FI68" s="62">
        <f t="shared" si="456"/>
        <v>0</v>
      </c>
      <c r="FJ68" s="62">
        <f t="shared" si="457"/>
        <v>0</v>
      </c>
      <c r="FK68" s="62">
        <f t="shared" si="458"/>
        <v>0</v>
      </c>
      <c r="FL68" s="62">
        <f t="shared" si="459"/>
        <v>0.91885694878411794</v>
      </c>
      <c r="FM68" s="62">
        <f t="shared" si="460"/>
        <v>1.0811430512158822</v>
      </c>
      <c r="FN68" s="62">
        <f t="shared" si="461"/>
        <v>2</v>
      </c>
      <c r="FO68" s="62">
        <f t="shared" si="462"/>
        <v>3.8223026977185048E-2</v>
      </c>
      <c r="FP68" s="62">
        <f t="shared" si="463"/>
        <v>0.47024729163325801</v>
      </c>
      <c r="FQ68" s="62">
        <f t="shared" si="464"/>
        <v>0.50847031861044312</v>
      </c>
      <c r="FR68" s="62" t="str">
        <f t="shared" si="465"/>
        <v>Fail</v>
      </c>
      <c r="FS68" s="62" t="str">
        <f t="shared" si="466"/>
        <v>Low-Ca</v>
      </c>
      <c r="FT68" s="60">
        <f t="shared" si="467"/>
        <v>0.13112268370696106</v>
      </c>
      <c r="FU68" s="60"/>
      <c r="FV68" s="60">
        <f t="shared" si="468"/>
        <v>1.02989579606241</v>
      </c>
      <c r="FW68" s="60">
        <f t="shared" si="469"/>
        <v>7.7352916295663432</v>
      </c>
      <c r="FX68" s="60">
        <f t="shared" si="470"/>
        <v>0.13808875849127039</v>
      </c>
      <c r="FY68" s="60">
        <f t="shared" si="471"/>
        <v>3.1055273773966627</v>
      </c>
      <c r="FZ68" s="60">
        <f t="shared" si="472"/>
        <v>0</v>
      </c>
      <c r="GA68" s="60">
        <f t="shared" si="473"/>
        <v>1.0263808154822369</v>
      </c>
      <c r="GB68" s="60">
        <f t="shared" si="474"/>
        <v>0.55824910963847496</v>
      </c>
      <c r="GC68" s="60">
        <f t="shared" si="475"/>
        <v>0.8929367960337995</v>
      </c>
      <c r="GD68" s="60">
        <f t="shared" si="476"/>
        <v>3.2598864207655523E-2</v>
      </c>
      <c r="GE68" s="60">
        <f t="shared" si="477"/>
        <v>1.0877897378620915</v>
      </c>
      <c r="GF68" s="60">
        <f t="shared" si="478"/>
        <v>0.45698202586399267</v>
      </c>
      <c r="GG68" s="60">
        <f t="shared" si="479"/>
        <v>0</v>
      </c>
      <c r="GH68" s="60">
        <f t="shared" si="480"/>
        <v>0</v>
      </c>
      <c r="GI68" s="60">
        <f t="shared" si="481"/>
        <v>2.05979159212482</v>
      </c>
      <c r="GJ68" s="60">
        <f t="shared" si="482"/>
        <v>23.687603309435428</v>
      </c>
      <c r="GK68" s="60">
        <f t="shared" si="288"/>
        <v>-1.3752066188708554</v>
      </c>
      <c r="GL68" s="60"/>
      <c r="GM68" s="88">
        <f t="shared" si="483"/>
        <v>7.7352916295663432</v>
      </c>
      <c r="GN68" s="88">
        <f t="shared" si="484"/>
        <v>0.2647083704336568</v>
      </c>
      <c r="GO68" s="88">
        <f t="shared" si="485"/>
        <v>0</v>
      </c>
      <c r="GP68" s="87">
        <f t="shared" si="486"/>
        <v>8</v>
      </c>
      <c r="GQ68" s="88">
        <f t="shared" si="487"/>
        <v>2.8408190069630059</v>
      </c>
      <c r="GR68" s="88">
        <f t="shared" si="488"/>
        <v>0.13808875849127039</v>
      </c>
      <c r="GS68" s="88">
        <f t="shared" si="489"/>
        <v>0</v>
      </c>
      <c r="GT68" s="88">
        <f t="shared" si="490"/>
        <v>-1.3752066188708554</v>
      </c>
      <c r="GU68" s="88">
        <f t="shared" si="491"/>
        <v>0.55824910963847496</v>
      </c>
      <c r="GV68" s="88">
        <f t="shared" si="492"/>
        <v>2.4015874343530923</v>
      </c>
      <c r="GW68" s="88">
        <f t="shared" si="493"/>
        <v>3.2598864207655523E-2</v>
      </c>
      <c r="GX68" s="87">
        <f t="shared" si="494"/>
        <v>4.5961365547826443</v>
      </c>
      <c r="GY68" s="88">
        <f t="shared" si="495"/>
        <v>0</v>
      </c>
      <c r="GZ68" s="88">
        <f t="shared" si="496"/>
        <v>0</v>
      </c>
      <c r="HA68" s="88">
        <f t="shared" si="497"/>
        <v>0</v>
      </c>
      <c r="HB68" s="88">
        <f t="shared" si="498"/>
        <v>0.8929367960337995</v>
      </c>
      <c r="HC68" s="88">
        <f t="shared" si="499"/>
        <v>1.0877897378620915</v>
      </c>
      <c r="HD68" s="87">
        <f t="shared" si="500"/>
        <v>1.980726533895891</v>
      </c>
      <c r="HE68" s="88">
        <f t="shared" si="501"/>
        <v>0</v>
      </c>
      <c r="HF68" s="88">
        <f t="shared" si="502"/>
        <v>0.45698202586399267</v>
      </c>
      <c r="HG68" s="88">
        <f t="shared" si="503"/>
        <v>0.45698202586399267</v>
      </c>
      <c r="HH68" s="96" t="str">
        <f t="shared" si="504"/>
        <v>Fail</v>
      </c>
      <c r="HI68" s="83">
        <f t="shared" si="505"/>
        <v>0.18860808742013607</v>
      </c>
      <c r="HJ68" s="83">
        <f t="shared" si="506"/>
        <v>0.45698202586399267</v>
      </c>
      <c r="HK68" s="83">
        <f t="shared" si="507"/>
        <v>0.13808875849127039</v>
      </c>
      <c r="HL68" s="83">
        <f t="shared" si="508"/>
        <v>7.7352916295663432</v>
      </c>
      <c r="HM68" s="96" t="str">
        <f t="shared" si="509"/>
        <v>Ferroactinolite</v>
      </c>
      <c r="HN68" s="60"/>
      <c r="HO68" s="60"/>
      <c r="HP68" s="97">
        <f>parameters!$E$5+parameters!$F$5*calcs!$Q68 +parameters!$G$5*calcs!$GM68+parameters!$H$5*LN(calcs!$GM68)+parameters!$I$5*calcs!$GQ68+parameters!$J$5*(calcs!$GU68+calcs!$GY68) + parameters!$K$5*calcs!$GT68+parameters!$L$5*(calcs!$GV68+calcs!$GZ68)+parameters!$M$5*(calcs!$GT68+calcs!$GV68+calcs!$GZ68)+parameters!$N$5*(calcs!$GO68+calcs!$GR68)+parameters!$O$5*calcs!$HB68+parameters!$P$5*calcs!$HE68</f>
        <v>78.266226093900656</v>
      </c>
      <c r="HQ68" s="97">
        <f>parameters!$E$6+parameters!$F$6*calcs!$Q68 +parameters!$G$6*calcs!$GM68+parameters!$H$6*LN(calcs!$GM68)+parameters!$I$6*calcs!$GQ68+parameters!$J$6*(calcs!$GU68+calcs!$GY68) + parameters!$K$6*calcs!$GT68+parameters!$L$6*(calcs!$GV68+calcs!$GZ68)+parameters!$M$6*(calcs!$GT68+calcs!$GV68+calcs!$GZ68)+parameters!$N$6*(calcs!$GO68+calcs!$GR68)+parameters!$O$6*calcs!$HB68+parameters!$P$6*calcs!$HE68</f>
        <v>78.304516369808795</v>
      </c>
      <c r="HR68" s="97">
        <f>parameters!$E$7+parameters!$F$7*calcs!$Q68 +parameters!$G$7*calcs!$GM68+parameters!$H$7*LN(calcs!$GM68)+parameters!$I$7*calcs!$GQ68+parameters!$J$7*(calcs!$GU68+calcs!$GY68) + parameters!$K$7*calcs!$GT68+parameters!$L$7*(calcs!$GV68+calcs!$GZ68)+parameters!$M$7*(calcs!$GT68+calcs!$GV68+calcs!$GZ68)+parameters!$N$7*(calcs!$GO68+calcs!$GR68)+parameters!$O$7*calcs!$HB68+parameters!$P$7*calcs!$HE68</f>
        <v>116.44212535242745</v>
      </c>
      <c r="HS68" s="97">
        <f>parameters!$E$8+parameters!$F$8*calcs!$Q68 +parameters!$G$8*calcs!$GM68+parameters!$H$8*LN(calcs!$GM68)+parameters!$I$8*calcs!$GQ68+parameters!$J$8*(calcs!$GU68+calcs!$GY68) + parameters!$K$8*calcs!$GT68+parameters!$L$8*(calcs!$GV68+calcs!$GZ68)+parameters!$M$8*(calcs!$GT68+calcs!$GV68+calcs!$GZ68)+parameters!$N$8*(calcs!$GO68+calcs!$GR68)+parameters!$O$8*calcs!$HB68+parameters!$P$8*calcs!$HE68</f>
        <v>116.09630649526646</v>
      </c>
      <c r="HT68" s="81"/>
      <c r="HU68" s="97">
        <f>EXP(parameters!$E$10+parameters!$F$10*calcs!$Q68 +parameters!$G$10*calcs!$GM68+parameters!$H$10*LN(calcs!$GM68)+parameters!$I$10*calcs!$GQ68+parameters!$J$10*(calcs!$GU68+calcs!$GY68) + parameters!$K$10*calcs!$GT68+parameters!$L$10*(calcs!$GV68+calcs!$GZ68)+parameters!$M$10*(calcs!$GT68+calcs!$GV68+calcs!$GZ68)+parameters!$N$10*(calcs!$GO68+calcs!$GR68)+parameters!$O$10*calcs!$HB68+parameters!$P$10*calcs!$HE68)</f>
        <v>5.4405354380990201E-2</v>
      </c>
      <c r="HV68" s="97">
        <f>EXP(parameters!$E$11+parameters!$F$11*calcs!$Q68 +parameters!$G$11*calcs!$GM68+parameters!$H$11*LN(calcs!$GM68)+parameters!$I$11*calcs!$GQ68+parameters!$J$11*(calcs!$GU68+calcs!$GY68) + parameters!$K$11*calcs!$GT68+parameters!$L$11*(calcs!$GV68+calcs!$GZ68)+parameters!$M$11*(calcs!$GT68+calcs!$GV68+calcs!$GZ68)+parameters!$N$11*(calcs!$GO68+calcs!$GR68)+parameters!$O$11*calcs!$HB68+parameters!$P$11*calcs!$HE68)</f>
        <v>0.12408588399440591</v>
      </c>
      <c r="HX68" s="97">
        <f>EXP(parameters!$E$13+parameters!$F$13*calcs!$Q68 +parameters!$G$13*calcs!$GM68+parameters!$H$13*LN(calcs!$GM68)+parameters!$I$13*calcs!$GQ68+parameters!$J$13*(calcs!$GU68+calcs!$GY68) + parameters!$K$13*calcs!$GT68+parameters!$L$13*(calcs!$GV68+calcs!$GZ68)+parameters!$M$13*(calcs!$GT68+calcs!$GV68+calcs!$GZ68)+parameters!$N$13*(calcs!$GO68+calcs!$GR68)+parameters!$O$13*calcs!$HB68+parameters!$P$13*calcs!$HE68)</f>
        <v>0.25862697251364425</v>
      </c>
      <c r="HY68" s="97">
        <f>EXP(parameters!$E$14+parameters!$F$14*calcs!$Q68 +parameters!$G$14*calcs!$GM68+parameters!$H$14*LN(calcs!$GM68)+parameters!$I$14*calcs!$GQ68+parameters!$J$14*(calcs!$GU68+calcs!$GY68) + parameters!$K$14*calcs!$GT68+parameters!$L$14*(calcs!$GV68+calcs!$GZ68)+parameters!$M$14*(calcs!$GT68+calcs!$GV68+calcs!$GZ68)+parameters!$N$14*(calcs!$GO68+calcs!$GR68)+parameters!$O$14*calcs!$HB68+parameters!$P$14*calcs!$HE68)</f>
        <v>0.21949733674366878</v>
      </c>
      <c r="HZ68" s="81"/>
      <c r="IA68" s="97">
        <f>EXP(parameters!$E$16+parameters!$F$16*calcs!$Q68 +parameters!$G$16*calcs!$GM68+parameters!$H$16*LN(calcs!$GM68)+parameters!$I$16*calcs!$GQ68+parameters!$J$16*(calcs!$GU68+calcs!$GY68) + parameters!$K$16*calcs!$GT68+parameters!$L$16*(calcs!$GV68+calcs!$GZ68)+parameters!$M$16*(calcs!$GT68+calcs!$GV68+calcs!$GZ68)+parameters!$N$16*(calcs!$GO68+calcs!$GR68)+parameters!$O$16*calcs!$HB68+parameters!$P$16*calcs!$HE68)</f>
        <v>1.8126514823845259E-2</v>
      </c>
      <c r="IB68" s="81"/>
      <c r="IC68" s="97">
        <f>(parameters!$E$18+parameters!$F$18*calcs!$Q68 +parameters!$G$18*calcs!$GM68+parameters!$H$18*LN(calcs!$GM68)+parameters!$I$18*calcs!$GQ68+parameters!$J$18*(calcs!$GU68+calcs!$GY68) + parameters!$K$18*calcs!$GT68+parameters!$L$18*(calcs!$GV68+calcs!$GZ68)+parameters!$M$18*(calcs!$GT68+calcs!$GV68+calcs!$GZ68)+parameters!$N$18*(calcs!$GO68+calcs!$GR68)+parameters!$O$18*calcs!$HB68+parameters!$P$18*calcs!$HE68)</f>
        <v>-12.348194262529008</v>
      </c>
      <c r="ID68" s="97">
        <f>EXP(parameters!$E$19+parameters!$F$19*calcs!$Q68 +parameters!$G$19*calcs!$GM68+parameters!$H$19*LN(calcs!$GM68)+parameters!$I$19*calcs!$GQ68+parameters!$J$19*(calcs!$GU68+calcs!$GY68) + parameters!$K$19*calcs!$GT68+parameters!$L$19*(calcs!$GV68+calcs!$GZ68)+parameters!$M$19*(calcs!$GT68+calcs!$GV68+calcs!$GZ68)+parameters!$N$19*(calcs!$GO68+calcs!$GR68)+parameters!$O$19*calcs!$HB68+parameters!$P$19*calcs!$HE68)</f>
        <v>4.3381659672534694</v>
      </c>
      <c r="IE68" s="73"/>
      <c r="IF68" s="97">
        <f>(parameters!$E$21+parameters!$F$21*calcs!$Q68 +parameters!$G$21*calcs!$GM68+parameters!$H$21*LN(calcs!$GM68)+parameters!$I$21*calcs!$GQ68+parameters!$J$21*(calcs!$GU68+calcs!$GY68) + parameters!$K$21*calcs!$GT68+parameters!$L$21*(calcs!$GV68+calcs!$GZ68)+parameters!$M$21*(calcs!$GT68+calcs!$GV68+calcs!$GZ68)+parameters!$N$21*(calcs!$GO68+calcs!$GR68)+parameters!$O$21*calcs!$HB68+parameters!$P$21*calcs!$HE68)</f>
        <v>2.8822472948220978</v>
      </c>
      <c r="IG68" s="97">
        <f>(parameters!$E$22+parameters!$F$22*calcs!$Q68 +parameters!$G$22*calcs!$GM68+parameters!$H$22*LN(calcs!$GM68)+parameters!$I$22*calcs!$GQ68+parameters!$J$22*(calcs!$GU68+calcs!$GY68) + parameters!$K$22*calcs!$GT68+parameters!$L$22*(calcs!$GV68+calcs!$GZ68)+parameters!$M$22*(calcs!$GT68+calcs!$GV68+calcs!$GZ68)+parameters!$N$22*(calcs!$GO68+calcs!$GR68)+parameters!$O$22*calcs!$HB68+parameters!$P$22*calcs!$HE68)</f>
        <v>1.1419288153874221</v>
      </c>
      <c r="IH68" s="81"/>
      <c r="II68" s="97">
        <f>(parameters!$E$24+parameters!$F$24*calcs!$Q68 +parameters!$G$24*calcs!$GM68+parameters!$H$24*LN(calcs!$GM68)+parameters!$I$24*calcs!$GQ68+parameters!$J$24*(calcs!$GU68+calcs!$GY68) + parameters!$K$24*calcs!$GT68+parameters!$L$24*(calcs!$GV68+calcs!$GZ68)+parameters!$M$24*(calcs!$GT68+calcs!$GV68+calcs!$GZ68)+parameters!$N$24*(calcs!$GO68+calcs!$GR68)+parameters!$O$24*calcs!$HB68+parameters!$P$24*calcs!$HE68)</f>
        <v>19.426160203269962</v>
      </c>
    </row>
    <row r="69" spans="1:243" x14ac:dyDescent="0.3">
      <c r="A69" s="138" t="s">
        <v>179</v>
      </c>
      <c r="C69" s="115">
        <v>56.169998168945298</v>
      </c>
      <c r="D69" s="115">
        <v>0.83999997377395597</v>
      </c>
      <c r="E69" s="115">
        <v>17.909999847412099</v>
      </c>
      <c r="F69" s="115"/>
      <c r="G69" s="115">
        <v>6.8200001716613796</v>
      </c>
      <c r="H69" s="115">
        <v>1.9700000286102299</v>
      </c>
      <c r="I69" s="115">
        <v>5.3800001144409197</v>
      </c>
      <c r="J69" s="115">
        <v>0.10000000149011599</v>
      </c>
      <c r="K69" s="115">
        <v>3.3900001049041801</v>
      </c>
      <c r="L69" s="115">
        <v>2.4500000476837198</v>
      </c>
      <c r="M69" s="91">
        <v>0</v>
      </c>
      <c r="N69" s="91">
        <v>0</v>
      </c>
      <c r="O69" s="91">
        <v>0</v>
      </c>
      <c r="P69" s="91">
        <v>95.759999999999991</v>
      </c>
      <c r="Q69" s="60">
        <v>1025</v>
      </c>
      <c r="R69" s="92">
        <f t="shared" si="316"/>
        <v>0.93492007604769145</v>
      </c>
      <c r="S69" s="93">
        <f t="shared" si="317"/>
        <v>1.0517089943332364E-2</v>
      </c>
      <c r="T69" s="93">
        <f t="shared" si="318"/>
        <v>0.17565505160210057</v>
      </c>
      <c r="U69" s="93">
        <f t="shared" si="319"/>
        <v>0</v>
      </c>
      <c r="V69" s="93">
        <f t="shared" si="320"/>
        <v>9.4933187244729669E-2</v>
      </c>
      <c r="W69" s="93">
        <f t="shared" si="321"/>
        <v>4.8871248539077893E-2</v>
      </c>
      <c r="X69" s="93">
        <f t="shared" si="322"/>
        <v>9.5934381498589877E-2</v>
      </c>
      <c r="Y69" s="93">
        <f t="shared" si="323"/>
        <v>1.4096419719497604E-3</v>
      </c>
      <c r="Z69" s="93">
        <f t="shared" si="324"/>
        <v>5.469594709343778E-2</v>
      </c>
      <c r="AA69" s="93">
        <f t="shared" si="325"/>
        <v>2.600755437366082E-2</v>
      </c>
      <c r="AB69" s="93">
        <f t="shared" si="326"/>
        <v>0</v>
      </c>
      <c r="AC69" s="94">
        <f t="shared" si="327"/>
        <v>0</v>
      </c>
      <c r="AD69" s="92">
        <f t="shared" si="328"/>
        <v>1.8698401520953829</v>
      </c>
      <c r="AE69" s="93">
        <f t="shared" si="329"/>
        <v>2.1034179886664728E-2</v>
      </c>
      <c r="AF69" s="93">
        <f t="shared" si="330"/>
        <v>0.52696515480630168</v>
      </c>
      <c r="AG69" s="93">
        <f t="shared" si="331"/>
        <v>0</v>
      </c>
      <c r="AH69" s="93">
        <f t="shared" si="332"/>
        <v>9.4933187244729669E-2</v>
      </c>
      <c r="AI69" s="93">
        <f t="shared" si="333"/>
        <v>4.8871248539077893E-2</v>
      </c>
      <c r="AJ69" s="93">
        <f t="shared" si="334"/>
        <v>9.5934381498589877E-2</v>
      </c>
      <c r="AK69" s="93">
        <f t="shared" si="335"/>
        <v>1.4096419719497604E-3</v>
      </c>
      <c r="AL69" s="93">
        <f t="shared" si="336"/>
        <v>5.469594709343778E-2</v>
      </c>
      <c r="AM69" s="93">
        <f t="shared" si="337"/>
        <v>2.600755437366082E-2</v>
      </c>
      <c r="AN69" s="94">
        <f t="shared" si="338"/>
        <v>2.7396914475097942</v>
      </c>
      <c r="AO69" s="92">
        <f t="shared" si="339"/>
        <v>15.69750620541004</v>
      </c>
      <c r="AP69" s="93">
        <f t="shared" si="340"/>
        <v>0.17658416893370224</v>
      </c>
      <c r="AQ69" s="93">
        <f t="shared" si="341"/>
        <v>4.4239283119131647</v>
      </c>
      <c r="AR69" s="93">
        <f t="shared" si="342"/>
        <v>0</v>
      </c>
      <c r="AS69" s="93">
        <f t="shared" si="343"/>
        <v>0.79697416605560167</v>
      </c>
      <c r="AT69" s="93">
        <f t="shared" si="344"/>
        <v>0.41027930989107236</v>
      </c>
      <c r="AU69" s="93">
        <f t="shared" si="345"/>
        <v>0.80537929790346541</v>
      </c>
      <c r="AV69" s="93">
        <f t="shared" si="346"/>
        <v>1.1834093720412863E-2</v>
      </c>
      <c r="AW69" s="93">
        <f t="shared" si="347"/>
        <v>0.45917827144093809</v>
      </c>
      <c r="AX69" s="93">
        <f t="shared" si="348"/>
        <v>0.21833617473161107</v>
      </c>
      <c r="AY69" s="94">
        <f t="shared" si="349"/>
        <v>23.000000000000007</v>
      </c>
      <c r="AZ69" s="92">
        <f t="shared" si="350"/>
        <v>7.8487531027050199</v>
      </c>
      <c r="BA69" s="93">
        <f t="shared" si="351"/>
        <v>8.829208446685112E-2</v>
      </c>
      <c r="BB69" s="93">
        <f t="shared" si="352"/>
        <v>2.9492855412754433</v>
      </c>
      <c r="BC69" s="93">
        <f t="shared" si="353"/>
        <v>0</v>
      </c>
      <c r="BD69" s="93">
        <f t="shared" si="354"/>
        <v>0.79697416605560167</v>
      </c>
      <c r="BE69" s="93">
        <f t="shared" si="355"/>
        <v>0.41027930989107236</v>
      </c>
      <c r="BF69" s="93">
        <f t="shared" si="356"/>
        <v>0.80537929790346541</v>
      </c>
      <c r="BG69" s="93">
        <f t="shared" si="357"/>
        <v>1.1834093720412863E-2</v>
      </c>
      <c r="BH69" s="93">
        <f t="shared" si="358"/>
        <v>0.91835654288187618</v>
      </c>
      <c r="BI69" s="93">
        <f t="shared" si="359"/>
        <v>0.43667234946322214</v>
      </c>
      <c r="BJ69" s="93">
        <f t="shared" si="360"/>
        <v>0</v>
      </c>
      <c r="BK69" s="93">
        <f t="shared" si="361"/>
        <v>0</v>
      </c>
      <c r="BL69" s="93">
        <f t="shared" si="362"/>
        <v>2</v>
      </c>
      <c r="BM69" s="94">
        <f t="shared" si="363"/>
        <v>14.265826488362965</v>
      </c>
      <c r="BN69" s="95">
        <f t="shared" si="364"/>
        <v>7.8487531027050199</v>
      </c>
      <c r="BO69" s="66">
        <f t="shared" si="365"/>
        <v>0.15124689729498009</v>
      </c>
      <c r="BP69" s="66">
        <f t="shared" si="366"/>
        <v>0</v>
      </c>
      <c r="BQ69" s="66">
        <f t="shared" si="367"/>
        <v>8</v>
      </c>
      <c r="BR69" s="66">
        <f t="shared" si="368"/>
        <v>2.7980386439804632</v>
      </c>
      <c r="BS69" s="66">
        <f t="shared" si="369"/>
        <v>8.829208446685112E-2</v>
      </c>
      <c r="BT69" s="66">
        <f t="shared" si="370"/>
        <v>0</v>
      </c>
      <c r="BU69" s="66"/>
      <c r="BV69" s="66">
        <f t="shared" si="371"/>
        <v>0.41027930989107236</v>
      </c>
      <c r="BW69" s="66">
        <f t="shared" si="372"/>
        <v>0.79697416605560167</v>
      </c>
      <c r="BX69" s="66">
        <f t="shared" si="373"/>
        <v>1.1834093720412863E-2</v>
      </c>
      <c r="BY69" s="66">
        <f t="shared" si="374"/>
        <v>4.1054182981144018</v>
      </c>
      <c r="BZ69" s="66">
        <f t="shared" si="375"/>
        <v>0</v>
      </c>
      <c r="CA69" s="66">
        <f t="shared" si="376"/>
        <v>0</v>
      </c>
      <c r="CB69" s="66">
        <f t="shared" si="377"/>
        <v>0</v>
      </c>
      <c r="CC69" s="66">
        <f t="shared" si="378"/>
        <v>0.80537929790346541</v>
      </c>
      <c r="CD69" s="56">
        <f t="shared" si="379"/>
        <v>0.80537929790346541</v>
      </c>
      <c r="CE69" s="66">
        <f t="shared" si="380"/>
        <v>1.6107585958069308</v>
      </c>
      <c r="CF69" s="66">
        <f t="shared" si="381"/>
        <v>0.11297724497841077</v>
      </c>
      <c r="CG69" s="66">
        <f t="shared" si="382"/>
        <v>0.43667234946322214</v>
      </c>
      <c r="CH69" s="67">
        <f t="shared" si="383"/>
        <v>0.54964959444163286</v>
      </c>
      <c r="CI69" s="60"/>
      <c r="CJ69" s="60">
        <f t="shared" si="384"/>
        <v>1.019270181558247</v>
      </c>
      <c r="CK69" s="60">
        <f t="shared" si="385"/>
        <v>1.1215613769767667</v>
      </c>
      <c r="CL69" s="60">
        <f t="shared" si="386"/>
        <v>1.1618182291562309</v>
      </c>
      <c r="CM69" s="60"/>
      <c r="CN69" s="60">
        <f t="shared" si="387"/>
        <v>1</v>
      </c>
      <c r="CO69" s="60">
        <f t="shared" si="388"/>
        <v>7.8487531027050199</v>
      </c>
      <c r="CP69" s="60">
        <f t="shared" si="389"/>
        <v>8.829208446685112E-2</v>
      </c>
      <c r="CQ69" s="60">
        <f t="shared" si="390"/>
        <v>2.9492855412754433</v>
      </c>
      <c r="CR69" s="60">
        <f t="shared" si="391"/>
        <v>0</v>
      </c>
      <c r="CS69" s="60">
        <f t="shared" si="392"/>
        <v>0.79697416605560167</v>
      </c>
      <c r="CT69" s="60">
        <f t="shared" si="393"/>
        <v>0.41027930989107236</v>
      </c>
      <c r="CU69" s="60">
        <f t="shared" si="394"/>
        <v>0.80537929790346541</v>
      </c>
      <c r="CV69" s="60">
        <f t="shared" si="395"/>
        <v>1.1834093720412863E-2</v>
      </c>
      <c r="CW69" s="60">
        <f t="shared" si="396"/>
        <v>0.91835654288187618</v>
      </c>
      <c r="CX69" s="60">
        <f t="shared" si="397"/>
        <v>0.43667234946322214</v>
      </c>
      <c r="CY69" s="60">
        <f t="shared" si="398"/>
        <v>0</v>
      </c>
      <c r="CZ69" s="60">
        <f t="shared" si="399"/>
        <v>0</v>
      </c>
      <c r="DA69" s="60">
        <f t="shared" si="400"/>
        <v>2</v>
      </c>
      <c r="DB69" s="60">
        <f t="shared" si="401"/>
        <v>23.000000000000007</v>
      </c>
      <c r="DC69" s="60">
        <f t="shared" si="205"/>
        <v>-1.4210854715202004E-14</v>
      </c>
      <c r="DD69" s="60" t="str">
        <f t="shared" si="402"/>
        <v/>
      </c>
      <c r="DE69" s="59">
        <f t="shared" si="403"/>
        <v>7.8487531027050199</v>
      </c>
      <c r="DF69" s="59">
        <f t="shared" si="404"/>
        <v>0.15124689729498009</v>
      </c>
      <c r="DG69" s="59">
        <f t="shared" si="405"/>
        <v>0</v>
      </c>
      <c r="DH69" s="59">
        <f t="shared" si="406"/>
        <v>8</v>
      </c>
      <c r="DI69" s="59">
        <f t="shared" si="407"/>
        <v>2.7980386439804632</v>
      </c>
      <c r="DJ69" s="59">
        <f t="shared" si="408"/>
        <v>8.829208446685112E-2</v>
      </c>
      <c r="DK69" s="59">
        <f t="shared" si="409"/>
        <v>0</v>
      </c>
      <c r="DL69" s="59">
        <f t="shared" si="410"/>
        <v>-1.4210854715202004E-14</v>
      </c>
      <c r="DM69" s="59">
        <f t="shared" si="411"/>
        <v>0.41027930989107236</v>
      </c>
      <c r="DN69" s="59">
        <f t="shared" si="412"/>
        <v>0.79697416605561588</v>
      </c>
      <c r="DO69" s="59">
        <f t="shared" si="413"/>
        <v>1.1834093720412863E-2</v>
      </c>
      <c r="DP69" s="59">
        <f t="shared" si="414"/>
        <v>4.1054182981144018</v>
      </c>
      <c r="DQ69" s="59">
        <f t="shared" si="415"/>
        <v>0</v>
      </c>
      <c r="DR69" s="59">
        <f t="shared" si="416"/>
        <v>0</v>
      </c>
      <c r="DS69" s="59">
        <f t="shared" si="417"/>
        <v>0</v>
      </c>
      <c r="DT69" s="59">
        <f t="shared" si="418"/>
        <v>0.80537929790346541</v>
      </c>
      <c r="DU69" s="59">
        <f t="shared" si="419"/>
        <v>0.91835654288187618</v>
      </c>
      <c r="DV69" s="59">
        <f t="shared" si="420"/>
        <v>1.7237358407853416</v>
      </c>
      <c r="DW69" s="59">
        <f t="shared" si="421"/>
        <v>0</v>
      </c>
      <c r="DX69" s="59">
        <f t="shared" si="422"/>
        <v>0</v>
      </c>
      <c r="DY69" s="59">
        <f t="shared" si="423"/>
        <v>0</v>
      </c>
      <c r="DZ69" s="60"/>
      <c r="EA69" s="60">
        <f t="shared" si="424"/>
        <v>0.74087528890811349</v>
      </c>
      <c r="EB69" s="60">
        <f t="shared" si="425"/>
        <v>1.084665038030548</v>
      </c>
      <c r="EC69" s="60">
        <f t="shared" si="426"/>
        <v>1.0069091319354</v>
      </c>
      <c r="ED69" s="60">
        <f t="shared" si="427"/>
        <v>0.9829695363801173</v>
      </c>
      <c r="EE69" s="60"/>
      <c r="EF69" s="60">
        <f t="shared" si="428"/>
        <v>1.084665038030548</v>
      </c>
      <c r="EG69" s="60">
        <f t="shared" si="429"/>
        <v>8.5132680826379215</v>
      </c>
      <c r="EH69" s="60">
        <f t="shared" si="430"/>
        <v>9.576733715603343E-2</v>
      </c>
      <c r="EI69" s="60">
        <f t="shared" si="431"/>
        <v>3.1989869137904741</v>
      </c>
      <c r="EJ69" s="60">
        <f t="shared" si="432"/>
        <v>0</v>
      </c>
      <c r="EK69" s="60">
        <f t="shared" si="433"/>
        <v>0.86445001413406353</v>
      </c>
      <c r="EL69" s="60">
        <f t="shared" si="434"/>
        <v>0.44501562326614702</v>
      </c>
      <c r="EM69" s="60">
        <f t="shared" si="435"/>
        <v>0.87356676678947842</v>
      </c>
      <c r="EN69" s="60">
        <f t="shared" si="436"/>
        <v>1.2836027715308689E-2</v>
      </c>
      <c r="EO69" s="60">
        <f t="shared" si="437"/>
        <v>0.99610923451057287</v>
      </c>
      <c r="EP69" s="60">
        <f t="shared" si="438"/>
        <v>0.47364323053741458</v>
      </c>
      <c r="EQ69" s="60">
        <f t="shared" si="439"/>
        <v>0</v>
      </c>
      <c r="ER69" s="60">
        <f t="shared" si="440"/>
        <v>0</v>
      </c>
      <c r="ES69" s="60">
        <f t="shared" si="441"/>
        <v>2.1693300760610961</v>
      </c>
      <c r="ET69" s="60">
        <f t="shared" si="442"/>
        <v>24.947295874702608</v>
      </c>
      <c r="EU69" s="60">
        <f t="shared" si="247"/>
        <v>-3.8945917494052154</v>
      </c>
      <c r="EV69" s="60" t="str">
        <f t="shared" si="443"/>
        <v/>
      </c>
      <c r="EW69" s="62">
        <f t="shared" si="444"/>
        <v>8.5132680826379215</v>
      </c>
      <c r="EX69" s="62">
        <f t="shared" si="445"/>
        <v>0</v>
      </c>
      <c r="EY69" s="62">
        <f t="shared" si="446"/>
        <v>0</v>
      </c>
      <c r="EZ69" s="62">
        <f t="shared" si="447"/>
        <v>8.5132680826379215</v>
      </c>
      <c r="FA69" s="62">
        <f t="shared" si="448"/>
        <v>3.1989869137904741</v>
      </c>
      <c r="FB69" s="62">
        <f t="shared" si="449"/>
        <v>9.576733715603343E-2</v>
      </c>
      <c r="FC69" s="62">
        <f t="shared" si="450"/>
        <v>0</v>
      </c>
      <c r="FD69" s="62">
        <f t="shared" si="451"/>
        <v>-3.8945917494052154</v>
      </c>
      <c r="FE69" s="62">
        <f t="shared" si="452"/>
        <v>0.44501562326614702</v>
      </c>
      <c r="FF69" s="62">
        <f t="shared" si="453"/>
        <v>4.7590417635392788</v>
      </c>
      <c r="FG69" s="62">
        <f t="shared" si="454"/>
        <v>1.2836027715308689E-2</v>
      </c>
      <c r="FH69" s="62">
        <f t="shared" si="455"/>
        <v>4.6170559160620259</v>
      </c>
      <c r="FI69" s="62">
        <f t="shared" si="456"/>
        <v>0</v>
      </c>
      <c r="FJ69" s="62">
        <f t="shared" si="457"/>
        <v>0</v>
      </c>
      <c r="FK69" s="62">
        <f t="shared" si="458"/>
        <v>0</v>
      </c>
      <c r="FL69" s="62">
        <f t="shared" si="459"/>
        <v>0.87356676678947842</v>
      </c>
      <c r="FM69" s="62">
        <f t="shared" si="460"/>
        <v>0.99610923451057287</v>
      </c>
      <c r="FN69" s="62">
        <f t="shared" si="461"/>
        <v>1.8696760013000513</v>
      </c>
      <c r="FO69" s="62">
        <f t="shared" si="462"/>
        <v>0</v>
      </c>
      <c r="FP69" s="62">
        <f t="shared" si="463"/>
        <v>0.47364323053741458</v>
      </c>
      <c r="FQ69" s="62">
        <f t="shared" si="464"/>
        <v>0.47364323053741458</v>
      </c>
      <c r="FR69" s="62" t="str">
        <f t="shared" si="465"/>
        <v>Fail</v>
      </c>
      <c r="FS69" s="62" t="str">
        <f t="shared" si="466"/>
        <v>Low-Ca</v>
      </c>
      <c r="FT69" s="60">
        <f t="shared" si="467"/>
        <v>8.5513204445911248E-2</v>
      </c>
      <c r="FU69" s="60"/>
      <c r="FV69" s="60">
        <f t="shared" si="468"/>
        <v>1.0423325190152739</v>
      </c>
      <c r="FW69" s="60">
        <f t="shared" si="469"/>
        <v>8.1810105926714698</v>
      </c>
      <c r="FX69" s="60">
        <f t="shared" si="470"/>
        <v>9.2029710811442261E-2</v>
      </c>
      <c r="FY69" s="60">
        <f t="shared" si="471"/>
        <v>3.0741362275329585</v>
      </c>
      <c r="FZ69" s="60">
        <f t="shared" si="472"/>
        <v>0</v>
      </c>
      <c r="GA69" s="60">
        <f t="shared" si="473"/>
        <v>0.83071209009483249</v>
      </c>
      <c r="GB69" s="60">
        <f t="shared" si="474"/>
        <v>0.42764746657860964</v>
      </c>
      <c r="GC69" s="60">
        <f t="shared" si="475"/>
        <v>0.83947303234647186</v>
      </c>
      <c r="GD69" s="60">
        <f t="shared" si="476"/>
        <v>1.2335060717860774E-2</v>
      </c>
      <c r="GE69" s="60">
        <f t="shared" si="477"/>
        <v>0.95723288869622436</v>
      </c>
      <c r="GF69" s="60">
        <f t="shared" si="478"/>
        <v>0.45515779000031831</v>
      </c>
      <c r="GG69" s="60">
        <f t="shared" si="479"/>
        <v>0</v>
      </c>
      <c r="GH69" s="60">
        <f t="shared" si="480"/>
        <v>0</v>
      </c>
      <c r="GI69" s="60">
        <f t="shared" si="481"/>
        <v>2.0846650380305478</v>
      </c>
      <c r="GJ69" s="60">
        <f t="shared" si="482"/>
        <v>23.973647937351306</v>
      </c>
      <c r="GK69" s="60">
        <f t="shared" si="288"/>
        <v>-1.9472958747026112</v>
      </c>
      <c r="GL69" s="60"/>
      <c r="GM69" s="88">
        <f t="shared" si="483"/>
        <v>8.1810105926714698</v>
      </c>
      <c r="GN69" s="88">
        <f t="shared" si="484"/>
        <v>0</v>
      </c>
      <c r="GO69" s="88">
        <f t="shared" si="485"/>
        <v>0</v>
      </c>
      <c r="GP69" s="87">
        <f t="shared" si="486"/>
        <v>8.1810105926714698</v>
      </c>
      <c r="GQ69" s="88">
        <f t="shared" si="487"/>
        <v>3.0741362275329585</v>
      </c>
      <c r="GR69" s="88">
        <f t="shared" si="488"/>
        <v>9.2029710811442261E-2</v>
      </c>
      <c r="GS69" s="88">
        <f t="shared" si="489"/>
        <v>0</v>
      </c>
      <c r="GT69" s="88">
        <f t="shared" si="490"/>
        <v>-1.9472958747026112</v>
      </c>
      <c r="GU69" s="88">
        <f t="shared" si="491"/>
        <v>0.42764746657860964</v>
      </c>
      <c r="GV69" s="88">
        <f t="shared" si="492"/>
        <v>2.7780079647974438</v>
      </c>
      <c r="GW69" s="88">
        <f t="shared" si="493"/>
        <v>1.2335060717860774E-2</v>
      </c>
      <c r="GX69" s="87">
        <f t="shared" si="494"/>
        <v>4.4368605557357039</v>
      </c>
      <c r="GY69" s="88">
        <f t="shared" si="495"/>
        <v>0</v>
      </c>
      <c r="GZ69" s="88">
        <f t="shared" si="496"/>
        <v>0</v>
      </c>
      <c r="HA69" s="88">
        <f t="shared" si="497"/>
        <v>0</v>
      </c>
      <c r="HB69" s="88">
        <f t="shared" si="498"/>
        <v>0.83947303234647186</v>
      </c>
      <c r="HC69" s="88">
        <f t="shared" si="499"/>
        <v>0.95723288869622436</v>
      </c>
      <c r="HD69" s="87">
        <f t="shared" si="500"/>
        <v>1.7967059210426961</v>
      </c>
      <c r="HE69" s="88">
        <f t="shared" si="501"/>
        <v>0</v>
      </c>
      <c r="HF69" s="88">
        <f t="shared" si="502"/>
        <v>0.45515779000031831</v>
      </c>
      <c r="HG69" s="88">
        <f t="shared" si="503"/>
        <v>0.45515779000031831</v>
      </c>
      <c r="HH69" s="96" t="str">
        <f t="shared" si="504"/>
        <v>Fail</v>
      </c>
      <c r="HI69" s="83">
        <f t="shared" si="505"/>
        <v>0.13340406532558571</v>
      </c>
      <c r="HJ69" s="83">
        <f t="shared" si="506"/>
        <v>0.45515779000031831</v>
      </c>
      <c r="HK69" s="83">
        <f t="shared" si="507"/>
        <v>9.2029710811442261E-2</v>
      </c>
      <c r="HL69" s="83">
        <f t="shared" si="508"/>
        <v>8.1810105926714698</v>
      </c>
      <c r="HM69" s="96" t="str">
        <f t="shared" si="509"/>
        <v>Ferroactinolite</v>
      </c>
      <c r="HN69" s="60"/>
      <c r="HO69" s="60"/>
      <c r="HP69" s="97">
        <f>parameters!$E$5+parameters!$F$5*calcs!$Q69 +parameters!$G$5*calcs!$GM69+parameters!$H$5*LN(calcs!$GM69)+parameters!$I$5*calcs!$GQ69+parameters!$J$5*(calcs!$GU69+calcs!$GY69) + parameters!$K$5*calcs!$GT69+parameters!$L$5*(calcs!$GV69+calcs!$GZ69)+parameters!$M$5*(calcs!$GT69+calcs!$GV69+calcs!$GZ69)+parameters!$N$5*(calcs!$GO69+calcs!$GR69)+parameters!$O$5*calcs!$HB69+parameters!$P$5*calcs!$HE69</f>
        <v>75.10612016134111</v>
      </c>
      <c r="HQ69" s="97">
        <f>parameters!$E$6+parameters!$F$6*calcs!$Q69 +parameters!$G$6*calcs!$GM69+parameters!$H$6*LN(calcs!$GM69)+parameters!$I$6*calcs!$GQ69+parameters!$J$6*(calcs!$GU69+calcs!$GY69) + parameters!$K$6*calcs!$GT69+parameters!$L$6*(calcs!$GV69+calcs!$GZ69)+parameters!$M$6*(calcs!$GT69+calcs!$GV69+calcs!$GZ69)+parameters!$N$6*(calcs!$GO69+calcs!$GR69)+parameters!$O$6*calcs!$HB69+parameters!$P$6*calcs!$HE69</f>
        <v>79.622991964104003</v>
      </c>
      <c r="HR69" s="97">
        <f>parameters!$E$7+parameters!$F$7*calcs!$Q69 +parameters!$G$7*calcs!$GM69+parameters!$H$7*LN(calcs!$GM69)+parameters!$I$7*calcs!$GQ69+parameters!$J$7*(calcs!$GU69+calcs!$GY69) + parameters!$K$7*calcs!$GT69+parameters!$L$7*(calcs!$GV69+calcs!$GZ69)+parameters!$M$7*(calcs!$GT69+calcs!$GV69+calcs!$GZ69)+parameters!$N$7*(calcs!$GO69+calcs!$GR69)+parameters!$O$7*calcs!$HB69+parameters!$P$7*calcs!$HE69</f>
        <v>126.62865134657697</v>
      </c>
      <c r="HS69" s="97">
        <f>parameters!$E$8+parameters!$F$8*calcs!$Q69 +parameters!$G$8*calcs!$GM69+parameters!$H$8*LN(calcs!$GM69)+parameters!$I$8*calcs!$GQ69+parameters!$J$8*(calcs!$GU69+calcs!$GY69) + parameters!$K$8*calcs!$GT69+parameters!$L$8*(calcs!$GV69+calcs!$GZ69)+parameters!$M$8*(calcs!$GT69+calcs!$GV69+calcs!$GZ69)+parameters!$N$8*(calcs!$GO69+calcs!$GR69)+parameters!$O$8*calcs!$HB69+parameters!$P$8*calcs!$HE69</f>
        <v>126.41561322195599</v>
      </c>
      <c r="HT69" s="81"/>
      <c r="HU69" s="97">
        <f>EXP(parameters!$E$10+parameters!$F$10*calcs!$Q69 +parameters!$G$10*calcs!$GM69+parameters!$H$10*LN(calcs!$GM69)+parameters!$I$10*calcs!$GQ69+parameters!$J$10*(calcs!$GU69+calcs!$GY69) + parameters!$K$10*calcs!$GT69+parameters!$L$10*(calcs!$GV69+calcs!$GZ69)+parameters!$M$10*(calcs!$GT69+calcs!$GV69+calcs!$GZ69)+parameters!$N$10*(calcs!$GO69+calcs!$GR69)+parameters!$O$10*calcs!$HB69+parameters!$P$10*calcs!$HE69)</f>
        <v>3.1620271294767112E-2</v>
      </c>
      <c r="HV69" s="97">
        <f>EXP(parameters!$E$11+parameters!$F$11*calcs!$Q69 +parameters!$G$11*calcs!$GM69+parameters!$H$11*LN(calcs!$GM69)+parameters!$I$11*calcs!$GQ69+parameters!$J$11*(calcs!$GU69+calcs!$GY69) + parameters!$K$11*calcs!$GT69+parameters!$L$11*(calcs!$GV69+calcs!$GZ69)+parameters!$M$11*(calcs!$GT69+calcs!$GV69+calcs!$GZ69)+parameters!$N$11*(calcs!$GO69+calcs!$GR69)+parameters!$O$11*calcs!$HB69+parameters!$P$11*calcs!$HE69)</f>
        <v>8.05335862968624E-2</v>
      </c>
      <c r="HX69" s="97">
        <f>EXP(parameters!$E$13+parameters!$F$13*calcs!$Q69 +parameters!$G$13*calcs!$GM69+parameters!$H$13*LN(calcs!$GM69)+parameters!$I$13*calcs!$GQ69+parameters!$J$13*(calcs!$GU69+calcs!$GY69) + parameters!$K$13*calcs!$GT69+parameters!$L$13*(calcs!$GV69+calcs!$GZ69)+parameters!$M$13*(calcs!$GT69+calcs!$GV69+calcs!$GZ69)+parameters!$N$13*(calcs!$GO69+calcs!$GR69)+parameters!$O$13*calcs!$HB69+parameters!$P$13*calcs!$HE69)</f>
        <v>0.12357917541724317</v>
      </c>
      <c r="HY69" s="97">
        <f>EXP(parameters!$E$14+parameters!$F$14*calcs!$Q69 +parameters!$G$14*calcs!$GM69+parameters!$H$14*LN(calcs!$GM69)+parameters!$I$14*calcs!$GQ69+parameters!$J$14*(calcs!$GU69+calcs!$GY69) + parameters!$K$14*calcs!$GT69+parameters!$L$14*(calcs!$GV69+calcs!$GZ69)+parameters!$M$14*(calcs!$GT69+calcs!$GV69+calcs!$GZ69)+parameters!$N$14*(calcs!$GO69+calcs!$GR69)+parameters!$O$14*calcs!$HB69+parameters!$P$14*calcs!$HE69)</f>
        <v>8.8271959251202306E-2</v>
      </c>
      <c r="HZ69" s="81"/>
      <c r="IA69" s="97">
        <f>EXP(parameters!$E$16+parameters!$F$16*calcs!$Q69 +parameters!$G$16*calcs!$GM69+parameters!$H$16*LN(calcs!$GM69)+parameters!$I$16*calcs!$GQ69+parameters!$J$16*(calcs!$GU69+calcs!$GY69) + parameters!$K$16*calcs!$GT69+parameters!$L$16*(calcs!$GV69+calcs!$GZ69)+parameters!$M$16*(calcs!$GT69+calcs!$GV69+calcs!$GZ69)+parameters!$N$16*(calcs!$GO69+calcs!$GR69)+parameters!$O$16*calcs!$HB69+parameters!$P$16*calcs!$HE69)</f>
        <v>6.07790538051119E-3</v>
      </c>
      <c r="IB69" s="81"/>
      <c r="IC69" s="97">
        <f>(parameters!$E$18+parameters!$F$18*calcs!$Q69 +parameters!$G$18*calcs!$GM69+parameters!$H$18*LN(calcs!$GM69)+parameters!$I$18*calcs!$GQ69+parameters!$J$18*(calcs!$GU69+calcs!$GY69) + parameters!$K$18*calcs!$GT69+parameters!$L$18*(calcs!$GV69+calcs!$GZ69)+parameters!$M$18*(calcs!$GT69+calcs!$GV69+calcs!$GZ69)+parameters!$N$18*(calcs!$GO69+calcs!$GR69)+parameters!$O$18*calcs!$HB69+parameters!$P$18*calcs!$HE69)</f>
        <v>-16.030911764261528</v>
      </c>
      <c r="ID69" s="97">
        <f>EXP(parameters!$E$19+parameters!$F$19*calcs!$Q69 +parameters!$G$19*calcs!$GM69+parameters!$H$19*LN(calcs!$GM69)+parameters!$I$19*calcs!$GQ69+parameters!$J$19*(calcs!$GU69+calcs!$GY69) + parameters!$K$19*calcs!$GT69+parameters!$L$19*(calcs!$GV69+calcs!$GZ69)+parameters!$M$19*(calcs!$GT69+calcs!$GV69+calcs!$GZ69)+parameters!$N$19*(calcs!$GO69+calcs!$GR69)+parameters!$O$19*calcs!$HB69+parameters!$P$19*calcs!$HE69)</f>
        <v>3.2019651585285782</v>
      </c>
      <c r="IE69" s="73"/>
      <c r="IF69" s="97">
        <f>(parameters!$E$21+parameters!$F$21*calcs!$Q69 +parameters!$G$21*calcs!$GM69+parameters!$H$21*LN(calcs!$GM69)+parameters!$I$21*calcs!$GQ69+parameters!$J$21*(calcs!$GU69+calcs!$GY69) + parameters!$K$21*calcs!$GT69+parameters!$L$21*(calcs!$GV69+calcs!$GZ69)+parameters!$M$21*(calcs!$GT69+calcs!$GV69+calcs!$GZ69)+parameters!$N$21*(calcs!$GO69+calcs!$GR69)+parameters!$O$21*calcs!$HB69+parameters!$P$21*calcs!$HE69)</f>
        <v>5.0230150331901209</v>
      </c>
      <c r="IG69" s="97">
        <f>(parameters!$E$22+parameters!$F$22*calcs!$Q69 +parameters!$G$22*calcs!$GM69+parameters!$H$22*LN(calcs!$GM69)+parameters!$I$22*calcs!$GQ69+parameters!$J$22*(calcs!$GU69+calcs!$GY69) + parameters!$K$22*calcs!$GT69+parameters!$L$22*(calcs!$GV69+calcs!$GZ69)+parameters!$M$22*(calcs!$GT69+calcs!$GV69+calcs!$GZ69)+parameters!$N$22*(calcs!$GO69+calcs!$GR69)+parameters!$O$22*calcs!$HB69+parameters!$P$22*calcs!$HE69)</f>
        <v>1.2615246967667808</v>
      </c>
      <c r="IH69" s="81"/>
      <c r="II69" s="97">
        <f>(parameters!$E$24+parameters!$F$24*calcs!$Q69 +parameters!$G$24*calcs!$GM69+parameters!$H$24*LN(calcs!$GM69)+parameters!$I$24*calcs!$GQ69+parameters!$J$24*(calcs!$GU69+calcs!$GY69) + parameters!$K$24*calcs!$GT69+parameters!$L$24*(calcs!$GV69+calcs!$GZ69)+parameters!$M$24*(calcs!$GT69+calcs!$GV69+calcs!$GZ69)+parameters!$N$24*(calcs!$GO69+calcs!$GR69)+parameters!$O$24*calcs!$HB69+parameters!$P$24*calcs!$HE69)</f>
        <v>18.039289134495359</v>
      </c>
    </row>
    <row r="70" spans="1:243" x14ac:dyDescent="0.3">
      <c r="A70" s="138" t="s">
        <v>179</v>
      </c>
      <c r="C70" s="115">
        <v>58.580001831054702</v>
      </c>
      <c r="D70" s="115">
        <v>0.62000000476837203</v>
      </c>
      <c r="E70" s="115">
        <v>17.25</v>
      </c>
      <c r="F70" s="115"/>
      <c r="G70" s="115">
        <v>5.4699997901916504</v>
      </c>
      <c r="H70" s="115">
        <v>0.66000002622604403</v>
      </c>
      <c r="I70" s="115">
        <v>2.6700000762939502</v>
      </c>
      <c r="J70" s="115">
        <v>0.109999999403954</v>
      </c>
      <c r="K70" s="115">
        <v>5.0599999427795401</v>
      </c>
      <c r="L70" s="115">
        <v>3.6500000953674299</v>
      </c>
      <c r="M70" s="91">
        <v>0</v>
      </c>
      <c r="N70" s="91">
        <v>0</v>
      </c>
      <c r="O70" s="91">
        <v>0</v>
      </c>
      <c r="P70" s="91">
        <v>95.759999999999991</v>
      </c>
      <c r="Q70" s="60">
        <v>1025</v>
      </c>
      <c r="R70" s="92">
        <f t="shared" si="316"/>
        <v>0.9750333194250117</v>
      </c>
      <c r="S70" s="93">
        <f t="shared" si="317"/>
        <v>7.7626143078549144E-3</v>
      </c>
      <c r="T70" s="93">
        <f t="shared" si="318"/>
        <v>0.16918200256568183</v>
      </c>
      <c r="U70" s="93">
        <f t="shared" si="319"/>
        <v>0</v>
      </c>
      <c r="V70" s="93">
        <f t="shared" si="320"/>
        <v>7.6141422469260159E-2</v>
      </c>
      <c r="W70" s="93">
        <f t="shared" si="321"/>
        <v>1.6373109060432746E-2</v>
      </c>
      <c r="X70" s="93">
        <f t="shared" si="322"/>
        <v>4.7610557708522648E-2</v>
      </c>
      <c r="Y70" s="93">
        <f t="shared" si="323"/>
        <v>1.5506061376367917E-3</v>
      </c>
      <c r="Z70" s="93">
        <f t="shared" si="324"/>
        <v>8.1640554748859132E-2</v>
      </c>
      <c r="AA70" s="93">
        <f t="shared" si="325"/>
        <v>3.8745948610850879E-2</v>
      </c>
      <c r="AB70" s="93">
        <f t="shared" si="326"/>
        <v>0</v>
      </c>
      <c r="AC70" s="94">
        <f t="shared" si="327"/>
        <v>0</v>
      </c>
      <c r="AD70" s="92">
        <f t="shared" si="328"/>
        <v>1.9500666388500234</v>
      </c>
      <c r="AE70" s="93">
        <f t="shared" si="329"/>
        <v>1.5525228615709829E-2</v>
      </c>
      <c r="AF70" s="93">
        <f t="shared" si="330"/>
        <v>0.5075460076970455</v>
      </c>
      <c r="AG70" s="93">
        <f t="shared" si="331"/>
        <v>0</v>
      </c>
      <c r="AH70" s="93">
        <f t="shared" si="332"/>
        <v>7.6141422469260159E-2</v>
      </c>
      <c r="AI70" s="93">
        <f t="shared" si="333"/>
        <v>1.6373109060432746E-2</v>
      </c>
      <c r="AJ70" s="93">
        <f t="shared" si="334"/>
        <v>4.7610557708522648E-2</v>
      </c>
      <c r="AK70" s="93">
        <f t="shared" si="335"/>
        <v>1.5506061376367917E-3</v>
      </c>
      <c r="AL70" s="93">
        <f t="shared" si="336"/>
        <v>8.1640554748859132E-2</v>
      </c>
      <c r="AM70" s="93">
        <f t="shared" si="337"/>
        <v>3.8745948610850879E-2</v>
      </c>
      <c r="AN70" s="94">
        <f t="shared" si="338"/>
        <v>2.7352000738983415</v>
      </c>
      <c r="AO70" s="92">
        <f t="shared" si="339"/>
        <v>16.397898318869935</v>
      </c>
      <c r="AP70" s="93">
        <f t="shared" si="340"/>
        <v>0.13054995924023857</v>
      </c>
      <c r="AQ70" s="93">
        <f t="shared" si="341"/>
        <v>4.2678991889592623</v>
      </c>
      <c r="AR70" s="93">
        <f t="shared" si="342"/>
        <v>0</v>
      </c>
      <c r="AS70" s="93">
        <f t="shared" si="343"/>
        <v>0.64026494204389672</v>
      </c>
      <c r="AT70" s="93">
        <f t="shared" si="344"/>
        <v>0.13767969370270991</v>
      </c>
      <c r="AU70" s="93">
        <f t="shared" si="345"/>
        <v>0.40035200267281068</v>
      </c>
      <c r="AV70" s="93">
        <f t="shared" si="346"/>
        <v>1.3038878400882831E-2</v>
      </c>
      <c r="AW70" s="93">
        <f t="shared" si="347"/>
        <v>0.68650654741593475</v>
      </c>
      <c r="AX70" s="93">
        <f t="shared" si="348"/>
        <v>0.32581046869432473</v>
      </c>
      <c r="AY70" s="94">
        <f t="shared" si="349"/>
        <v>22.999999999999996</v>
      </c>
      <c r="AZ70" s="92">
        <f t="shared" si="350"/>
        <v>8.1989491594349673</v>
      </c>
      <c r="BA70" s="93">
        <f t="shared" si="351"/>
        <v>6.5274979620119286E-2</v>
      </c>
      <c r="BB70" s="93">
        <f t="shared" si="352"/>
        <v>2.8452661259728416</v>
      </c>
      <c r="BC70" s="93">
        <f t="shared" si="353"/>
        <v>0</v>
      </c>
      <c r="BD70" s="93">
        <f t="shared" si="354"/>
        <v>0.64026494204389672</v>
      </c>
      <c r="BE70" s="93">
        <f t="shared" si="355"/>
        <v>0.13767969370270991</v>
      </c>
      <c r="BF70" s="93">
        <f t="shared" si="356"/>
        <v>0.40035200267281068</v>
      </c>
      <c r="BG70" s="93">
        <f t="shared" si="357"/>
        <v>1.3038878400882831E-2</v>
      </c>
      <c r="BH70" s="93">
        <f t="shared" si="358"/>
        <v>1.3730130948318695</v>
      </c>
      <c r="BI70" s="93">
        <f t="shared" si="359"/>
        <v>0.65162093738864946</v>
      </c>
      <c r="BJ70" s="93">
        <f t="shared" si="360"/>
        <v>0</v>
      </c>
      <c r="BK70" s="93">
        <f t="shared" si="361"/>
        <v>0</v>
      </c>
      <c r="BL70" s="93">
        <f t="shared" si="362"/>
        <v>2</v>
      </c>
      <c r="BM70" s="94">
        <f t="shared" si="363"/>
        <v>14.325459814068747</v>
      </c>
      <c r="BN70" s="95">
        <f t="shared" si="364"/>
        <v>8.1989491594349673</v>
      </c>
      <c r="BO70" s="66">
        <f t="shared" si="365"/>
        <v>0</v>
      </c>
      <c r="BP70" s="66">
        <f t="shared" si="366"/>
        <v>0</v>
      </c>
      <c r="BQ70" s="66">
        <f t="shared" si="367"/>
        <v>8.1989491594349673</v>
      </c>
      <c r="BR70" s="66">
        <f t="shared" si="368"/>
        <v>2.8452661259728416</v>
      </c>
      <c r="BS70" s="66">
        <f t="shared" si="369"/>
        <v>6.5274979620119286E-2</v>
      </c>
      <c r="BT70" s="66">
        <f t="shared" si="370"/>
        <v>0</v>
      </c>
      <c r="BU70" s="66"/>
      <c r="BV70" s="66">
        <f t="shared" si="371"/>
        <v>0.13767969370270991</v>
      </c>
      <c r="BW70" s="66">
        <f t="shared" si="372"/>
        <v>0.64026494204389672</v>
      </c>
      <c r="BX70" s="66">
        <f t="shared" si="373"/>
        <v>1.3038878400882831E-2</v>
      </c>
      <c r="BY70" s="66">
        <f t="shared" si="374"/>
        <v>3.7015246197404506</v>
      </c>
      <c r="BZ70" s="66">
        <f t="shared" si="375"/>
        <v>0</v>
      </c>
      <c r="CA70" s="66">
        <f t="shared" si="376"/>
        <v>0</v>
      </c>
      <c r="CB70" s="66">
        <f t="shared" si="377"/>
        <v>0</v>
      </c>
      <c r="CC70" s="66">
        <f t="shared" si="378"/>
        <v>0.40035200267281068</v>
      </c>
      <c r="CD70" s="56">
        <f t="shared" si="379"/>
        <v>0.40035200267281068</v>
      </c>
      <c r="CE70" s="66">
        <f t="shared" si="380"/>
        <v>0.80070400534562136</v>
      </c>
      <c r="CF70" s="66">
        <f t="shared" si="381"/>
        <v>0.97266109215905883</v>
      </c>
      <c r="CG70" s="66">
        <f t="shared" si="382"/>
        <v>0.65162093738864946</v>
      </c>
      <c r="CH70" s="67">
        <f t="shared" si="383"/>
        <v>1.6242820295477083</v>
      </c>
      <c r="CI70" s="60"/>
      <c r="CJ70" s="60">
        <f t="shared" si="384"/>
        <v>0.97573479776904992</v>
      </c>
      <c r="CK70" s="60">
        <f t="shared" si="385"/>
        <v>1.1168925959560978</v>
      </c>
      <c r="CL70" s="60">
        <f t="shared" si="386"/>
        <v>1.2194303265505004</v>
      </c>
      <c r="CM70" s="60"/>
      <c r="CN70" s="60">
        <f t="shared" si="387"/>
        <v>0.97573479776904992</v>
      </c>
      <c r="CO70" s="60">
        <f t="shared" si="388"/>
        <v>8</v>
      </c>
      <c r="CP70" s="60">
        <f t="shared" si="389"/>
        <v>6.3691069039015946E-2</v>
      </c>
      <c r="CQ70" s="60">
        <f t="shared" si="390"/>
        <v>2.7762251680252388</v>
      </c>
      <c r="CR70" s="60">
        <f t="shared" si="391"/>
        <v>0</v>
      </c>
      <c r="CS70" s="60">
        <f t="shared" si="392"/>
        <v>0.62472878374381402</v>
      </c>
      <c r="CT70" s="60">
        <f t="shared" si="393"/>
        <v>0.13433886809191839</v>
      </c>
      <c r="CU70" s="60">
        <f t="shared" si="394"/>
        <v>0.39063738036438905</v>
      </c>
      <c r="CV70" s="60">
        <f t="shared" si="395"/>
        <v>1.2722487379620642E-2</v>
      </c>
      <c r="CW70" s="60">
        <f t="shared" si="396"/>
        <v>1.3396966544200315</v>
      </c>
      <c r="CX70" s="60">
        <f t="shared" si="397"/>
        <v>0.63580922356499259</v>
      </c>
      <c r="CY70" s="60">
        <f t="shared" si="398"/>
        <v>0</v>
      </c>
      <c r="CZ70" s="60">
        <f t="shared" si="399"/>
        <v>0</v>
      </c>
      <c r="DA70" s="60">
        <f t="shared" si="400"/>
        <v>1.9514695955380998</v>
      </c>
      <c r="DB70" s="60">
        <f t="shared" si="401"/>
        <v>22.441900348688144</v>
      </c>
      <c r="DC70" s="60">
        <f t="shared" si="205"/>
        <v>1.1161993026237127</v>
      </c>
      <c r="DD70" s="60" t="str">
        <f t="shared" si="402"/>
        <v>FAIL</v>
      </c>
      <c r="DE70" s="59">
        <f t="shared" si="403"/>
        <v>8</v>
      </c>
      <c r="DF70" s="59">
        <f t="shared" si="404"/>
        <v>0</v>
      </c>
      <c r="DG70" s="59">
        <f t="shared" si="405"/>
        <v>0</v>
      </c>
      <c r="DH70" s="59">
        <f t="shared" si="406"/>
        <v>8</v>
      </c>
      <c r="DI70" s="59">
        <f t="shared" si="407"/>
        <v>2.7762251680252388</v>
      </c>
      <c r="DJ70" s="59">
        <f t="shared" si="408"/>
        <v>6.3691069039015946E-2</v>
      </c>
      <c r="DK70" s="59">
        <f t="shared" si="409"/>
        <v>0</v>
      </c>
      <c r="DL70" s="59">
        <f t="shared" si="410"/>
        <v>1.1161993026237127</v>
      </c>
      <c r="DM70" s="59">
        <f t="shared" si="411"/>
        <v>0.13433886809191839</v>
      </c>
      <c r="DN70" s="59">
        <f t="shared" si="412"/>
        <v>-0.49147051887989868</v>
      </c>
      <c r="DO70" s="59">
        <f t="shared" si="413"/>
        <v>1.2722487379620642E-2</v>
      </c>
      <c r="DP70" s="59">
        <f t="shared" si="414"/>
        <v>3.6117063762796078</v>
      </c>
      <c r="DQ70" s="59">
        <f t="shared" si="415"/>
        <v>0</v>
      </c>
      <c r="DR70" s="59">
        <f t="shared" si="416"/>
        <v>0</v>
      </c>
      <c r="DS70" s="59">
        <f t="shared" si="417"/>
        <v>0</v>
      </c>
      <c r="DT70" s="59">
        <f t="shared" si="418"/>
        <v>0.39063738036438905</v>
      </c>
      <c r="DU70" s="59">
        <f t="shared" si="419"/>
        <v>1.3396966544200315</v>
      </c>
      <c r="DV70" s="59">
        <f t="shared" si="420"/>
        <v>1.7303340347844205</v>
      </c>
      <c r="DW70" s="59">
        <f t="shared" si="421"/>
        <v>0</v>
      </c>
      <c r="DX70" s="59">
        <f t="shared" si="422"/>
        <v>0</v>
      </c>
      <c r="DY70" s="59">
        <f t="shared" si="423"/>
        <v>0</v>
      </c>
      <c r="DZ70" s="60"/>
      <c r="EA70" s="60">
        <f t="shared" si="424"/>
        <v>0.72436110608691373</v>
      </c>
      <c r="EB70" s="60">
        <f t="shared" si="425"/>
        <v>1.0969852822810124</v>
      </c>
      <c r="EC70" s="60">
        <f t="shared" si="426"/>
        <v>1.056839616343767</v>
      </c>
      <c r="ED70" s="60">
        <f t="shared" si="427"/>
        <v>0.98627227047617538</v>
      </c>
      <c r="EE70" s="60"/>
      <c r="EF70" s="60">
        <f t="shared" si="428"/>
        <v>1.0969852822810124</v>
      </c>
      <c r="EG70" s="60">
        <f t="shared" si="429"/>
        <v>8.9941265580704375</v>
      </c>
      <c r="EH70" s="60">
        <f t="shared" si="430"/>
        <v>7.1605691944463895E-2</v>
      </c>
      <c r="EI70" s="60">
        <f t="shared" si="431"/>
        <v>3.1212150643649204</v>
      </c>
      <c r="EJ70" s="60">
        <f t="shared" si="432"/>
        <v>0</v>
      </c>
      <c r="EK70" s="60">
        <f t="shared" si="433"/>
        <v>0.70236121818266006</v>
      </c>
      <c r="EL70" s="60">
        <f t="shared" si="434"/>
        <v>0.15103259766083058</v>
      </c>
      <c r="EM70" s="60">
        <f t="shared" si="435"/>
        <v>0.43918025466380189</v>
      </c>
      <c r="EN70" s="60">
        <f t="shared" si="436"/>
        <v>1.4303457703220248E-2</v>
      </c>
      <c r="EO70" s="60">
        <f t="shared" si="437"/>
        <v>1.5061751574096649</v>
      </c>
      <c r="EP70" s="60">
        <f t="shared" si="438"/>
        <v>0.71481857794150561</v>
      </c>
      <c r="EQ70" s="60">
        <f t="shared" si="439"/>
        <v>0</v>
      </c>
      <c r="ER70" s="60">
        <f t="shared" si="440"/>
        <v>0</v>
      </c>
      <c r="ES70" s="60">
        <f t="shared" si="441"/>
        <v>2.1939705645620249</v>
      </c>
      <c r="ET70" s="60">
        <f t="shared" si="442"/>
        <v>25.230661492463284</v>
      </c>
      <c r="EU70" s="60">
        <f t="shared" si="247"/>
        <v>-4.4613229849265679</v>
      </c>
      <c r="EV70" s="60" t="str">
        <f t="shared" si="443"/>
        <v/>
      </c>
      <c r="EW70" s="62">
        <f t="shared" si="444"/>
        <v>8.9941265580704375</v>
      </c>
      <c r="EX70" s="62">
        <f t="shared" si="445"/>
        <v>0</v>
      </c>
      <c r="EY70" s="62">
        <f t="shared" si="446"/>
        <v>0</v>
      </c>
      <c r="EZ70" s="62">
        <f t="shared" si="447"/>
        <v>8.9941265580704375</v>
      </c>
      <c r="FA70" s="62">
        <f t="shared" si="448"/>
        <v>3.1212150643649204</v>
      </c>
      <c r="FB70" s="62">
        <f t="shared" si="449"/>
        <v>7.1605691944463895E-2</v>
      </c>
      <c r="FC70" s="62">
        <f t="shared" si="450"/>
        <v>0</v>
      </c>
      <c r="FD70" s="62">
        <f t="shared" si="451"/>
        <v>-4.4613229849265679</v>
      </c>
      <c r="FE70" s="62">
        <f t="shared" si="452"/>
        <v>0.15103259766083058</v>
      </c>
      <c r="FF70" s="62">
        <f t="shared" si="453"/>
        <v>5.163684203109228</v>
      </c>
      <c r="FG70" s="62">
        <f t="shared" si="454"/>
        <v>1.4303457703220248E-2</v>
      </c>
      <c r="FH70" s="62">
        <f t="shared" si="455"/>
        <v>4.0605180298560954</v>
      </c>
      <c r="FI70" s="62">
        <f t="shared" si="456"/>
        <v>0</v>
      </c>
      <c r="FJ70" s="62">
        <f t="shared" si="457"/>
        <v>0</v>
      </c>
      <c r="FK70" s="62">
        <f t="shared" si="458"/>
        <v>0</v>
      </c>
      <c r="FL70" s="62">
        <f t="shared" si="459"/>
        <v>0.43918025466380189</v>
      </c>
      <c r="FM70" s="62">
        <f t="shared" si="460"/>
        <v>1.5061751574096649</v>
      </c>
      <c r="FN70" s="62">
        <f t="shared" si="461"/>
        <v>1.9453554120734668</v>
      </c>
      <c r="FO70" s="62">
        <f t="shared" si="462"/>
        <v>0</v>
      </c>
      <c r="FP70" s="62">
        <f t="shared" si="463"/>
        <v>0.71481857794150561</v>
      </c>
      <c r="FQ70" s="62">
        <f t="shared" si="464"/>
        <v>0.71481857794150561</v>
      </c>
      <c r="FR70" s="62" t="str">
        <f t="shared" si="465"/>
        <v>Fail</v>
      </c>
      <c r="FS70" s="62" t="str">
        <f t="shared" si="466"/>
        <v>Low-Ca</v>
      </c>
      <c r="FT70" s="60">
        <f t="shared" si="467"/>
        <v>2.8417807255307976E-2</v>
      </c>
      <c r="FU70" s="60"/>
      <c r="FV70" s="60">
        <f t="shared" si="468"/>
        <v>1.0363600400250312</v>
      </c>
      <c r="FW70" s="60">
        <f t="shared" si="469"/>
        <v>8.4970632790352187</v>
      </c>
      <c r="FX70" s="60">
        <f t="shared" si="470"/>
        <v>6.7648380491739921E-2</v>
      </c>
      <c r="FY70" s="60">
        <f t="shared" si="471"/>
        <v>2.9487201161950796</v>
      </c>
      <c r="FZ70" s="60">
        <f t="shared" si="472"/>
        <v>0</v>
      </c>
      <c r="GA70" s="60">
        <f t="shared" si="473"/>
        <v>0.6635450009632371</v>
      </c>
      <c r="GB70" s="60">
        <f t="shared" si="474"/>
        <v>0.14268573287637448</v>
      </c>
      <c r="GC70" s="60">
        <f t="shared" si="475"/>
        <v>0.41490881751409547</v>
      </c>
      <c r="GD70" s="60">
        <f t="shared" si="476"/>
        <v>1.3512972541420447E-2</v>
      </c>
      <c r="GE70" s="60">
        <f t="shared" si="477"/>
        <v>1.4229359059148483</v>
      </c>
      <c r="GF70" s="60">
        <f t="shared" si="478"/>
        <v>0.67531390075324915</v>
      </c>
      <c r="GG70" s="60">
        <f t="shared" si="479"/>
        <v>0</v>
      </c>
      <c r="GH70" s="60">
        <f t="shared" si="480"/>
        <v>0</v>
      </c>
      <c r="GI70" s="60">
        <f t="shared" si="481"/>
        <v>2.0727200800500625</v>
      </c>
      <c r="GJ70" s="60">
        <f t="shared" si="482"/>
        <v>23.83628092057571</v>
      </c>
      <c r="GK70" s="60">
        <f t="shared" si="288"/>
        <v>-1.6725618411514205</v>
      </c>
      <c r="GL70" s="60"/>
      <c r="GM70" s="88">
        <f t="shared" si="483"/>
        <v>8.4970632790352187</v>
      </c>
      <c r="GN70" s="88">
        <f t="shared" si="484"/>
        <v>0</v>
      </c>
      <c r="GO70" s="88">
        <f t="shared" si="485"/>
        <v>0</v>
      </c>
      <c r="GP70" s="87">
        <f t="shared" si="486"/>
        <v>8.4970632790352187</v>
      </c>
      <c r="GQ70" s="88">
        <f t="shared" si="487"/>
        <v>2.9487201161950796</v>
      </c>
      <c r="GR70" s="88">
        <f t="shared" si="488"/>
        <v>6.7648380491739921E-2</v>
      </c>
      <c r="GS70" s="88">
        <f t="shared" si="489"/>
        <v>0</v>
      </c>
      <c r="GT70" s="88">
        <f t="shared" si="490"/>
        <v>-1.6725618411514205</v>
      </c>
      <c r="GU70" s="88">
        <f t="shared" si="491"/>
        <v>0.14268573287637448</v>
      </c>
      <c r="GV70" s="88">
        <f t="shared" si="492"/>
        <v>2.3361068421146576</v>
      </c>
      <c r="GW70" s="88">
        <f t="shared" si="493"/>
        <v>1.3512972541420447E-2</v>
      </c>
      <c r="GX70" s="87">
        <f t="shared" si="494"/>
        <v>3.8361122030678514</v>
      </c>
      <c r="GY70" s="88">
        <f t="shared" si="495"/>
        <v>0</v>
      </c>
      <c r="GZ70" s="88">
        <f t="shared" si="496"/>
        <v>0</v>
      </c>
      <c r="HA70" s="88">
        <f t="shared" si="497"/>
        <v>0</v>
      </c>
      <c r="HB70" s="88">
        <f t="shared" si="498"/>
        <v>0.41490881751409547</v>
      </c>
      <c r="HC70" s="88">
        <f t="shared" si="499"/>
        <v>1.4229359059148483</v>
      </c>
      <c r="HD70" s="87">
        <f t="shared" si="500"/>
        <v>1.8378447234289439</v>
      </c>
      <c r="HE70" s="88">
        <f t="shared" si="501"/>
        <v>0</v>
      </c>
      <c r="HF70" s="88">
        <f t="shared" si="502"/>
        <v>0.67531390075324915</v>
      </c>
      <c r="HG70" s="88">
        <f t="shared" si="503"/>
        <v>0.67531390075324915</v>
      </c>
      <c r="HH70" s="96" t="str">
        <f t="shared" si="504"/>
        <v>Fail</v>
      </c>
      <c r="HI70" s="83">
        <f t="shared" si="505"/>
        <v>5.7562594916555576E-2</v>
      </c>
      <c r="HJ70" s="83">
        <f t="shared" si="506"/>
        <v>0.67531390075324915</v>
      </c>
      <c r="HK70" s="83">
        <f t="shared" si="507"/>
        <v>6.7648380491739921E-2</v>
      </c>
      <c r="HL70" s="83">
        <f t="shared" si="508"/>
        <v>8.4970632790352187</v>
      </c>
      <c r="HM70" s="96" t="str">
        <f t="shared" si="509"/>
        <v>Ferro-edenite</v>
      </c>
      <c r="HN70" s="60"/>
      <c r="HO70" s="60"/>
      <c r="HP70" s="97">
        <f>parameters!$E$5+parameters!$F$5*calcs!$Q70 +parameters!$G$5*calcs!$GM70+parameters!$H$5*LN(calcs!$GM70)+parameters!$I$5*calcs!$GQ70+parameters!$J$5*(calcs!$GU70+calcs!$GY70) + parameters!$K$5*calcs!$GT70+parameters!$L$5*(calcs!$GV70+calcs!$GZ70)+parameters!$M$5*(calcs!$GT70+calcs!$GV70+calcs!$GZ70)+parameters!$N$5*(calcs!$GO70+calcs!$GR70)+parameters!$O$5*calcs!$HB70+parameters!$P$5*calcs!$HE70</f>
        <v>52.225617357890201</v>
      </c>
      <c r="HQ70" s="97">
        <f>parameters!$E$6+parameters!$F$6*calcs!$Q70 +parameters!$G$6*calcs!$GM70+parameters!$H$6*LN(calcs!$GM70)+parameters!$I$6*calcs!$GQ70+parameters!$J$6*(calcs!$GU70+calcs!$GY70) + parameters!$K$6*calcs!$GT70+parameters!$L$6*(calcs!$GV70+calcs!$GZ70)+parameters!$M$6*(calcs!$GT70+calcs!$GV70+calcs!$GZ70)+parameters!$N$6*(calcs!$GO70+calcs!$GR70)+parameters!$O$6*calcs!$HB70+parameters!$P$6*calcs!$HE70</f>
        <v>78.689804755551492</v>
      </c>
      <c r="HR70" s="97">
        <f>parameters!$E$7+parameters!$F$7*calcs!$Q70 +parameters!$G$7*calcs!$GM70+parameters!$H$7*LN(calcs!$GM70)+parameters!$I$7*calcs!$GQ70+parameters!$J$7*(calcs!$GU70+calcs!$GY70) + parameters!$K$7*calcs!$GT70+parameters!$L$7*(calcs!$GV70+calcs!$GZ70)+parameters!$M$7*(calcs!$GT70+calcs!$GV70+calcs!$GZ70)+parameters!$N$7*(calcs!$GO70+calcs!$GR70)+parameters!$O$7*calcs!$HB70+parameters!$P$7*calcs!$HE70</f>
        <v>134.94010188475519</v>
      </c>
      <c r="HS70" s="97">
        <f>parameters!$E$8+parameters!$F$8*calcs!$Q70 +parameters!$G$8*calcs!$GM70+parameters!$H$8*LN(calcs!$GM70)+parameters!$I$8*calcs!$GQ70+parameters!$J$8*(calcs!$GU70+calcs!$GY70) + parameters!$K$8*calcs!$GT70+parameters!$L$8*(calcs!$GV70+calcs!$GZ70)+parameters!$M$8*(calcs!$GT70+calcs!$GV70+calcs!$GZ70)+parameters!$N$8*(calcs!$GO70+calcs!$GR70)+parameters!$O$8*calcs!$HB70+parameters!$P$8*calcs!$HE70</f>
        <v>134.80451785428519</v>
      </c>
      <c r="HT70" s="81"/>
      <c r="HU70" s="97">
        <f>EXP(parameters!$E$10+parameters!$F$10*calcs!$Q70 +parameters!$G$10*calcs!$GM70+parameters!$H$10*LN(calcs!$GM70)+parameters!$I$10*calcs!$GQ70+parameters!$J$10*(calcs!$GU70+calcs!$GY70) + parameters!$K$10*calcs!$GT70+parameters!$L$10*(calcs!$GV70+calcs!$GZ70)+parameters!$M$10*(calcs!$GT70+calcs!$GV70+calcs!$GZ70)+parameters!$N$10*(calcs!$GO70+calcs!$GR70)+parameters!$O$10*calcs!$HB70+parameters!$P$10*calcs!$HE70)</f>
        <v>3.5679253501538319E-2</v>
      </c>
      <c r="HV70" s="97">
        <f>EXP(parameters!$E$11+parameters!$F$11*calcs!$Q70 +parameters!$G$11*calcs!$GM70+parameters!$H$11*LN(calcs!$GM70)+parameters!$I$11*calcs!$GQ70+parameters!$J$11*(calcs!$GU70+calcs!$GY70) + parameters!$K$11*calcs!$GT70+parameters!$L$11*(calcs!$GV70+calcs!$GZ70)+parameters!$M$11*(calcs!$GT70+calcs!$GV70+calcs!$GZ70)+parameters!$N$11*(calcs!$GO70+calcs!$GR70)+parameters!$O$11*calcs!$HB70+parameters!$P$11*calcs!$HE70)</f>
        <v>8.1194948761689686E-2</v>
      </c>
      <c r="HX70" s="97">
        <f>EXP(parameters!$E$13+parameters!$F$13*calcs!$Q70 +parameters!$G$13*calcs!$GM70+parameters!$H$13*LN(calcs!$GM70)+parameters!$I$13*calcs!$GQ70+parameters!$J$13*(calcs!$GU70+calcs!$GY70) + parameters!$K$13*calcs!$GT70+parameters!$L$13*(calcs!$GV70+calcs!$GZ70)+parameters!$M$13*(calcs!$GT70+calcs!$GV70+calcs!$GZ70)+parameters!$N$13*(calcs!$GO70+calcs!$GR70)+parameters!$O$13*calcs!$HB70+parameters!$P$13*calcs!$HE70)</f>
        <v>0.1537993511026029</v>
      </c>
      <c r="HY70" s="97">
        <f>EXP(parameters!$E$14+parameters!$F$14*calcs!$Q70 +parameters!$G$14*calcs!$GM70+parameters!$H$14*LN(calcs!$GM70)+parameters!$I$14*calcs!$GQ70+parameters!$J$14*(calcs!$GU70+calcs!$GY70) + parameters!$K$14*calcs!$GT70+parameters!$L$14*(calcs!$GV70+calcs!$GZ70)+parameters!$M$14*(calcs!$GT70+calcs!$GV70+calcs!$GZ70)+parameters!$N$14*(calcs!$GO70+calcs!$GR70)+parameters!$O$14*calcs!$HB70+parameters!$P$14*calcs!$HE70)</f>
        <v>7.2177906855872276E-2</v>
      </c>
      <c r="HZ70" s="81"/>
      <c r="IA70" s="97">
        <f>EXP(parameters!$E$16+parameters!$F$16*calcs!$Q70 +parameters!$G$16*calcs!$GM70+parameters!$H$16*LN(calcs!$GM70)+parameters!$I$16*calcs!$GQ70+parameters!$J$16*(calcs!$GU70+calcs!$GY70) + parameters!$K$16*calcs!$GT70+parameters!$L$16*(calcs!$GV70+calcs!$GZ70)+parameters!$M$16*(calcs!$GT70+calcs!$GV70+calcs!$GZ70)+parameters!$N$16*(calcs!$GO70+calcs!$GR70)+parameters!$O$16*calcs!$HB70+parameters!$P$16*calcs!$HE70)</f>
        <v>1.6193293061211617E-3</v>
      </c>
      <c r="IB70" s="81"/>
      <c r="IC70" s="97">
        <f>(parameters!$E$18+parameters!$F$18*calcs!$Q70 +parameters!$G$18*calcs!$GM70+parameters!$H$18*LN(calcs!$GM70)+parameters!$I$18*calcs!$GQ70+parameters!$J$18*(calcs!$GU70+calcs!$GY70) + parameters!$K$18*calcs!$GT70+parameters!$L$18*(calcs!$GV70+calcs!$GZ70)+parameters!$M$18*(calcs!$GT70+calcs!$GV70+calcs!$GZ70)+parameters!$N$18*(calcs!$GO70+calcs!$GR70)+parameters!$O$18*calcs!$HB70+parameters!$P$18*calcs!$HE70)</f>
        <v>-19.342671533748465</v>
      </c>
      <c r="ID70" s="97">
        <f>EXP(parameters!$E$19+parameters!$F$19*calcs!$Q70 +parameters!$G$19*calcs!$GM70+parameters!$H$19*LN(calcs!$GM70)+parameters!$I$19*calcs!$GQ70+parameters!$J$19*(calcs!$GU70+calcs!$GY70) + parameters!$K$19*calcs!$GT70+parameters!$L$19*(calcs!$GV70+calcs!$GZ70)+parameters!$M$19*(calcs!$GT70+calcs!$GV70+calcs!$GZ70)+parameters!$N$19*(calcs!$GO70+calcs!$GR70)+parameters!$O$19*calcs!$HB70+parameters!$P$19*calcs!$HE70)</f>
        <v>1.5438434842032098</v>
      </c>
      <c r="IE70" s="73"/>
      <c r="IF70" s="97">
        <f>(parameters!$E$21+parameters!$F$21*calcs!$Q70 +parameters!$G$21*calcs!$GM70+parameters!$H$21*LN(calcs!$GM70)+parameters!$I$21*calcs!$GQ70+parameters!$J$21*(calcs!$GU70+calcs!$GY70) + parameters!$K$21*calcs!$GT70+parameters!$L$21*(calcs!$GV70+calcs!$GZ70)+parameters!$M$21*(calcs!$GT70+calcs!$GV70+calcs!$GZ70)+parameters!$N$21*(calcs!$GO70+calcs!$GR70)+parameters!$O$21*calcs!$HB70+parameters!$P$21*calcs!$HE70)</f>
        <v>11.534401063867888</v>
      </c>
      <c r="IG70" s="97">
        <f>(parameters!$E$22+parameters!$F$22*calcs!$Q70 +parameters!$G$22*calcs!$GM70+parameters!$H$22*LN(calcs!$GM70)+parameters!$I$22*calcs!$GQ70+parameters!$J$22*(calcs!$GU70+calcs!$GY70) + parameters!$K$22*calcs!$GT70+parameters!$L$22*(calcs!$GV70+calcs!$GZ70)+parameters!$M$22*(calcs!$GT70+calcs!$GV70+calcs!$GZ70)+parameters!$N$22*(calcs!$GO70+calcs!$GR70)+parameters!$O$22*calcs!$HB70+parameters!$P$22*calcs!$HE70)</f>
        <v>0.20446545423830798</v>
      </c>
      <c r="IH70" s="81"/>
      <c r="II70" s="97">
        <f>(parameters!$E$24+parameters!$F$24*calcs!$Q70 +parameters!$G$24*calcs!$GM70+parameters!$H$24*LN(calcs!$GM70)+parameters!$I$24*calcs!$GQ70+parameters!$J$24*(calcs!$GU70+calcs!$GY70) + parameters!$K$24*calcs!$GT70+parameters!$L$24*(calcs!$GV70+calcs!$GZ70)+parameters!$M$24*(calcs!$GT70+calcs!$GV70+calcs!$GZ70)+parameters!$N$24*(calcs!$GO70+calcs!$GR70)+parameters!$O$24*calcs!$HB70+parameters!$P$24*calcs!$HE70)</f>
        <v>17.985263875458831</v>
      </c>
    </row>
    <row r="71" spans="1:243" x14ac:dyDescent="0.3">
      <c r="A71" s="138" t="s">
        <v>179</v>
      </c>
      <c r="C71" s="115">
        <v>60.669998168945298</v>
      </c>
      <c r="D71" s="115">
        <v>0.5</v>
      </c>
      <c r="E71" s="115">
        <v>16.850000381469702</v>
      </c>
      <c r="F71" s="115"/>
      <c r="G71" s="115">
        <v>5.1300001144409197</v>
      </c>
      <c r="H71" s="115">
        <v>0.519999980926514</v>
      </c>
      <c r="I71" s="115">
        <v>2.1300001144409202</v>
      </c>
      <c r="J71" s="115">
        <v>0.109999999403954</v>
      </c>
      <c r="K71" s="115">
        <v>4.96000003814697</v>
      </c>
      <c r="L71" s="115">
        <v>3.8900001049041801</v>
      </c>
      <c r="M71" s="91">
        <v>0</v>
      </c>
      <c r="N71" s="91">
        <v>0</v>
      </c>
      <c r="O71" s="91">
        <v>0</v>
      </c>
      <c r="P71" s="91">
        <v>95.759999999999991</v>
      </c>
      <c r="Q71" s="60">
        <v>1025</v>
      </c>
      <c r="R71" s="92">
        <f t="shared" si="316"/>
        <v>1.0098202092034836</v>
      </c>
      <c r="S71" s="93">
        <f t="shared" si="317"/>
        <v>6.2601727807687487E-3</v>
      </c>
      <c r="T71" s="93">
        <f t="shared" si="318"/>
        <v>0.16525894537794475</v>
      </c>
      <c r="U71" s="93">
        <f t="shared" si="319"/>
        <v>0</v>
      </c>
      <c r="V71" s="93">
        <f t="shared" si="320"/>
        <v>7.1408687561816814E-2</v>
      </c>
      <c r="W71" s="93">
        <f t="shared" si="321"/>
        <v>1.2900024334569932E-2</v>
      </c>
      <c r="X71" s="93">
        <f t="shared" si="322"/>
        <v>3.7981457104866626E-2</v>
      </c>
      <c r="Y71" s="93">
        <f t="shared" si="323"/>
        <v>1.5506061376367917E-3</v>
      </c>
      <c r="Z71" s="93">
        <f t="shared" si="324"/>
        <v>8.0027106570725079E-2</v>
      </c>
      <c r="AA71" s="93">
        <f t="shared" si="325"/>
        <v>4.1293627458288983E-2</v>
      </c>
      <c r="AB71" s="93">
        <f t="shared" si="326"/>
        <v>0</v>
      </c>
      <c r="AC71" s="94">
        <f t="shared" si="327"/>
        <v>0</v>
      </c>
      <c r="AD71" s="92">
        <f t="shared" si="328"/>
        <v>2.0196404184069672</v>
      </c>
      <c r="AE71" s="93">
        <f t="shared" si="329"/>
        <v>1.2520345561537497E-2</v>
      </c>
      <c r="AF71" s="93">
        <f t="shared" si="330"/>
        <v>0.49577683613383428</v>
      </c>
      <c r="AG71" s="93">
        <f t="shared" si="331"/>
        <v>0</v>
      </c>
      <c r="AH71" s="93">
        <f t="shared" si="332"/>
        <v>7.1408687561816814E-2</v>
      </c>
      <c r="AI71" s="93">
        <f t="shared" si="333"/>
        <v>1.2900024334569932E-2</v>
      </c>
      <c r="AJ71" s="93">
        <f t="shared" si="334"/>
        <v>3.7981457104866626E-2</v>
      </c>
      <c r="AK71" s="93">
        <f t="shared" si="335"/>
        <v>1.5506061376367917E-3</v>
      </c>
      <c r="AL71" s="93">
        <f t="shared" si="336"/>
        <v>8.0027106570725079E-2</v>
      </c>
      <c r="AM71" s="93">
        <f t="shared" si="337"/>
        <v>4.1293627458288983E-2</v>
      </c>
      <c r="AN71" s="94">
        <f t="shared" si="338"/>
        <v>2.7730991092702433</v>
      </c>
      <c r="AO71" s="92">
        <f t="shared" si="339"/>
        <v>16.750836444350625</v>
      </c>
      <c r="AP71" s="93">
        <f t="shared" si="340"/>
        <v>0.10384336677788009</v>
      </c>
      <c r="AQ71" s="93">
        <f t="shared" si="341"/>
        <v>4.1119580591113154</v>
      </c>
      <c r="AR71" s="93">
        <f t="shared" si="342"/>
        <v>0</v>
      </c>
      <c r="AS71" s="93">
        <f t="shared" si="343"/>
        <v>0.59226149127933392</v>
      </c>
      <c r="AT71" s="93">
        <f t="shared" si="344"/>
        <v>0.10699241101887154</v>
      </c>
      <c r="AU71" s="93">
        <f t="shared" si="345"/>
        <v>0.31501705456240192</v>
      </c>
      <c r="AV71" s="93">
        <f t="shared" si="346"/>
        <v>1.2860680329247727E-2</v>
      </c>
      <c r="AW71" s="93">
        <f t="shared" si="347"/>
        <v>0.6637423974403307</v>
      </c>
      <c r="AX71" s="93">
        <f t="shared" si="348"/>
        <v>0.34248809512999323</v>
      </c>
      <c r="AY71" s="94">
        <f t="shared" si="349"/>
        <v>23.000000000000004</v>
      </c>
      <c r="AZ71" s="92">
        <f t="shared" si="350"/>
        <v>8.3754182221753126</v>
      </c>
      <c r="BA71" s="93">
        <f t="shared" si="351"/>
        <v>5.1921683388940043E-2</v>
      </c>
      <c r="BB71" s="93">
        <f t="shared" si="352"/>
        <v>2.7413053727408769</v>
      </c>
      <c r="BC71" s="93">
        <f t="shared" si="353"/>
        <v>0</v>
      </c>
      <c r="BD71" s="93">
        <f t="shared" si="354"/>
        <v>0.59226149127933392</v>
      </c>
      <c r="BE71" s="93">
        <f t="shared" si="355"/>
        <v>0.10699241101887154</v>
      </c>
      <c r="BF71" s="93">
        <f t="shared" si="356"/>
        <v>0.31501705456240192</v>
      </c>
      <c r="BG71" s="93">
        <f t="shared" si="357"/>
        <v>1.2860680329247727E-2</v>
      </c>
      <c r="BH71" s="93">
        <f t="shared" si="358"/>
        <v>1.3274847948806614</v>
      </c>
      <c r="BI71" s="93">
        <f t="shared" si="359"/>
        <v>0.68497619025998646</v>
      </c>
      <c r="BJ71" s="93">
        <f t="shared" si="360"/>
        <v>0</v>
      </c>
      <c r="BK71" s="93">
        <f t="shared" si="361"/>
        <v>0</v>
      </c>
      <c r="BL71" s="93">
        <f t="shared" si="362"/>
        <v>2</v>
      </c>
      <c r="BM71" s="94">
        <f t="shared" si="363"/>
        <v>14.208237900635632</v>
      </c>
      <c r="BN71" s="95">
        <f t="shared" si="364"/>
        <v>8.3754182221753126</v>
      </c>
      <c r="BO71" s="66">
        <f t="shared" si="365"/>
        <v>0</v>
      </c>
      <c r="BP71" s="66">
        <f t="shared" si="366"/>
        <v>0</v>
      </c>
      <c r="BQ71" s="66">
        <f t="shared" si="367"/>
        <v>8.3754182221753126</v>
      </c>
      <c r="BR71" s="66">
        <f t="shared" si="368"/>
        <v>2.7413053727408769</v>
      </c>
      <c r="BS71" s="66">
        <f t="shared" si="369"/>
        <v>5.1921683388940043E-2</v>
      </c>
      <c r="BT71" s="66">
        <f t="shared" si="370"/>
        <v>0</v>
      </c>
      <c r="BU71" s="66"/>
      <c r="BV71" s="66">
        <f t="shared" si="371"/>
        <v>0.10699241101887154</v>
      </c>
      <c r="BW71" s="66">
        <f t="shared" si="372"/>
        <v>0.59226149127933392</v>
      </c>
      <c r="BX71" s="66">
        <f t="shared" si="373"/>
        <v>1.2860680329247727E-2</v>
      </c>
      <c r="BY71" s="66">
        <f t="shared" si="374"/>
        <v>3.5053416387572702</v>
      </c>
      <c r="BZ71" s="66">
        <f t="shared" si="375"/>
        <v>0</v>
      </c>
      <c r="CA71" s="66">
        <f t="shared" si="376"/>
        <v>0</v>
      </c>
      <c r="CB71" s="66">
        <f t="shared" si="377"/>
        <v>0</v>
      </c>
      <c r="CC71" s="66">
        <f t="shared" si="378"/>
        <v>0.31501705456240192</v>
      </c>
      <c r="CD71" s="56">
        <f t="shared" si="379"/>
        <v>0.31501705456240192</v>
      </c>
      <c r="CE71" s="66">
        <f t="shared" si="380"/>
        <v>0.63003410912480384</v>
      </c>
      <c r="CF71" s="66">
        <f t="shared" si="381"/>
        <v>1.0124677403182596</v>
      </c>
      <c r="CG71" s="66">
        <f t="shared" si="382"/>
        <v>0.68497619025998646</v>
      </c>
      <c r="CH71" s="67">
        <f t="shared" si="383"/>
        <v>1.6974439305782461</v>
      </c>
      <c r="CI71" s="60"/>
      <c r="CJ71" s="60">
        <f t="shared" si="384"/>
        <v>0.95517618198678955</v>
      </c>
      <c r="CK71" s="60">
        <f t="shared" si="385"/>
        <v>1.1261072704366957</v>
      </c>
      <c r="CL71" s="60">
        <f t="shared" si="386"/>
        <v>1.2299339438508581</v>
      </c>
      <c r="CM71" s="60"/>
      <c r="CN71" s="60">
        <f t="shared" si="387"/>
        <v>0.95517618198678955</v>
      </c>
      <c r="CO71" s="60">
        <f t="shared" si="388"/>
        <v>8</v>
      </c>
      <c r="CP71" s="60">
        <f t="shared" si="389"/>
        <v>4.9594355301774661E-2</v>
      </c>
      <c r="CQ71" s="60">
        <f t="shared" si="390"/>
        <v>2.6184295995945037</v>
      </c>
      <c r="CR71" s="60">
        <f t="shared" si="391"/>
        <v>0</v>
      </c>
      <c r="CS71" s="60">
        <f t="shared" si="392"/>
        <v>0.56571406997799645</v>
      </c>
      <c r="CT71" s="60">
        <f t="shared" si="393"/>
        <v>0.10219660265856703</v>
      </c>
      <c r="CU71" s="60">
        <f t="shared" si="394"/>
        <v>0.30089678743763926</v>
      </c>
      <c r="CV71" s="60">
        <f t="shared" si="395"/>
        <v>1.2284215534643452E-2</v>
      </c>
      <c r="CW71" s="60">
        <f t="shared" si="396"/>
        <v>1.2679818580196267</v>
      </c>
      <c r="CX71" s="60">
        <f t="shared" si="397"/>
        <v>0.65427294216439058</v>
      </c>
      <c r="CY71" s="60">
        <f t="shared" si="398"/>
        <v>0</v>
      </c>
      <c r="CZ71" s="60">
        <f t="shared" si="399"/>
        <v>0</v>
      </c>
      <c r="DA71" s="60">
        <f t="shared" si="400"/>
        <v>1.9103523639735791</v>
      </c>
      <c r="DB71" s="60">
        <f t="shared" si="401"/>
        <v>21.969052185696157</v>
      </c>
      <c r="DC71" s="60">
        <f t="shared" si="205"/>
        <v>2.0618956286076866</v>
      </c>
      <c r="DD71" s="60" t="str">
        <f t="shared" si="402"/>
        <v>FAIL</v>
      </c>
      <c r="DE71" s="59">
        <f t="shared" si="403"/>
        <v>8</v>
      </c>
      <c r="DF71" s="59">
        <f t="shared" si="404"/>
        <v>0</v>
      </c>
      <c r="DG71" s="59">
        <f t="shared" si="405"/>
        <v>0</v>
      </c>
      <c r="DH71" s="59">
        <f t="shared" si="406"/>
        <v>8</v>
      </c>
      <c r="DI71" s="59">
        <f t="shared" si="407"/>
        <v>2.6184295995945037</v>
      </c>
      <c r="DJ71" s="59">
        <f t="shared" si="408"/>
        <v>4.9594355301774661E-2</v>
      </c>
      <c r="DK71" s="59">
        <f t="shared" si="409"/>
        <v>0</v>
      </c>
      <c r="DL71" s="59">
        <f t="shared" si="410"/>
        <v>2.0618956286076866</v>
      </c>
      <c r="DM71" s="59">
        <f t="shared" si="411"/>
        <v>0.10219660265856703</v>
      </c>
      <c r="DN71" s="59">
        <f t="shared" si="412"/>
        <v>-1.49618155862969</v>
      </c>
      <c r="DO71" s="59">
        <f t="shared" si="413"/>
        <v>1.2284215534643452E-2</v>
      </c>
      <c r="DP71" s="59">
        <f t="shared" si="414"/>
        <v>3.3482188430674853</v>
      </c>
      <c r="DQ71" s="59">
        <f t="shared" si="415"/>
        <v>0</v>
      </c>
      <c r="DR71" s="59">
        <f t="shared" si="416"/>
        <v>0</v>
      </c>
      <c r="DS71" s="59">
        <f t="shared" si="417"/>
        <v>0</v>
      </c>
      <c r="DT71" s="59">
        <f t="shared" si="418"/>
        <v>0.30089678743763926</v>
      </c>
      <c r="DU71" s="59">
        <f t="shared" si="419"/>
        <v>1.2679818580196267</v>
      </c>
      <c r="DV71" s="59">
        <f t="shared" si="420"/>
        <v>1.5688786454572661</v>
      </c>
      <c r="DW71" s="59">
        <f t="shared" si="421"/>
        <v>0</v>
      </c>
      <c r="DX71" s="59">
        <f t="shared" si="422"/>
        <v>0</v>
      </c>
      <c r="DY71" s="59">
        <f t="shared" si="423"/>
        <v>0</v>
      </c>
      <c r="DZ71" s="60"/>
      <c r="EA71" s="60">
        <f t="shared" si="424"/>
        <v>0.71963649466453372</v>
      </c>
      <c r="EB71" s="60">
        <f t="shared" si="425"/>
        <v>1.1091998603037709</v>
      </c>
      <c r="EC71" s="60">
        <f t="shared" si="426"/>
        <v>1.0659427513374102</v>
      </c>
      <c r="ED71" s="60">
        <f t="shared" si="427"/>
        <v>0.9872884150216622</v>
      </c>
      <c r="EE71" s="60"/>
      <c r="EF71" s="60">
        <f t="shared" si="428"/>
        <v>1.1091998603037709</v>
      </c>
      <c r="EG71" s="60">
        <f t="shared" si="429"/>
        <v>9.2900127220225137</v>
      </c>
      <c r="EH71" s="60">
        <f t="shared" si="430"/>
        <v>5.7591523961748922E-2</v>
      </c>
      <c r="EI71" s="60">
        <f t="shared" si="431"/>
        <v>3.0406555364941572</v>
      </c>
      <c r="EJ71" s="60">
        <f t="shared" si="432"/>
        <v>0</v>
      </c>
      <c r="EK71" s="60">
        <f t="shared" si="433"/>
        <v>0.65693636339034023</v>
      </c>
      <c r="EL71" s="60">
        <f t="shared" si="434"/>
        <v>0.11867596735569595</v>
      </c>
      <c r="EM71" s="60">
        <f t="shared" si="435"/>
        <v>0.34941687291392159</v>
      </c>
      <c r="EN71" s="60">
        <f t="shared" si="436"/>
        <v>1.4265064824613033E-2</v>
      </c>
      <c r="EO71" s="60">
        <f t="shared" si="437"/>
        <v>1.4724459490370096</v>
      </c>
      <c r="EP71" s="60">
        <f t="shared" si="438"/>
        <v>0.75977549454778626</v>
      </c>
      <c r="EQ71" s="60">
        <f t="shared" si="439"/>
        <v>0</v>
      </c>
      <c r="ER71" s="60">
        <f t="shared" si="440"/>
        <v>0</v>
      </c>
      <c r="ES71" s="60">
        <f t="shared" si="441"/>
        <v>2.2183997206075419</v>
      </c>
      <c r="ET71" s="60">
        <f t="shared" si="442"/>
        <v>25.511596786986729</v>
      </c>
      <c r="EU71" s="60">
        <f t="shared" si="247"/>
        <v>-5.0231935739734581</v>
      </c>
      <c r="EV71" s="60" t="str">
        <f t="shared" si="443"/>
        <v/>
      </c>
      <c r="EW71" s="62">
        <f t="shared" si="444"/>
        <v>9.2900127220225137</v>
      </c>
      <c r="EX71" s="62">
        <f t="shared" si="445"/>
        <v>0</v>
      </c>
      <c r="EY71" s="62">
        <f t="shared" si="446"/>
        <v>0</v>
      </c>
      <c r="EZ71" s="62">
        <f t="shared" si="447"/>
        <v>9.2900127220225137</v>
      </c>
      <c r="FA71" s="62">
        <f t="shared" si="448"/>
        <v>3.0406555364941572</v>
      </c>
      <c r="FB71" s="62">
        <f t="shared" si="449"/>
        <v>5.7591523961748922E-2</v>
      </c>
      <c r="FC71" s="62">
        <f t="shared" si="450"/>
        <v>0</v>
      </c>
      <c r="FD71" s="62">
        <f t="shared" si="451"/>
        <v>-5.0231935739734581</v>
      </c>
      <c r="FE71" s="62">
        <f t="shared" si="452"/>
        <v>0.11867596735569595</v>
      </c>
      <c r="FF71" s="62">
        <f t="shared" si="453"/>
        <v>5.6801299373637981</v>
      </c>
      <c r="FG71" s="62">
        <f t="shared" si="454"/>
        <v>1.4265064824613033E-2</v>
      </c>
      <c r="FH71" s="62">
        <f t="shared" si="455"/>
        <v>3.8881244560265555</v>
      </c>
      <c r="FI71" s="62">
        <f t="shared" si="456"/>
        <v>0</v>
      </c>
      <c r="FJ71" s="62">
        <f t="shared" si="457"/>
        <v>0</v>
      </c>
      <c r="FK71" s="62">
        <f t="shared" si="458"/>
        <v>0</v>
      </c>
      <c r="FL71" s="62">
        <f t="shared" si="459"/>
        <v>0.34941687291392159</v>
      </c>
      <c r="FM71" s="62">
        <f t="shared" si="460"/>
        <v>1.4724459490370096</v>
      </c>
      <c r="FN71" s="62">
        <f t="shared" si="461"/>
        <v>1.8218628219509312</v>
      </c>
      <c r="FO71" s="62">
        <f t="shared" si="462"/>
        <v>0</v>
      </c>
      <c r="FP71" s="62">
        <f t="shared" si="463"/>
        <v>0.75977549454778626</v>
      </c>
      <c r="FQ71" s="62">
        <f t="shared" si="464"/>
        <v>0.75977549454778626</v>
      </c>
      <c r="FR71" s="62" t="str">
        <f t="shared" si="465"/>
        <v>Fail</v>
      </c>
      <c r="FS71" s="62" t="str">
        <f t="shared" si="466"/>
        <v>Low-Ca</v>
      </c>
      <c r="FT71" s="60">
        <f t="shared" si="467"/>
        <v>2.0465587106322829E-2</v>
      </c>
      <c r="FU71" s="60"/>
      <c r="FV71" s="60">
        <f t="shared" si="468"/>
        <v>1.0321880211452803</v>
      </c>
      <c r="FW71" s="60">
        <f t="shared" si="469"/>
        <v>8.6450063610112569</v>
      </c>
      <c r="FX71" s="60">
        <f t="shared" si="470"/>
        <v>5.3592939631761795E-2</v>
      </c>
      <c r="FY71" s="60">
        <f t="shared" si="471"/>
        <v>2.8295425680443307</v>
      </c>
      <c r="FZ71" s="60">
        <f t="shared" si="472"/>
        <v>0</v>
      </c>
      <c r="GA71" s="60">
        <f t="shared" si="473"/>
        <v>0.61132521668416839</v>
      </c>
      <c r="GB71" s="60">
        <f t="shared" si="474"/>
        <v>0.1104362850071315</v>
      </c>
      <c r="GC71" s="60">
        <f t="shared" si="475"/>
        <v>0.32515683017578045</v>
      </c>
      <c r="GD71" s="60">
        <f t="shared" si="476"/>
        <v>1.3274640179628244E-2</v>
      </c>
      <c r="GE71" s="60">
        <f t="shared" si="477"/>
        <v>1.3702139035283183</v>
      </c>
      <c r="GF71" s="60">
        <f t="shared" si="478"/>
        <v>0.70702421835608842</v>
      </c>
      <c r="GG71" s="60">
        <f t="shared" si="479"/>
        <v>0</v>
      </c>
      <c r="GH71" s="60">
        <f t="shared" si="480"/>
        <v>0</v>
      </c>
      <c r="GI71" s="60">
        <f t="shared" si="481"/>
        <v>2.0643760422905606</v>
      </c>
      <c r="GJ71" s="60">
        <f t="shared" si="482"/>
        <v>23.740324486341446</v>
      </c>
      <c r="GK71" s="60">
        <f t="shared" si="288"/>
        <v>-1.4806489726828929</v>
      </c>
      <c r="GL71" s="60"/>
      <c r="GM71" s="88">
        <f t="shared" si="483"/>
        <v>8.6450063610112569</v>
      </c>
      <c r="GN71" s="88">
        <f t="shared" si="484"/>
        <v>0</v>
      </c>
      <c r="GO71" s="88">
        <f t="shared" si="485"/>
        <v>0</v>
      </c>
      <c r="GP71" s="87">
        <f t="shared" si="486"/>
        <v>8.6450063610112569</v>
      </c>
      <c r="GQ71" s="88">
        <f t="shared" si="487"/>
        <v>2.8295425680443307</v>
      </c>
      <c r="GR71" s="88">
        <f t="shared" si="488"/>
        <v>5.3592939631761795E-2</v>
      </c>
      <c r="GS71" s="88">
        <f t="shared" si="489"/>
        <v>0</v>
      </c>
      <c r="GT71" s="88">
        <f t="shared" si="490"/>
        <v>-1.4806489726828929</v>
      </c>
      <c r="GU71" s="88">
        <f t="shared" si="491"/>
        <v>0.1104362850071315</v>
      </c>
      <c r="GV71" s="88">
        <f t="shared" si="492"/>
        <v>2.0919741893670611</v>
      </c>
      <c r="GW71" s="88">
        <f t="shared" si="493"/>
        <v>1.3274640179628244E-2</v>
      </c>
      <c r="GX71" s="87">
        <f t="shared" si="494"/>
        <v>3.6181716495470209</v>
      </c>
      <c r="GY71" s="88">
        <f t="shared" si="495"/>
        <v>0</v>
      </c>
      <c r="GZ71" s="88">
        <f t="shared" si="496"/>
        <v>0</v>
      </c>
      <c r="HA71" s="88">
        <f t="shared" si="497"/>
        <v>0</v>
      </c>
      <c r="HB71" s="88">
        <f t="shared" si="498"/>
        <v>0.32515683017578045</v>
      </c>
      <c r="HC71" s="88">
        <f t="shared" si="499"/>
        <v>1.3702139035283183</v>
      </c>
      <c r="HD71" s="87">
        <f t="shared" si="500"/>
        <v>1.6953707337040989</v>
      </c>
      <c r="HE71" s="88">
        <f t="shared" si="501"/>
        <v>0</v>
      </c>
      <c r="HF71" s="88">
        <f t="shared" si="502"/>
        <v>0.70702421835608842</v>
      </c>
      <c r="HG71" s="88">
        <f t="shared" si="503"/>
        <v>0.70702421835608842</v>
      </c>
      <c r="HH71" s="96" t="str">
        <f t="shared" si="504"/>
        <v>Fail</v>
      </c>
      <c r="HI71" s="83">
        <f t="shared" si="505"/>
        <v>5.01433707712962E-2</v>
      </c>
      <c r="HJ71" s="83">
        <f t="shared" si="506"/>
        <v>0.70702421835608842</v>
      </c>
      <c r="HK71" s="83">
        <f t="shared" si="507"/>
        <v>5.3592939631761795E-2</v>
      </c>
      <c r="HL71" s="83">
        <f t="shared" si="508"/>
        <v>8.6450063610112569</v>
      </c>
      <c r="HM71" s="96" t="str">
        <f t="shared" si="509"/>
        <v>Ferro-edenite</v>
      </c>
      <c r="HN71" s="60"/>
      <c r="HO71" s="60"/>
      <c r="HP71" s="97">
        <f>parameters!$E$5+parameters!$F$5*calcs!$Q71 +parameters!$G$5*calcs!$GM71+parameters!$H$5*LN(calcs!$GM71)+parameters!$I$5*calcs!$GQ71+parameters!$J$5*(calcs!$GU71+calcs!$GY71) + parameters!$K$5*calcs!$GT71+parameters!$L$5*(calcs!$GV71+calcs!$GZ71)+parameters!$M$5*(calcs!$GT71+calcs!$GV71+calcs!$GZ71)+parameters!$N$5*(calcs!$GO71+calcs!$GR71)+parameters!$O$5*calcs!$HB71+parameters!$P$5*calcs!$HE71</f>
        <v>47.972703752639404</v>
      </c>
      <c r="HQ71" s="97">
        <f>parameters!$E$6+parameters!$F$6*calcs!$Q71 +parameters!$G$6*calcs!$GM71+parameters!$H$6*LN(calcs!$GM71)+parameters!$I$6*calcs!$GQ71+parameters!$J$6*(calcs!$GU71+calcs!$GY71) + parameters!$K$6*calcs!$GT71+parameters!$L$6*(calcs!$GV71+calcs!$GZ71)+parameters!$M$6*(calcs!$GT71+calcs!$GV71+calcs!$GZ71)+parameters!$N$6*(calcs!$GO71+calcs!$GR71)+parameters!$O$6*calcs!$HB71+parameters!$P$6*calcs!$HE71</f>
        <v>81.274854421823775</v>
      </c>
      <c r="HR71" s="97">
        <f>parameters!$E$7+parameters!$F$7*calcs!$Q71 +parameters!$G$7*calcs!$GM71+parameters!$H$7*LN(calcs!$GM71)+parameters!$I$7*calcs!$GQ71+parameters!$J$7*(calcs!$GU71+calcs!$GY71) + parameters!$K$7*calcs!$GT71+parameters!$L$7*(calcs!$GV71+calcs!$GZ71)+parameters!$M$7*(calcs!$GT71+calcs!$GV71+calcs!$GZ71)+parameters!$N$7*(calcs!$GO71+calcs!$GR71)+parameters!$O$7*calcs!$HB71+parameters!$P$7*calcs!$HE71</f>
        <v>138.02101652319234</v>
      </c>
      <c r="HS71" s="97">
        <f>parameters!$E$8+parameters!$F$8*calcs!$Q71 +parameters!$G$8*calcs!$GM71+parameters!$H$8*LN(calcs!$GM71)+parameters!$I$8*calcs!$GQ71+parameters!$J$8*(calcs!$GU71+calcs!$GY71) + parameters!$K$8*calcs!$GT71+parameters!$L$8*(calcs!$GV71+calcs!$GZ71)+parameters!$M$8*(calcs!$GT71+calcs!$GV71+calcs!$GZ71)+parameters!$N$8*(calcs!$GO71+calcs!$GR71)+parameters!$O$8*calcs!$HB71+parameters!$P$8*calcs!$HE71</f>
        <v>137.92684733802503</v>
      </c>
      <c r="HT71" s="81"/>
      <c r="HU71" s="97">
        <f>EXP(parameters!$E$10+parameters!$F$10*calcs!$Q71 +parameters!$G$10*calcs!$GM71+parameters!$H$10*LN(calcs!$GM71)+parameters!$I$10*calcs!$GQ71+parameters!$J$10*(calcs!$GU71+calcs!$GY71) + parameters!$K$10*calcs!$GT71+parameters!$L$10*(calcs!$GV71+calcs!$GZ71)+parameters!$M$10*(calcs!$GT71+calcs!$GV71+calcs!$GZ71)+parameters!$N$10*(calcs!$GO71+calcs!$GR71)+parameters!$O$10*calcs!$HB71+parameters!$P$10*calcs!$HE71)</f>
        <v>2.9826151598388417E-2</v>
      </c>
      <c r="HV71" s="97">
        <f>EXP(parameters!$E$11+parameters!$F$11*calcs!$Q71 +parameters!$G$11*calcs!$GM71+parameters!$H$11*LN(calcs!$GM71)+parameters!$I$11*calcs!$GQ71+parameters!$J$11*(calcs!$GU71+calcs!$GY71) + parameters!$K$11*calcs!$GT71+parameters!$L$11*(calcs!$GV71+calcs!$GZ71)+parameters!$M$11*(calcs!$GT71+calcs!$GV71+calcs!$GZ71)+parameters!$N$11*(calcs!$GO71+calcs!$GR71)+parameters!$O$11*calcs!$HB71+parameters!$P$11*calcs!$HE71)</f>
        <v>6.3533430059255297E-2</v>
      </c>
      <c r="HX71" s="97">
        <f>EXP(parameters!$E$13+parameters!$F$13*calcs!$Q71 +parameters!$G$13*calcs!$GM71+parameters!$H$13*LN(calcs!$GM71)+parameters!$I$13*calcs!$GQ71+parameters!$J$13*(calcs!$GU71+calcs!$GY71) + parameters!$K$13*calcs!$GT71+parameters!$L$13*(calcs!$GV71+calcs!$GZ71)+parameters!$M$13*(calcs!$GT71+calcs!$GV71+calcs!$GZ71)+parameters!$N$13*(calcs!$GO71+calcs!$GR71)+parameters!$O$13*calcs!$HB71+parameters!$P$13*calcs!$HE71)</f>
        <v>0.13116951209631064</v>
      </c>
      <c r="HY71" s="97">
        <f>EXP(parameters!$E$14+parameters!$F$14*calcs!$Q71 +parameters!$G$14*calcs!$GM71+parameters!$H$14*LN(calcs!$GM71)+parameters!$I$14*calcs!$GQ71+parameters!$J$14*(calcs!$GU71+calcs!$GY71) + parameters!$K$14*calcs!$GT71+parameters!$L$14*(calcs!$GV71+calcs!$GZ71)+parameters!$M$14*(calcs!$GT71+calcs!$GV71+calcs!$GZ71)+parameters!$N$14*(calcs!$GO71+calcs!$GR71)+parameters!$O$14*calcs!$HB71+parameters!$P$14*calcs!$HE71)</f>
        <v>5.895011097566772E-2</v>
      </c>
      <c r="HZ71" s="81"/>
      <c r="IA71" s="97">
        <f>EXP(parameters!$E$16+parameters!$F$16*calcs!$Q71 +parameters!$G$16*calcs!$GM71+parameters!$H$16*LN(calcs!$GM71)+parameters!$I$16*calcs!$GQ71+parameters!$J$16*(calcs!$GU71+calcs!$GY71) + parameters!$K$16*calcs!$GT71+parameters!$L$16*(calcs!$GV71+calcs!$GZ71)+parameters!$M$16*(calcs!$GT71+calcs!$GV71+calcs!$GZ71)+parameters!$N$16*(calcs!$GO71+calcs!$GR71)+parameters!$O$16*calcs!$HB71+parameters!$P$16*calcs!$HE71)</f>
        <v>9.2947634494218369E-4</v>
      </c>
      <c r="IB71" s="81"/>
      <c r="IC71" s="97">
        <f>(parameters!$E$18+parameters!$F$18*calcs!$Q71 +parameters!$G$18*calcs!$GM71+parameters!$H$18*LN(calcs!$GM71)+parameters!$I$18*calcs!$GQ71+parameters!$J$18*(calcs!$GU71+calcs!$GY71) + parameters!$K$18*calcs!$GT71+parameters!$L$18*(calcs!$GV71+calcs!$GZ71)+parameters!$M$18*(calcs!$GT71+calcs!$GV71+calcs!$GZ71)+parameters!$N$18*(calcs!$GO71+calcs!$GR71)+parameters!$O$18*calcs!$HB71+parameters!$P$18*calcs!$HE71)</f>
        <v>-20.524622669688533</v>
      </c>
      <c r="ID71" s="97">
        <f>EXP(parameters!$E$19+parameters!$F$19*calcs!$Q71 +parameters!$G$19*calcs!$GM71+parameters!$H$19*LN(calcs!$GM71)+parameters!$I$19*calcs!$GQ71+parameters!$J$19*(calcs!$GU71+calcs!$GY71) + parameters!$K$19*calcs!$GT71+parameters!$L$19*(calcs!$GV71+calcs!$GZ71)+parameters!$M$19*(calcs!$GT71+calcs!$GV71+calcs!$GZ71)+parameters!$N$19*(calcs!$GO71+calcs!$GR71)+parameters!$O$19*calcs!$HB71+parameters!$P$19*calcs!$HE71)</f>
        <v>1.0849154334997382</v>
      </c>
      <c r="IE71" s="73"/>
      <c r="IF71" s="97">
        <f>(parameters!$E$21+parameters!$F$21*calcs!$Q71 +parameters!$G$21*calcs!$GM71+parameters!$H$21*LN(calcs!$GM71)+parameters!$I$21*calcs!$GQ71+parameters!$J$21*(calcs!$GU71+calcs!$GY71) + parameters!$K$21*calcs!$GT71+parameters!$L$21*(calcs!$GV71+calcs!$GZ71)+parameters!$M$21*(calcs!$GT71+calcs!$GV71+calcs!$GZ71)+parameters!$N$21*(calcs!$GO71+calcs!$GR71)+parameters!$O$21*calcs!$HB71+parameters!$P$21*calcs!$HE71)</f>
        <v>13.332597707266757</v>
      </c>
      <c r="IG71" s="97">
        <f>(parameters!$E$22+parameters!$F$22*calcs!$Q71 +parameters!$G$22*calcs!$GM71+parameters!$H$22*LN(calcs!$GM71)+parameters!$I$22*calcs!$GQ71+parameters!$J$22*(calcs!$GU71+calcs!$GY71) + parameters!$K$22*calcs!$GT71+parameters!$L$22*(calcs!$GV71+calcs!$GZ71)+parameters!$M$22*(calcs!$GT71+calcs!$GV71+calcs!$GZ71)+parameters!$N$22*(calcs!$GO71+calcs!$GR71)+parameters!$O$22*calcs!$HB71+parameters!$P$22*calcs!$HE71)</f>
        <v>5.2216094397471435E-2</v>
      </c>
      <c r="IH71" s="81"/>
      <c r="II71" s="97">
        <f>(parameters!$E$24+parameters!$F$24*calcs!$Q71 +parameters!$G$24*calcs!$GM71+parameters!$H$24*LN(calcs!$GM71)+parameters!$I$24*calcs!$GQ71+parameters!$J$24*(calcs!$GU71+calcs!$GY71) + parameters!$K$24*calcs!$GT71+parameters!$L$24*(calcs!$GV71+calcs!$GZ71)+parameters!$M$24*(calcs!$GT71+calcs!$GV71+calcs!$GZ71)+parameters!$N$24*(calcs!$GO71+calcs!$GR71)+parameters!$O$24*calcs!$HB71+parameters!$P$24*calcs!$HE71)</f>
        <v>17.913960768749945</v>
      </c>
    </row>
    <row r="72" spans="1:243" x14ac:dyDescent="0.3">
      <c r="A72" s="138" t="s">
        <v>179</v>
      </c>
      <c r="C72" s="115">
        <v>62.209999084472699</v>
      </c>
      <c r="D72" s="115">
        <v>0.40999999642372098</v>
      </c>
      <c r="E72" s="115">
        <v>16.319999694824201</v>
      </c>
      <c r="F72" s="115"/>
      <c r="G72" s="115">
        <v>3.4700000286102299</v>
      </c>
      <c r="H72" s="115">
        <v>0.28999999165535001</v>
      </c>
      <c r="I72" s="115">
        <v>1.5599999427795399</v>
      </c>
      <c r="J72" s="115">
        <v>5.0000000745058101E-2</v>
      </c>
      <c r="K72" s="115">
        <v>5.3000001907348597</v>
      </c>
      <c r="L72" s="115">
        <v>4.57999992370606</v>
      </c>
      <c r="M72" s="91">
        <v>0</v>
      </c>
      <c r="N72" s="91">
        <v>0</v>
      </c>
      <c r="O72" s="91">
        <v>0</v>
      </c>
      <c r="P72" s="91">
        <v>95.759999999999991</v>
      </c>
      <c r="Q72" s="60">
        <v>1025</v>
      </c>
      <c r="R72" s="92">
        <f t="shared" si="316"/>
        <v>1.0354527144552712</v>
      </c>
      <c r="S72" s="93">
        <f t="shared" si="317"/>
        <v>5.1333416354541247E-3</v>
      </c>
      <c r="T72" s="93">
        <f t="shared" si="318"/>
        <v>0.16006088291256085</v>
      </c>
      <c r="U72" s="93">
        <f t="shared" si="319"/>
        <v>0</v>
      </c>
      <c r="V72" s="93">
        <f t="shared" si="320"/>
        <v>4.8301782135443068E-2</v>
      </c>
      <c r="W72" s="93">
        <f t="shared" si="321"/>
        <v>7.1942443973046387E-3</v>
      </c>
      <c r="X72" s="93">
        <f t="shared" si="322"/>
        <v>2.7817402688650857E-2</v>
      </c>
      <c r="Y72" s="93">
        <f t="shared" si="323"/>
        <v>7.0482098597488159E-4</v>
      </c>
      <c r="Z72" s="93">
        <f t="shared" si="324"/>
        <v>8.5512838069908517E-2</v>
      </c>
      <c r="AA72" s="93">
        <f t="shared" si="325"/>
        <v>4.8618201930143282E-2</v>
      </c>
      <c r="AB72" s="93">
        <f t="shared" si="326"/>
        <v>0</v>
      </c>
      <c r="AC72" s="94">
        <f t="shared" si="327"/>
        <v>0</v>
      </c>
      <c r="AD72" s="92">
        <f t="shared" si="328"/>
        <v>2.0709054289105424</v>
      </c>
      <c r="AE72" s="93">
        <f t="shared" si="329"/>
        <v>1.0266683270908249E-2</v>
      </c>
      <c r="AF72" s="93">
        <f t="shared" si="330"/>
        <v>0.48018264873768257</v>
      </c>
      <c r="AG72" s="93">
        <f t="shared" si="331"/>
        <v>0</v>
      </c>
      <c r="AH72" s="93">
        <f t="shared" si="332"/>
        <v>4.8301782135443068E-2</v>
      </c>
      <c r="AI72" s="93">
        <f t="shared" si="333"/>
        <v>7.1942443973046387E-3</v>
      </c>
      <c r="AJ72" s="93">
        <f t="shared" si="334"/>
        <v>2.7817402688650857E-2</v>
      </c>
      <c r="AK72" s="93">
        <f t="shared" si="335"/>
        <v>7.0482098597488159E-4</v>
      </c>
      <c r="AL72" s="93">
        <f t="shared" si="336"/>
        <v>8.5512838069908517E-2</v>
      </c>
      <c r="AM72" s="93">
        <f t="shared" si="337"/>
        <v>4.8618201930143282E-2</v>
      </c>
      <c r="AN72" s="94">
        <f t="shared" si="338"/>
        <v>2.7795040511265592</v>
      </c>
      <c r="AO72" s="92">
        <f t="shared" si="339"/>
        <v>17.136447362124638</v>
      </c>
      <c r="AP72" s="93">
        <f t="shared" si="340"/>
        <v>8.4955341272189372E-2</v>
      </c>
      <c r="AQ72" s="93">
        <f t="shared" si="341"/>
        <v>3.9734430019954026</v>
      </c>
      <c r="AR72" s="93">
        <f t="shared" si="342"/>
        <v>0</v>
      </c>
      <c r="AS72" s="93">
        <f t="shared" si="343"/>
        <v>0.39969036514442768</v>
      </c>
      <c r="AT72" s="93">
        <f t="shared" si="344"/>
        <v>5.9531347353475206E-2</v>
      </c>
      <c r="AU72" s="93">
        <f t="shared" si="345"/>
        <v>0.23018504383170538</v>
      </c>
      <c r="AV72" s="93">
        <f t="shared" si="346"/>
        <v>5.8322932362166744E-3</v>
      </c>
      <c r="AW72" s="93">
        <f t="shared" si="347"/>
        <v>0.70760655117978155</v>
      </c>
      <c r="AX72" s="93">
        <f t="shared" si="348"/>
        <v>0.4023086938621554</v>
      </c>
      <c r="AY72" s="94">
        <f t="shared" si="349"/>
        <v>22.999999999999993</v>
      </c>
      <c r="AZ72" s="92">
        <f t="shared" si="350"/>
        <v>8.5682236810623191</v>
      </c>
      <c r="BA72" s="93">
        <f t="shared" si="351"/>
        <v>4.2477670636094686E-2</v>
      </c>
      <c r="BB72" s="93">
        <f t="shared" si="352"/>
        <v>2.6489620013302684</v>
      </c>
      <c r="BC72" s="93">
        <f t="shared" si="353"/>
        <v>0</v>
      </c>
      <c r="BD72" s="93">
        <f t="shared" si="354"/>
        <v>0.39969036514442768</v>
      </c>
      <c r="BE72" s="93">
        <f t="shared" si="355"/>
        <v>5.9531347353475206E-2</v>
      </c>
      <c r="BF72" s="93">
        <f t="shared" si="356"/>
        <v>0.23018504383170538</v>
      </c>
      <c r="BG72" s="93">
        <f t="shared" si="357"/>
        <v>5.8322932362166744E-3</v>
      </c>
      <c r="BH72" s="93">
        <f t="shared" si="358"/>
        <v>1.4152131023595631</v>
      </c>
      <c r="BI72" s="93">
        <f t="shared" si="359"/>
        <v>0.8046173877243108</v>
      </c>
      <c r="BJ72" s="93">
        <f t="shared" si="360"/>
        <v>0</v>
      </c>
      <c r="BK72" s="93">
        <f t="shared" si="361"/>
        <v>0</v>
      </c>
      <c r="BL72" s="93">
        <f t="shared" si="362"/>
        <v>2</v>
      </c>
      <c r="BM72" s="94">
        <f t="shared" si="363"/>
        <v>14.174732892678382</v>
      </c>
      <c r="BN72" s="95">
        <f t="shared" si="364"/>
        <v>8.5682236810623191</v>
      </c>
      <c r="BO72" s="66">
        <f t="shared" si="365"/>
        <v>0</v>
      </c>
      <c r="BP72" s="66">
        <f t="shared" si="366"/>
        <v>0</v>
      </c>
      <c r="BQ72" s="66">
        <f t="shared" si="367"/>
        <v>8.5682236810623191</v>
      </c>
      <c r="BR72" s="66">
        <f t="shared" si="368"/>
        <v>2.6489620013302684</v>
      </c>
      <c r="BS72" s="66">
        <f t="shared" si="369"/>
        <v>4.2477670636094686E-2</v>
      </c>
      <c r="BT72" s="66">
        <f t="shared" si="370"/>
        <v>0</v>
      </c>
      <c r="BU72" s="66"/>
      <c r="BV72" s="66">
        <f t="shared" si="371"/>
        <v>5.9531347353475206E-2</v>
      </c>
      <c r="BW72" s="66">
        <f t="shared" si="372"/>
        <v>0.39969036514442768</v>
      </c>
      <c r="BX72" s="66">
        <f t="shared" si="373"/>
        <v>5.8322932362166744E-3</v>
      </c>
      <c r="BY72" s="66">
        <f t="shared" si="374"/>
        <v>3.1564936777004822</v>
      </c>
      <c r="BZ72" s="66">
        <f t="shared" si="375"/>
        <v>0</v>
      </c>
      <c r="CA72" s="66">
        <f t="shared" si="376"/>
        <v>0</v>
      </c>
      <c r="CB72" s="66">
        <f t="shared" si="377"/>
        <v>0</v>
      </c>
      <c r="CC72" s="66">
        <f t="shared" si="378"/>
        <v>0.23018504383170538</v>
      </c>
      <c r="CD72" s="56">
        <f t="shared" si="379"/>
        <v>0.23018504383170538</v>
      </c>
      <c r="CE72" s="66">
        <f t="shared" si="380"/>
        <v>0.46037008766341075</v>
      </c>
      <c r="CF72" s="66">
        <f t="shared" si="381"/>
        <v>1.1850280585278576</v>
      </c>
      <c r="CG72" s="66">
        <f t="shared" si="382"/>
        <v>0.8046173877243108</v>
      </c>
      <c r="CH72" s="67">
        <f t="shared" si="383"/>
        <v>1.9896454462521684</v>
      </c>
      <c r="CI72" s="60"/>
      <c r="CJ72" s="60">
        <f t="shared" si="384"/>
        <v>0.9336824408169665</v>
      </c>
      <c r="CK72" s="60">
        <f t="shared" si="385"/>
        <v>1.1287690654308142</v>
      </c>
      <c r="CL72" s="60">
        <f t="shared" si="386"/>
        <v>1.254715387450142</v>
      </c>
      <c r="CM72" s="60"/>
      <c r="CN72" s="60">
        <f t="shared" si="387"/>
        <v>0.9336824408169665</v>
      </c>
      <c r="CO72" s="60">
        <f t="shared" si="388"/>
        <v>8</v>
      </c>
      <c r="CP72" s="60">
        <f t="shared" si="389"/>
        <v>3.966065519972807E-2</v>
      </c>
      <c r="CQ72" s="60">
        <f t="shared" si="390"/>
        <v>2.4732893070334416</v>
      </c>
      <c r="CR72" s="60">
        <f t="shared" si="391"/>
        <v>0</v>
      </c>
      <c r="CS72" s="60">
        <f t="shared" si="392"/>
        <v>0.37318387569907385</v>
      </c>
      <c r="CT72" s="60">
        <f t="shared" si="393"/>
        <v>5.5583373702115392E-2</v>
      </c>
      <c r="CU72" s="60">
        <f t="shared" si="394"/>
        <v>0.2149197335643471</v>
      </c>
      <c r="CV72" s="60">
        <f t="shared" si="395"/>
        <v>5.4455097843510688E-3</v>
      </c>
      <c r="CW72" s="60">
        <f t="shared" si="396"/>
        <v>1.3213596236872283</v>
      </c>
      <c r="CX72" s="60">
        <f t="shared" si="397"/>
        <v>0.75125712649420595</v>
      </c>
      <c r="CY72" s="60">
        <f t="shared" si="398"/>
        <v>0</v>
      </c>
      <c r="CZ72" s="60">
        <f t="shared" si="399"/>
        <v>0</v>
      </c>
      <c r="DA72" s="60">
        <f t="shared" si="400"/>
        <v>1.867364881633933</v>
      </c>
      <c r="DB72" s="60">
        <f t="shared" si="401"/>
        <v>21.474696138790225</v>
      </c>
      <c r="DC72" s="60">
        <f t="shared" si="205"/>
        <v>3.0506077224195494</v>
      </c>
      <c r="DD72" s="60" t="str">
        <f t="shared" si="402"/>
        <v>FAIL</v>
      </c>
      <c r="DE72" s="59">
        <f t="shared" si="403"/>
        <v>8</v>
      </c>
      <c r="DF72" s="59">
        <f t="shared" si="404"/>
        <v>0</v>
      </c>
      <c r="DG72" s="59">
        <f t="shared" si="405"/>
        <v>0</v>
      </c>
      <c r="DH72" s="59">
        <f t="shared" si="406"/>
        <v>8</v>
      </c>
      <c r="DI72" s="59">
        <f t="shared" si="407"/>
        <v>2.4732893070334416</v>
      </c>
      <c r="DJ72" s="59">
        <f t="shared" si="408"/>
        <v>3.966065519972807E-2</v>
      </c>
      <c r="DK72" s="59">
        <f t="shared" si="409"/>
        <v>0</v>
      </c>
      <c r="DL72" s="59">
        <f t="shared" si="410"/>
        <v>3.0506077224195494</v>
      </c>
      <c r="DM72" s="59">
        <f t="shared" si="411"/>
        <v>0</v>
      </c>
      <c r="DN72" s="59">
        <f t="shared" si="412"/>
        <v>0</v>
      </c>
      <c r="DO72" s="59">
        <f t="shared" si="413"/>
        <v>0</v>
      </c>
      <c r="DP72" s="59">
        <f t="shared" si="414"/>
        <v>5.5635576846527197</v>
      </c>
      <c r="DQ72" s="59">
        <f t="shared" si="415"/>
        <v>5.5583373702115392E-2</v>
      </c>
      <c r="DR72" s="59">
        <f t="shared" si="416"/>
        <v>0</v>
      </c>
      <c r="DS72" s="59">
        <f t="shared" si="417"/>
        <v>5.4455097843510688E-3</v>
      </c>
      <c r="DT72" s="59">
        <f t="shared" si="418"/>
        <v>0.2149197335643471</v>
      </c>
      <c r="DU72" s="59">
        <f t="shared" si="419"/>
        <v>1.3213596236872283</v>
      </c>
      <c r="DV72" s="59">
        <f t="shared" si="420"/>
        <v>1.5973082407380419</v>
      </c>
      <c r="DW72" s="59">
        <f t="shared" si="421"/>
        <v>0</v>
      </c>
      <c r="DX72" s="59">
        <f t="shared" si="422"/>
        <v>0</v>
      </c>
      <c r="DY72" s="59">
        <f t="shared" si="423"/>
        <v>0</v>
      </c>
      <c r="DZ72" s="60"/>
      <c r="EA72" s="60">
        <f t="shared" si="424"/>
        <v>0.71319136782744486</v>
      </c>
      <c r="EB72" s="60">
        <f t="shared" si="425"/>
        <v>1.1219050422146317</v>
      </c>
      <c r="EC72" s="60">
        <f t="shared" si="426"/>
        <v>1.0874200024567897</v>
      </c>
      <c r="ED72" s="60">
        <f t="shared" si="427"/>
        <v>0.99138592602668141</v>
      </c>
      <c r="EE72" s="60"/>
      <c r="EF72" s="60">
        <f t="shared" si="428"/>
        <v>1.1219050422146317</v>
      </c>
      <c r="EG72" s="60">
        <f t="shared" si="429"/>
        <v>9.6127333506066286</v>
      </c>
      <c r="EH72" s="60">
        <f t="shared" si="430"/>
        <v>4.7655912868167033E-2</v>
      </c>
      <c r="EI72" s="60">
        <f t="shared" si="431"/>
        <v>2.9718838259273901</v>
      </c>
      <c r="EJ72" s="60">
        <f t="shared" si="432"/>
        <v>0</v>
      </c>
      <c r="EK72" s="60">
        <f t="shared" si="433"/>
        <v>0.4484146359801407</v>
      </c>
      <c r="EL72" s="60">
        <f t="shared" si="434"/>
        <v>6.6788518765694499E-2</v>
      </c>
      <c r="EM72" s="60">
        <f t="shared" si="435"/>
        <v>0.2582457613171863</v>
      </c>
      <c r="EN72" s="60">
        <f t="shared" si="436"/>
        <v>6.5432791893857787E-3</v>
      </c>
      <c r="EO72" s="60">
        <f t="shared" si="437"/>
        <v>1.5877347153454056</v>
      </c>
      <c r="EP72" s="60">
        <f t="shared" si="438"/>
        <v>0.90270430434146964</v>
      </c>
      <c r="EQ72" s="60">
        <f t="shared" si="439"/>
        <v>0</v>
      </c>
      <c r="ER72" s="60">
        <f t="shared" si="440"/>
        <v>0</v>
      </c>
      <c r="ES72" s="60">
        <f t="shared" si="441"/>
        <v>2.2438100844292634</v>
      </c>
      <c r="ET72" s="60">
        <f t="shared" si="442"/>
        <v>25.803815970936522</v>
      </c>
      <c r="EU72" s="60">
        <f t="shared" si="247"/>
        <v>-5.6076319418730449</v>
      </c>
      <c r="EV72" s="60" t="str">
        <f t="shared" si="443"/>
        <v/>
      </c>
      <c r="EW72" s="62">
        <f t="shared" si="444"/>
        <v>9.6127333506066286</v>
      </c>
      <c r="EX72" s="62">
        <f t="shared" si="445"/>
        <v>0</v>
      </c>
      <c r="EY72" s="62">
        <f t="shared" si="446"/>
        <v>0</v>
      </c>
      <c r="EZ72" s="62">
        <f t="shared" si="447"/>
        <v>9.6127333506066286</v>
      </c>
      <c r="FA72" s="62">
        <f t="shared" si="448"/>
        <v>2.9718838259273901</v>
      </c>
      <c r="FB72" s="62">
        <f t="shared" si="449"/>
        <v>4.7655912868167033E-2</v>
      </c>
      <c r="FC72" s="62">
        <f t="shared" si="450"/>
        <v>0</v>
      </c>
      <c r="FD72" s="62">
        <f t="shared" si="451"/>
        <v>-5.6076319418730449</v>
      </c>
      <c r="FE72" s="62">
        <f t="shared" si="452"/>
        <v>6.6788518765694499E-2</v>
      </c>
      <c r="FF72" s="62">
        <f t="shared" si="453"/>
        <v>6.056046577853186</v>
      </c>
      <c r="FG72" s="62">
        <f t="shared" si="454"/>
        <v>6.5432791893857787E-3</v>
      </c>
      <c r="FH72" s="62">
        <f t="shared" si="455"/>
        <v>3.5412861727307785</v>
      </c>
      <c r="FI72" s="62">
        <f t="shared" si="456"/>
        <v>0</v>
      </c>
      <c r="FJ72" s="62">
        <f t="shared" si="457"/>
        <v>0</v>
      </c>
      <c r="FK72" s="62">
        <f t="shared" si="458"/>
        <v>0</v>
      </c>
      <c r="FL72" s="62">
        <f t="shared" si="459"/>
        <v>0.2582457613171863</v>
      </c>
      <c r="FM72" s="62">
        <f t="shared" si="460"/>
        <v>1.5877347153454056</v>
      </c>
      <c r="FN72" s="62">
        <f t="shared" si="461"/>
        <v>1.8459804766625918</v>
      </c>
      <c r="FO72" s="62">
        <f t="shared" si="462"/>
        <v>0</v>
      </c>
      <c r="FP72" s="62">
        <f t="shared" si="463"/>
        <v>0.90270430434146964</v>
      </c>
      <c r="FQ72" s="62">
        <f t="shared" si="464"/>
        <v>0.90270430434146964</v>
      </c>
      <c r="FR72" s="62" t="str">
        <f t="shared" si="465"/>
        <v>Fail</v>
      </c>
      <c r="FS72" s="62" t="str">
        <f t="shared" si="466"/>
        <v>Low-Ca</v>
      </c>
      <c r="FT72" s="60">
        <f t="shared" si="467"/>
        <v>1.0908103470331269E-2</v>
      </c>
      <c r="FU72" s="60"/>
      <c r="FV72" s="60">
        <f t="shared" si="468"/>
        <v>1.0277937415157992</v>
      </c>
      <c r="FW72" s="60">
        <f t="shared" si="469"/>
        <v>8.8063666753033143</v>
      </c>
      <c r="FX72" s="60">
        <f t="shared" si="470"/>
        <v>4.3658284033947552E-2</v>
      </c>
      <c r="FY72" s="60">
        <f t="shared" si="471"/>
        <v>2.7225865664804161</v>
      </c>
      <c r="FZ72" s="60">
        <f t="shared" si="472"/>
        <v>0</v>
      </c>
      <c r="GA72" s="60">
        <f t="shared" si="473"/>
        <v>0.4107992558396073</v>
      </c>
      <c r="GB72" s="60">
        <f t="shared" si="474"/>
        <v>6.1185946233904949E-2</v>
      </c>
      <c r="GC72" s="60">
        <f t="shared" si="475"/>
        <v>0.23658274744076671</v>
      </c>
      <c r="GD72" s="60">
        <f t="shared" si="476"/>
        <v>5.9943944868684242E-3</v>
      </c>
      <c r="GE72" s="60">
        <f t="shared" si="477"/>
        <v>1.454547169516317</v>
      </c>
      <c r="GF72" s="60">
        <f t="shared" si="478"/>
        <v>0.8269807154178378</v>
      </c>
      <c r="GG72" s="60">
        <f t="shared" si="479"/>
        <v>0</v>
      </c>
      <c r="GH72" s="60">
        <f t="shared" si="480"/>
        <v>0</v>
      </c>
      <c r="GI72" s="60">
        <f t="shared" si="481"/>
        <v>2.0555874830315983</v>
      </c>
      <c r="GJ72" s="60">
        <f t="shared" si="482"/>
        <v>23.639256054863374</v>
      </c>
      <c r="GK72" s="60">
        <f t="shared" si="288"/>
        <v>-1.2785121097267478</v>
      </c>
      <c r="GL72" s="60"/>
      <c r="GM72" s="88">
        <f t="shared" si="483"/>
        <v>8.8063666753033143</v>
      </c>
      <c r="GN72" s="88">
        <f t="shared" si="484"/>
        <v>0</v>
      </c>
      <c r="GO72" s="88">
        <f t="shared" si="485"/>
        <v>0</v>
      </c>
      <c r="GP72" s="87">
        <f t="shared" si="486"/>
        <v>8.8063666753033143</v>
      </c>
      <c r="GQ72" s="88">
        <f t="shared" si="487"/>
        <v>2.7225865664804161</v>
      </c>
      <c r="GR72" s="88">
        <f t="shared" si="488"/>
        <v>4.3658284033947552E-2</v>
      </c>
      <c r="GS72" s="88">
        <f t="shared" si="489"/>
        <v>0</v>
      </c>
      <c r="GT72" s="88">
        <f t="shared" si="490"/>
        <v>-1.2785121097267478</v>
      </c>
      <c r="GU72" s="88">
        <f t="shared" si="491"/>
        <v>6.1185946233904949E-2</v>
      </c>
      <c r="GV72" s="88">
        <f t="shared" si="492"/>
        <v>1.689311365566355</v>
      </c>
      <c r="GW72" s="88">
        <f t="shared" si="493"/>
        <v>5.9943944868684242E-3</v>
      </c>
      <c r="GX72" s="87">
        <f t="shared" si="494"/>
        <v>3.2442244470747443</v>
      </c>
      <c r="GY72" s="88">
        <f t="shared" si="495"/>
        <v>0</v>
      </c>
      <c r="GZ72" s="88">
        <f t="shared" si="496"/>
        <v>0</v>
      </c>
      <c r="HA72" s="88">
        <f t="shared" si="497"/>
        <v>0</v>
      </c>
      <c r="HB72" s="88">
        <f t="shared" si="498"/>
        <v>0.23658274744076671</v>
      </c>
      <c r="HC72" s="88">
        <f t="shared" si="499"/>
        <v>1.454547169516317</v>
      </c>
      <c r="HD72" s="87">
        <f t="shared" si="500"/>
        <v>1.6911299169570837</v>
      </c>
      <c r="HE72" s="88">
        <f t="shared" si="501"/>
        <v>0</v>
      </c>
      <c r="HF72" s="88">
        <f t="shared" si="502"/>
        <v>0.8269807154178378</v>
      </c>
      <c r="HG72" s="88">
        <f t="shared" si="503"/>
        <v>0.8269807154178378</v>
      </c>
      <c r="HH72" s="96" t="str">
        <f t="shared" si="504"/>
        <v>Fail</v>
      </c>
      <c r="HI72" s="83">
        <f t="shared" si="505"/>
        <v>3.4953464836218244E-2</v>
      </c>
      <c r="HJ72" s="83">
        <f t="shared" si="506"/>
        <v>0.8269807154178378</v>
      </c>
      <c r="HK72" s="83">
        <f t="shared" si="507"/>
        <v>4.3658284033947552E-2</v>
      </c>
      <c r="HL72" s="83">
        <f t="shared" si="508"/>
        <v>8.8063666753033143</v>
      </c>
      <c r="HM72" s="96" t="str">
        <f t="shared" si="509"/>
        <v>Ferro-edenite</v>
      </c>
      <c r="HN72" s="60"/>
      <c r="HO72" s="60"/>
      <c r="HP72" s="97">
        <f>parameters!$E$5+parameters!$F$5*calcs!$Q72 +parameters!$G$5*calcs!$GM72+parameters!$H$5*LN(calcs!$GM72)+parameters!$I$5*calcs!$GQ72+parameters!$J$5*(calcs!$GU72+calcs!$GY72) + parameters!$K$5*calcs!$GT72+parameters!$L$5*(calcs!$GV72+calcs!$GZ72)+parameters!$M$5*(calcs!$GT72+calcs!$GV72+calcs!$GZ72)+parameters!$N$5*(calcs!$GO72+calcs!$GR72)+parameters!$O$5*calcs!$HB72+parameters!$P$5*calcs!$HE72</f>
        <v>39.824334747696817</v>
      </c>
      <c r="HQ72" s="97">
        <f>parameters!$E$6+parameters!$F$6*calcs!$Q72 +parameters!$G$6*calcs!$GM72+parameters!$H$6*LN(calcs!$GM72)+parameters!$I$6*calcs!$GQ72+parameters!$J$6*(calcs!$GU72+calcs!$GY72) + parameters!$K$6*calcs!$GT72+parameters!$L$6*(calcs!$GV72+calcs!$GZ72)+parameters!$M$6*(calcs!$GT72+calcs!$GV72+calcs!$GZ72)+parameters!$N$6*(calcs!$GO72+calcs!$GR72)+parameters!$O$6*calcs!$HB72+parameters!$P$6*calcs!$HE72</f>
        <v>83.552180101810933</v>
      </c>
      <c r="HR72" s="97">
        <f>parameters!$E$7+parameters!$F$7*calcs!$Q72 +parameters!$G$7*calcs!$GM72+parameters!$H$7*LN(calcs!$GM72)+parameters!$I$7*calcs!$GQ72+parameters!$J$7*(calcs!$GU72+calcs!$GY72) + parameters!$K$7*calcs!$GT72+parameters!$L$7*(calcs!$GV72+calcs!$GZ72)+parameters!$M$7*(calcs!$GT72+calcs!$GV72+calcs!$GZ72)+parameters!$N$7*(calcs!$GO72+calcs!$GR72)+parameters!$O$7*calcs!$HB72+parameters!$P$7*calcs!$HE72</f>
        <v>141.42791469865904</v>
      </c>
      <c r="HS72" s="97">
        <f>parameters!$E$8+parameters!$F$8*calcs!$Q72 +parameters!$G$8*calcs!$GM72+parameters!$H$8*LN(calcs!$GM72)+parameters!$I$8*calcs!$GQ72+parameters!$J$8*(calcs!$GU72+calcs!$GY72) + parameters!$K$8*calcs!$GT72+parameters!$L$8*(calcs!$GV72+calcs!$GZ72)+parameters!$M$8*(calcs!$GT72+calcs!$GV72+calcs!$GZ72)+parameters!$N$8*(calcs!$GO72+calcs!$GR72)+parameters!$O$8*calcs!$HB72+parameters!$P$8*calcs!$HE72</f>
        <v>141.37718985166003</v>
      </c>
      <c r="HT72" s="81"/>
      <c r="HU72" s="97">
        <f>EXP(parameters!$E$10+parameters!$F$10*calcs!$Q72 +parameters!$G$10*calcs!$GM72+parameters!$H$10*LN(calcs!$GM72)+parameters!$I$10*calcs!$GQ72+parameters!$J$10*(calcs!$GU72+calcs!$GY72) + parameters!$K$10*calcs!$GT72+parameters!$L$10*(calcs!$GV72+calcs!$GZ72)+parameters!$M$10*(calcs!$GT72+calcs!$GV72+calcs!$GZ72)+parameters!$N$10*(calcs!$GO72+calcs!$GR72)+parameters!$O$10*calcs!$HB72+parameters!$P$10*calcs!$HE72)</f>
        <v>2.7309807337341643E-2</v>
      </c>
      <c r="HV72" s="97">
        <f>EXP(parameters!$E$11+parameters!$F$11*calcs!$Q72 +parameters!$G$11*calcs!$GM72+parameters!$H$11*LN(calcs!$GM72)+parameters!$I$11*calcs!$GQ72+parameters!$J$11*(calcs!$GU72+calcs!$GY72) + parameters!$K$11*calcs!$GT72+parameters!$L$11*(calcs!$GV72+calcs!$GZ72)+parameters!$M$11*(calcs!$GT72+calcs!$GV72+calcs!$GZ72)+parameters!$N$11*(calcs!$GO72+calcs!$GR72)+parameters!$O$11*calcs!$HB72+parameters!$P$11*calcs!$HE72)</f>
        <v>5.4366033548739666E-2</v>
      </c>
      <c r="HX72" s="97">
        <f>EXP(parameters!$E$13+parameters!$F$13*calcs!$Q72 +parameters!$G$13*calcs!$GM72+parameters!$H$13*LN(calcs!$GM72)+parameters!$I$13*calcs!$GQ72+parameters!$J$13*(calcs!$GU72+calcs!$GY72) + parameters!$K$13*calcs!$GT72+parameters!$L$13*(calcs!$GV72+calcs!$GZ72)+parameters!$M$13*(calcs!$GT72+calcs!$GV72+calcs!$GZ72)+parameters!$N$13*(calcs!$GO72+calcs!$GR72)+parameters!$O$13*calcs!$HB72+parameters!$P$13*calcs!$HE72)</f>
        <v>0.10851941706302051</v>
      </c>
      <c r="HY72" s="97">
        <f>EXP(parameters!$E$14+parameters!$F$14*calcs!$Q72 +parameters!$G$14*calcs!$GM72+parameters!$H$14*LN(calcs!$GM72)+parameters!$I$14*calcs!$GQ72+parameters!$J$14*(calcs!$GU72+calcs!$GY72) + parameters!$K$14*calcs!$GT72+parameters!$L$14*(calcs!$GV72+calcs!$GZ72)+parameters!$M$14*(calcs!$GT72+calcs!$GV72+calcs!$GZ72)+parameters!$N$14*(calcs!$GO72+calcs!$GR72)+parameters!$O$14*calcs!$HB72+parameters!$P$14*calcs!$HE72)</f>
        <v>4.6448895255848166E-2</v>
      </c>
      <c r="HZ72" s="81"/>
      <c r="IA72" s="97">
        <f>EXP(parameters!$E$16+parameters!$F$16*calcs!$Q72 +parameters!$G$16*calcs!$GM72+parameters!$H$16*LN(calcs!$GM72)+parameters!$I$16*calcs!$GQ72+parameters!$J$16*(calcs!$GU72+calcs!$GY72) + parameters!$K$16*calcs!$GT72+parameters!$L$16*(calcs!$GV72+calcs!$GZ72)+parameters!$M$16*(calcs!$GT72+calcs!$GV72+calcs!$GZ72)+parameters!$N$16*(calcs!$GO72+calcs!$GR72)+parameters!$O$16*calcs!$HB72+parameters!$P$16*calcs!$HE72)</f>
        <v>5.1059036859446409E-4</v>
      </c>
      <c r="IB72" s="81"/>
      <c r="IC72" s="97">
        <f>(parameters!$E$18+parameters!$F$18*calcs!$Q72 +parameters!$G$18*calcs!$GM72+parameters!$H$18*LN(calcs!$GM72)+parameters!$I$18*calcs!$GQ72+parameters!$J$18*(calcs!$GU72+calcs!$GY72) + parameters!$K$18*calcs!$GT72+parameters!$L$18*(calcs!$GV72+calcs!$GZ72)+parameters!$M$18*(calcs!$GT72+calcs!$GV72+calcs!$GZ72)+parameters!$N$18*(calcs!$GO72+calcs!$GR72)+parameters!$O$18*calcs!$HB72+parameters!$P$18*calcs!$HE72)</f>
        <v>-21.865021144718106</v>
      </c>
      <c r="ID72" s="97">
        <f>EXP(parameters!$E$19+parameters!$F$19*calcs!$Q72 +parameters!$G$19*calcs!$GM72+parameters!$H$19*LN(calcs!$GM72)+parameters!$I$19*calcs!$GQ72+parameters!$J$19*(calcs!$GU72+calcs!$GY72) + parameters!$K$19*calcs!$GT72+parameters!$L$19*(calcs!$GV72+calcs!$GZ72)+parameters!$M$19*(calcs!$GT72+calcs!$GV72+calcs!$GZ72)+parameters!$N$19*(calcs!$GO72+calcs!$GR72)+parameters!$O$19*calcs!$HB72+parameters!$P$19*calcs!$HE72)</f>
        <v>0.75396843880716435</v>
      </c>
      <c r="IE72" s="73"/>
      <c r="IF72" s="97">
        <f>(parameters!$E$21+parameters!$F$21*calcs!$Q72 +parameters!$G$21*calcs!$GM72+parameters!$H$21*LN(calcs!$GM72)+parameters!$I$21*calcs!$GQ72+parameters!$J$21*(calcs!$GU72+calcs!$GY72) + parameters!$K$21*calcs!$GT72+parameters!$L$21*(calcs!$GV72+calcs!$GZ72)+parameters!$M$21*(calcs!$GT72+calcs!$GV72+calcs!$GZ72)+parameters!$N$21*(calcs!$GO72+calcs!$GR72)+parameters!$O$21*calcs!$HB72+parameters!$P$21*calcs!$HE72)</f>
        <v>16.17236997454043</v>
      </c>
      <c r="IG72" s="97">
        <f>(parameters!$E$22+parameters!$F$22*calcs!$Q72 +parameters!$G$22*calcs!$GM72+parameters!$H$22*LN(calcs!$GM72)+parameters!$I$22*calcs!$GQ72+parameters!$J$22*(calcs!$GU72+calcs!$GY72) + parameters!$K$22*calcs!$GT72+parameters!$L$22*(calcs!$GV72+calcs!$GZ72)+parameters!$M$22*(calcs!$GT72+calcs!$GV72+calcs!$GZ72)+parameters!$N$22*(calcs!$GO72+calcs!$GR72)+parameters!$O$22*calcs!$HB72+parameters!$P$22*calcs!$HE72)</f>
        <v>-0.23633597519079796</v>
      </c>
      <c r="IH72" s="81"/>
      <c r="II72" s="97">
        <f>(parameters!$E$24+parameters!$F$24*calcs!$Q72 +parameters!$G$24*calcs!$GM72+parameters!$H$24*LN(calcs!$GM72)+parameters!$I$24*calcs!$GQ72+parameters!$J$24*(calcs!$GU72+calcs!$GY72) + parameters!$K$24*calcs!$GT72+parameters!$L$24*(calcs!$GV72+calcs!$GZ72)+parameters!$M$24*(calcs!$GT72+calcs!$GV72+calcs!$GZ72)+parameters!$N$24*(calcs!$GO72+calcs!$GR72)+parameters!$O$24*calcs!$HB72+parameters!$P$24*calcs!$HE72)</f>
        <v>17.981442220944032</v>
      </c>
    </row>
    <row r="73" spans="1:243" x14ac:dyDescent="0.3">
      <c r="A73" s="138" t="s">
        <v>179</v>
      </c>
      <c r="C73" s="115">
        <v>57.7700004577637</v>
      </c>
      <c r="D73" s="115">
        <v>0.89999997615814198</v>
      </c>
      <c r="E73" s="115">
        <v>16.780000686645501</v>
      </c>
      <c r="F73" s="115"/>
      <c r="G73" s="115">
        <v>5.2600002288818404</v>
      </c>
      <c r="H73" s="115">
        <v>0.95999997854232799</v>
      </c>
      <c r="I73" s="115">
        <v>2.8299999237060498</v>
      </c>
      <c r="J73" s="115">
        <v>7.9999998211860698E-2</v>
      </c>
      <c r="K73" s="115">
        <v>4.0999999046325701</v>
      </c>
      <c r="L73" s="115">
        <v>5.6799998283386204</v>
      </c>
      <c r="M73" s="91">
        <v>0</v>
      </c>
      <c r="N73" s="91">
        <v>0</v>
      </c>
      <c r="O73" s="91">
        <v>0</v>
      </c>
      <c r="P73" s="91">
        <v>95.759999999999991</v>
      </c>
      <c r="Q73" s="60">
        <v>1025</v>
      </c>
      <c r="R73" s="92">
        <f t="shared" si="316"/>
        <v>0.96155127259926265</v>
      </c>
      <c r="S73" s="93">
        <f t="shared" si="317"/>
        <v>1.1268310706875447E-2</v>
      </c>
      <c r="T73" s="93">
        <f t="shared" si="318"/>
        <v>0.16457241270841752</v>
      </c>
      <c r="U73" s="93">
        <f t="shared" si="319"/>
        <v>0</v>
      </c>
      <c r="V73" s="93">
        <f t="shared" si="320"/>
        <v>7.3218265992230511E-2</v>
      </c>
      <c r="W73" s="93">
        <f t="shared" si="321"/>
        <v>2.3815429881972907E-2</v>
      </c>
      <c r="X73" s="93">
        <f t="shared" si="322"/>
        <v>5.0463622034701318E-2</v>
      </c>
      <c r="Y73" s="93">
        <f t="shared" si="323"/>
        <v>1.1277135355492064E-3</v>
      </c>
      <c r="Z73" s="93">
        <f t="shared" si="324"/>
        <v>6.6151436851717038E-2</v>
      </c>
      <c r="AA73" s="93">
        <f t="shared" si="325"/>
        <v>6.0295061837880803E-2</v>
      </c>
      <c r="AB73" s="93">
        <f t="shared" si="326"/>
        <v>0</v>
      </c>
      <c r="AC73" s="94">
        <f t="shared" si="327"/>
        <v>0</v>
      </c>
      <c r="AD73" s="92">
        <f t="shared" si="328"/>
        <v>1.9231025451985253</v>
      </c>
      <c r="AE73" s="93">
        <f t="shared" si="329"/>
        <v>2.2536621413750894E-2</v>
      </c>
      <c r="AF73" s="93">
        <f t="shared" si="330"/>
        <v>0.49371723812525259</v>
      </c>
      <c r="AG73" s="93">
        <f t="shared" si="331"/>
        <v>0</v>
      </c>
      <c r="AH73" s="93">
        <f t="shared" si="332"/>
        <v>7.3218265992230511E-2</v>
      </c>
      <c r="AI73" s="93">
        <f t="shared" si="333"/>
        <v>2.3815429881972907E-2</v>
      </c>
      <c r="AJ73" s="93">
        <f t="shared" si="334"/>
        <v>5.0463622034701318E-2</v>
      </c>
      <c r="AK73" s="93">
        <f t="shared" si="335"/>
        <v>1.1277135355492064E-3</v>
      </c>
      <c r="AL73" s="93">
        <f t="shared" si="336"/>
        <v>6.6151436851717038E-2</v>
      </c>
      <c r="AM73" s="93">
        <f t="shared" si="337"/>
        <v>6.0295061837880803E-2</v>
      </c>
      <c r="AN73" s="94">
        <f t="shared" si="338"/>
        <v>2.7144279348715807</v>
      </c>
      <c r="AO73" s="92">
        <f t="shared" si="339"/>
        <v>16.294909867135104</v>
      </c>
      <c r="AP73" s="93">
        <f t="shared" si="340"/>
        <v>0.19095820738405175</v>
      </c>
      <c r="AQ73" s="93">
        <f t="shared" si="341"/>
        <v>4.1833847681124885</v>
      </c>
      <c r="AR73" s="93">
        <f t="shared" si="342"/>
        <v>0</v>
      </c>
      <c r="AS73" s="93">
        <f t="shared" si="343"/>
        <v>0.62039595753754007</v>
      </c>
      <c r="AT73" s="93">
        <f t="shared" si="344"/>
        <v>0.20179385875325923</v>
      </c>
      <c r="AU73" s="93">
        <f t="shared" si="345"/>
        <v>0.42759039276282762</v>
      </c>
      <c r="AV73" s="93">
        <f t="shared" si="346"/>
        <v>9.5553877059767443E-3</v>
      </c>
      <c r="AW73" s="93">
        <f t="shared" si="347"/>
        <v>0.56051701651142671</v>
      </c>
      <c r="AX73" s="93">
        <f t="shared" si="348"/>
        <v>0.5108945440973246</v>
      </c>
      <c r="AY73" s="94">
        <f t="shared" si="349"/>
        <v>23</v>
      </c>
      <c r="AZ73" s="92">
        <f t="shared" si="350"/>
        <v>8.1474549335675519</v>
      </c>
      <c r="BA73" s="93">
        <f t="shared" si="351"/>
        <v>9.5479103692025877E-2</v>
      </c>
      <c r="BB73" s="93">
        <f t="shared" si="352"/>
        <v>2.7889231787416588</v>
      </c>
      <c r="BC73" s="93">
        <f t="shared" si="353"/>
        <v>0</v>
      </c>
      <c r="BD73" s="93">
        <f t="shared" si="354"/>
        <v>0.62039595753754007</v>
      </c>
      <c r="BE73" s="93">
        <f t="shared" si="355"/>
        <v>0.20179385875325923</v>
      </c>
      <c r="BF73" s="93">
        <f t="shared" si="356"/>
        <v>0.42759039276282762</v>
      </c>
      <c r="BG73" s="93">
        <f t="shared" si="357"/>
        <v>9.5553877059767443E-3</v>
      </c>
      <c r="BH73" s="93">
        <f t="shared" si="358"/>
        <v>1.1210340330228534</v>
      </c>
      <c r="BI73" s="93">
        <f t="shared" si="359"/>
        <v>1.0217890881946492</v>
      </c>
      <c r="BJ73" s="93">
        <f t="shared" si="360"/>
        <v>0</v>
      </c>
      <c r="BK73" s="93">
        <f t="shared" si="361"/>
        <v>0</v>
      </c>
      <c r="BL73" s="93">
        <f t="shared" si="362"/>
        <v>2</v>
      </c>
      <c r="BM73" s="94">
        <f t="shared" si="363"/>
        <v>14.434015933978342</v>
      </c>
      <c r="BN73" s="95">
        <f t="shared" si="364"/>
        <v>8.1474549335675519</v>
      </c>
      <c r="BO73" s="66">
        <f t="shared" si="365"/>
        <v>0</v>
      </c>
      <c r="BP73" s="66">
        <f t="shared" si="366"/>
        <v>0</v>
      </c>
      <c r="BQ73" s="66">
        <f t="shared" si="367"/>
        <v>8.1474549335675519</v>
      </c>
      <c r="BR73" s="66">
        <f t="shared" si="368"/>
        <v>2.7889231787416588</v>
      </c>
      <c r="BS73" s="66">
        <f t="shared" si="369"/>
        <v>9.5479103692025877E-2</v>
      </c>
      <c r="BT73" s="66">
        <f t="shared" si="370"/>
        <v>0</v>
      </c>
      <c r="BU73" s="66"/>
      <c r="BV73" s="66">
        <f t="shared" si="371"/>
        <v>0.20179385875325923</v>
      </c>
      <c r="BW73" s="66">
        <f t="shared" si="372"/>
        <v>0.62039595753754007</v>
      </c>
      <c r="BX73" s="66">
        <f t="shared" si="373"/>
        <v>9.5553877059767443E-3</v>
      </c>
      <c r="BY73" s="66">
        <f t="shared" si="374"/>
        <v>3.7161474864304607</v>
      </c>
      <c r="BZ73" s="66">
        <f t="shared" si="375"/>
        <v>0</v>
      </c>
      <c r="CA73" s="66">
        <f t="shared" si="376"/>
        <v>0</v>
      </c>
      <c r="CB73" s="66">
        <f t="shared" si="377"/>
        <v>0</v>
      </c>
      <c r="CC73" s="66">
        <f t="shared" si="378"/>
        <v>0.42759039276282762</v>
      </c>
      <c r="CD73" s="56">
        <f t="shared" si="379"/>
        <v>0.42759039276282762</v>
      </c>
      <c r="CE73" s="66">
        <f t="shared" si="380"/>
        <v>0.85518078552565524</v>
      </c>
      <c r="CF73" s="66">
        <f t="shared" si="381"/>
        <v>0.69344364026002581</v>
      </c>
      <c r="CG73" s="66">
        <f t="shared" si="382"/>
        <v>1.0217890881946492</v>
      </c>
      <c r="CH73" s="67">
        <f t="shared" si="383"/>
        <v>1.7152327284546751</v>
      </c>
      <c r="CI73" s="60"/>
      <c r="CJ73" s="60">
        <f t="shared" si="384"/>
        <v>0.98190171841760832</v>
      </c>
      <c r="CK73" s="60">
        <f t="shared" si="385"/>
        <v>1.1084926103161117</v>
      </c>
      <c r="CL73" s="60">
        <f t="shared" si="386"/>
        <v>1.2203860299406295</v>
      </c>
      <c r="CM73" s="60"/>
      <c r="CN73" s="60">
        <f t="shared" si="387"/>
        <v>0.98190171841760832</v>
      </c>
      <c r="CO73" s="60">
        <f t="shared" si="388"/>
        <v>8</v>
      </c>
      <c r="CP73" s="60">
        <f t="shared" si="389"/>
        <v>9.3751095988173216E-2</v>
      </c>
      <c r="CQ73" s="60">
        <f t="shared" si="390"/>
        <v>2.7384484617411333</v>
      </c>
      <c r="CR73" s="60">
        <f t="shared" si="391"/>
        <v>0</v>
      </c>
      <c r="CS73" s="60">
        <f t="shared" si="392"/>
        <v>0.60916785680544816</v>
      </c>
      <c r="CT73" s="60">
        <f t="shared" si="393"/>
        <v>0.19814173667594537</v>
      </c>
      <c r="CU73" s="60">
        <f t="shared" si="394"/>
        <v>0.4198517414326805</v>
      </c>
      <c r="CV73" s="60">
        <f t="shared" si="395"/>
        <v>9.3824516086450527E-3</v>
      </c>
      <c r="CW73" s="60">
        <f t="shared" si="396"/>
        <v>1.1007452434297615</v>
      </c>
      <c r="CX73" s="60">
        <f t="shared" si="397"/>
        <v>1.0032964615586872</v>
      </c>
      <c r="CY73" s="60">
        <f t="shared" si="398"/>
        <v>0</v>
      </c>
      <c r="CZ73" s="60">
        <f t="shared" si="399"/>
        <v>0</v>
      </c>
      <c r="DA73" s="60">
        <f t="shared" si="400"/>
        <v>1.9638034368352166</v>
      </c>
      <c r="DB73" s="60">
        <f t="shared" si="401"/>
        <v>22.583739523604994</v>
      </c>
      <c r="DC73" s="60">
        <f t="shared" si="205"/>
        <v>0.83252095279001281</v>
      </c>
      <c r="DD73" s="60" t="str">
        <f t="shared" si="402"/>
        <v>FAIL</v>
      </c>
      <c r="DE73" s="59">
        <f t="shared" si="403"/>
        <v>8</v>
      </c>
      <c r="DF73" s="59">
        <f t="shared" si="404"/>
        <v>0</v>
      </c>
      <c r="DG73" s="59">
        <f t="shared" si="405"/>
        <v>0</v>
      </c>
      <c r="DH73" s="59">
        <f t="shared" si="406"/>
        <v>8</v>
      </c>
      <c r="DI73" s="59">
        <f t="shared" si="407"/>
        <v>2.7384484617411333</v>
      </c>
      <c r="DJ73" s="59">
        <f t="shared" si="408"/>
        <v>9.3751095988173216E-2</v>
      </c>
      <c r="DK73" s="59">
        <f t="shared" si="409"/>
        <v>0</v>
      </c>
      <c r="DL73" s="59">
        <f t="shared" si="410"/>
        <v>0.83252095279001281</v>
      </c>
      <c r="DM73" s="59">
        <f t="shared" si="411"/>
        <v>0.19814173667594537</v>
      </c>
      <c r="DN73" s="59">
        <f t="shared" si="412"/>
        <v>-0.22335309598456465</v>
      </c>
      <c r="DO73" s="59">
        <f t="shared" si="413"/>
        <v>9.3824516086450527E-3</v>
      </c>
      <c r="DP73" s="59">
        <f t="shared" si="414"/>
        <v>3.648891602819345</v>
      </c>
      <c r="DQ73" s="59">
        <f t="shared" si="415"/>
        <v>0</v>
      </c>
      <c r="DR73" s="59">
        <f t="shared" si="416"/>
        <v>0</v>
      </c>
      <c r="DS73" s="59">
        <f t="shared" si="417"/>
        <v>0</v>
      </c>
      <c r="DT73" s="59">
        <f t="shared" si="418"/>
        <v>0.4198517414326805</v>
      </c>
      <c r="DU73" s="59">
        <f t="shared" si="419"/>
        <v>1.1007452434297615</v>
      </c>
      <c r="DV73" s="59">
        <f t="shared" si="420"/>
        <v>1.5205969848624421</v>
      </c>
      <c r="DW73" s="59">
        <f t="shared" si="421"/>
        <v>0</v>
      </c>
      <c r="DX73" s="59">
        <f t="shared" si="422"/>
        <v>0</v>
      </c>
      <c r="DY73" s="59">
        <f t="shared" si="423"/>
        <v>0</v>
      </c>
      <c r="DZ73" s="60"/>
      <c r="EA73" s="60">
        <f t="shared" si="424"/>
        <v>0.73150360364696687</v>
      </c>
      <c r="EB73" s="60">
        <f t="shared" si="425"/>
        <v>1.1183825156309106</v>
      </c>
      <c r="EC73" s="60">
        <f t="shared" si="426"/>
        <v>1.0576678926152123</v>
      </c>
      <c r="ED73" s="60">
        <f t="shared" si="427"/>
        <v>0.9866926064269681</v>
      </c>
      <c r="EE73" s="60"/>
      <c r="EF73" s="60">
        <f t="shared" si="428"/>
        <v>1.1183825156309106</v>
      </c>
      <c r="EG73" s="60">
        <f t="shared" si="429"/>
        <v>9.1119711445927525</v>
      </c>
      <c r="EH73" s="60">
        <f t="shared" si="430"/>
        <v>0.10678216017727246</v>
      </c>
      <c r="EI73" s="60">
        <f t="shared" si="431"/>
        <v>3.1190829205424522</v>
      </c>
      <c r="EJ73" s="60">
        <f t="shared" si="432"/>
        <v>0</v>
      </c>
      <c r="EK73" s="60">
        <f t="shared" si="433"/>
        <v>0.69383999167808164</v>
      </c>
      <c r="EL73" s="60">
        <f t="shared" si="434"/>
        <v>0.22568272339133871</v>
      </c>
      <c r="EM73" s="60">
        <f t="shared" si="435"/>
        <v>0.47820961911770027</v>
      </c>
      <c r="EN73" s="60">
        <f t="shared" si="436"/>
        <v>1.0686578540438947E-2</v>
      </c>
      <c r="EO73" s="60">
        <f t="shared" si="437"/>
        <v>1.253744861959964</v>
      </c>
      <c r="EP73" s="60">
        <f t="shared" si="438"/>
        <v>1.1427510508993461</v>
      </c>
      <c r="EQ73" s="60">
        <f t="shared" si="439"/>
        <v>0</v>
      </c>
      <c r="ER73" s="60">
        <f t="shared" si="440"/>
        <v>0</v>
      </c>
      <c r="ES73" s="60">
        <f t="shared" si="441"/>
        <v>2.2367650312618212</v>
      </c>
      <c r="ET73" s="60">
        <f t="shared" si="442"/>
        <v>25.722797859510948</v>
      </c>
      <c r="EU73" s="60">
        <f t="shared" si="247"/>
        <v>-5.4455957190218953</v>
      </c>
      <c r="EV73" s="60" t="str">
        <f t="shared" si="443"/>
        <v/>
      </c>
      <c r="EW73" s="62">
        <f t="shared" si="444"/>
        <v>9.1119711445927525</v>
      </c>
      <c r="EX73" s="62">
        <f t="shared" si="445"/>
        <v>0</v>
      </c>
      <c r="EY73" s="62">
        <f t="shared" si="446"/>
        <v>0</v>
      </c>
      <c r="EZ73" s="62">
        <f t="shared" si="447"/>
        <v>9.1119711445927525</v>
      </c>
      <c r="FA73" s="62">
        <f t="shared" si="448"/>
        <v>3.1190829205424522</v>
      </c>
      <c r="FB73" s="62">
        <f t="shared" si="449"/>
        <v>0.10678216017727246</v>
      </c>
      <c r="FC73" s="62">
        <f t="shared" si="450"/>
        <v>0</v>
      </c>
      <c r="FD73" s="62">
        <f t="shared" si="451"/>
        <v>-5.4455957190218953</v>
      </c>
      <c r="FE73" s="62">
        <f t="shared" si="452"/>
        <v>0.22568272339133871</v>
      </c>
      <c r="FF73" s="62">
        <f t="shared" si="453"/>
        <v>6.1394357106999768</v>
      </c>
      <c r="FG73" s="62">
        <f t="shared" si="454"/>
        <v>1.0686578540438947E-2</v>
      </c>
      <c r="FH73" s="62">
        <f t="shared" si="455"/>
        <v>4.1560743743295836</v>
      </c>
      <c r="FI73" s="62">
        <f t="shared" si="456"/>
        <v>0</v>
      </c>
      <c r="FJ73" s="62">
        <f t="shared" si="457"/>
        <v>0</v>
      </c>
      <c r="FK73" s="62">
        <f t="shared" si="458"/>
        <v>0</v>
      </c>
      <c r="FL73" s="62">
        <f t="shared" si="459"/>
        <v>0.47820961911770027</v>
      </c>
      <c r="FM73" s="62">
        <f t="shared" si="460"/>
        <v>1.253744861959964</v>
      </c>
      <c r="FN73" s="62">
        <f t="shared" si="461"/>
        <v>1.7319544810776644</v>
      </c>
      <c r="FO73" s="62">
        <f t="shared" si="462"/>
        <v>0</v>
      </c>
      <c r="FP73" s="62">
        <f t="shared" si="463"/>
        <v>1.1427510508993461</v>
      </c>
      <c r="FQ73" s="62">
        <f t="shared" si="464"/>
        <v>1.1427510508993461</v>
      </c>
      <c r="FR73" s="62" t="str">
        <f t="shared" si="465"/>
        <v>Fail</v>
      </c>
      <c r="FS73" s="62" t="str">
        <f t="shared" si="466"/>
        <v>Low-Ca</v>
      </c>
      <c r="FT73" s="60">
        <f t="shared" si="467"/>
        <v>3.5456170333389436E-2</v>
      </c>
      <c r="FU73" s="60"/>
      <c r="FV73" s="60">
        <f t="shared" si="468"/>
        <v>1.0501421170242595</v>
      </c>
      <c r="FW73" s="60">
        <f t="shared" si="469"/>
        <v>8.5559855722963771</v>
      </c>
      <c r="FX73" s="60">
        <f t="shared" si="470"/>
        <v>0.10026662808272285</v>
      </c>
      <c r="FY73" s="60">
        <f t="shared" si="471"/>
        <v>2.928765691141793</v>
      </c>
      <c r="FZ73" s="60">
        <f t="shared" si="472"/>
        <v>0</v>
      </c>
      <c r="GA73" s="60">
        <f t="shared" si="473"/>
        <v>0.65150392424176495</v>
      </c>
      <c r="GB73" s="60">
        <f t="shared" si="474"/>
        <v>0.21191223003364204</v>
      </c>
      <c r="GC73" s="60">
        <f t="shared" si="475"/>
        <v>0.44903068027519044</v>
      </c>
      <c r="GD73" s="60">
        <f t="shared" si="476"/>
        <v>1.0034515074542002E-2</v>
      </c>
      <c r="GE73" s="60">
        <f t="shared" si="477"/>
        <v>1.177245052694863</v>
      </c>
      <c r="GF73" s="60">
        <f t="shared" si="478"/>
        <v>1.0730237562290168</v>
      </c>
      <c r="GG73" s="60">
        <f t="shared" si="479"/>
        <v>0</v>
      </c>
      <c r="GH73" s="60">
        <f t="shared" si="480"/>
        <v>0</v>
      </c>
      <c r="GI73" s="60">
        <f t="shared" si="481"/>
        <v>2.100284234048519</v>
      </c>
      <c r="GJ73" s="60">
        <f t="shared" si="482"/>
        <v>24.153268691557972</v>
      </c>
      <c r="GK73" s="60">
        <f t="shared" si="288"/>
        <v>-2.3065373831159448</v>
      </c>
      <c r="GL73" s="60"/>
      <c r="GM73" s="88">
        <f t="shared" si="483"/>
        <v>8.5559855722963771</v>
      </c>
      <c r="GN73" s="88">
        <f t="shared" si="484"/>
        <v>0</v>
      </c>
      <c r="GO73" s="88">
        <f t="shared" si="485"/>
        <v>0</v>
      </c>
      <c r="GP73" s="87">
        <f t="shared" si="486"/>
        <v>8.5559855722963771</v>
      </c>
      <c r="GQ73" s="88">
        <f t="shared" si="487"/>
        <v>2.928765691141793</v>
      </c>
      <c r="GR73" s="88">
        <f t="shared" si="488"/>
        <v>0.10026662808272285</v>
      </c>
      <c r="GS73" s="88">
        <f t="shared" si="489"/>
        <v>0</v>
      </c>
      <c r="GT73" s="88">
        <f t="shared" si="490"/>
        <v>-2.3065373831159448</v>
      </c>
      <c r="GU73" s="88">
        <f t="shared" si="491"/>
        <v>0.21191223003364204</v>
      </c>
      <c r="GV73" s="88">
        <f t="shared" si="492"/>
        <v>2.9580413073577096</v>
      </c>
      <c r="GW73" s="88">
        <f t="shared" si="493"/>
        <v>1.0034515074542002E-2</v>
      </c>
      <c r="GX73" s="87">
        <f t="shared" si="494"/>
        <v>3.9024829885744645</v>
      </c>
      <c r="GY73" s="88">
        <f t="shared" si="495"/>
        <v>0</v>
      </c>
      <c r="GZ73" s="88">
        <f t="shared" si="496"/>
        <v>0</v>
      </c>
      <c r="HA73" s="88">
        <f t="shared" si="497"/>
        <v>0</v>
      </c>
      <c r="HB73" s="88">
        <f t="shared" si="498"/>
        <v>0.44903068027519044</v>
      </c>
      <c r="HC73" s="88">
        <f t="shared" si="499"/>
        <v>1.177245052694863</v>
      </c>
      <c r="HD73" s="87">
        <f t="shared" si="500"/>
        <v>1.6262757329700535</v>
      </c>
      <c r="HE73" s="88">
        <f t="shared" si="501"/>
        <v>0</v>
      </c>
      <c r="HF73" s="88">
        <f t="shared" si="502"/>
        <v>1.0730237562290168</v>
      </c>
      <c r="HG73" s="88">
        <f t="shared" si="503"/>
        <v>1.0730237562290168</v>
      </c>
      <c r="HH73" s="96" t="str">
        <f t="shared" si="504"/>
        <v>Fail</v>
      </c>
      <c r="HI73" s="83">
        <f t="shared" si="505"/>
        <v>6.6850263744884689E-2</v>
      </c>
      <c r="HJ73" s="83">
        <f t="shared" si="506"/>
        <v>1.0730237562290168</v>
      </c>
      <c r="HK73" s="83">
        <f t="shared" si="507"/>
        <v>0.10026662808272285</v>
      </c>
      <c r="HL73" s="83">
        <f t="shared" si="508"/>
        <v>8.5559855722963771</v>
      </c>
      <c r="HM73" s="96" t="str">
        <f t="shared" si="509"/>
        <v>Ferro-edenite</v>
      </c>
      <c r="HN73" s="60"/>
      <c r="HO73" s="60"/>
      <c r="HP73" s="97">
        <f>parameters!$E$5+parameters!$F$5*calcs!$Q73 +parameters!$G$5*calcs!$GM73+parameters!$H$5*LN(calcs!$GM73)+parameters!$I$5*calcs!$GQ73+parameters!$J$5*(calcs!$GU73+calcs!$GY73) + parameters!$K$5*calcs!$GT73+parameters!$L$5*(calcs!$GV73+calcs!$GZ73)+parameters!$M$5*(calcs!$GT73+calcs!$GV73+calcs!$GZ73)+parameters!$N$5*(calcs!$GO73+calcs!$GR73)+parameters!$O$5*calcs!$HB73+parameters!$P$5*calcs!$HE73</f>
        <v>41.146139940700209</v>
      </c>
      <c r="HQ73" s="97">
        <f>parameters!$E$6+parameters!$F$6*calcs!$Q73 +parameters!$G$6*calcs!$GM73+parameters!$H$6*LN(calcs!$GM73)+parameters!$I$6*calcs!$GQ73+parameters!$J$6*(calcs!$GU73+calcs!$GY73) + parameters!$K$6*calcs!$GT73+parameters!$L$6*(calcs!$GV73+calcs!$GZ73)+parameters!$M$6*(calcs!$GT73+calcs!$GV73+calcs!$GZ73)+parameters!$N$6*(calcs!$GO73+calcs!$GR73)+parameters!$O$6*calcs!$HB73+parameters!$P$6*calcs!$HE73</f>
        <v>70.887381050444517</v>
      </c>
      <c r="HR73" s="97">
        <f>parameters!$E$7+parameters!$F$7*calcs!$Q73 +parameters!$G$7*calcs!$GM73+parameters!$H$7*LN(calcs!$GM73)+parameters!$I$7*calcs!$GQ73+parameters!$J$7*(calcs!$GU73+calcs!$GY73) + parameters!$K$7*calcs!$GT73+parameters!$L$7*(calcs!$GV73+calcs!$GZ73)+parameters!$M$7*(calcs!$GT73+calcs!$GV73+calcs!$GZ73)+parameters!$N$7*(calcs!$GO73+calcs!$GR73)+parameters!$O$7*calcs!$HB73+parameters!$P$7*calcs!$HE73</f>
        <v>135.58058792836266</v>
      </c>
      <c r="HS73" s="97">
        <f>parameters!$E$8+parameters!$F$8*calcs!$Q73 +parameters!$G$8*calcs!$GM73+parameters!$H$8*LN(calcs!$GM73)+parameters!$I$8*calcs!$GQ73+parameters!$J$8*(calcs!$GU73+calcs!$GY73) + parameters!$K$8*calcs!$GT73+parameters!$L$8*(calcs!$GV73+calcs!$GZ73)+parameters!$M$8*(calcs!$GT73+calcs!$GV73+calcs!$GZ73)+parameters!$N$8*(calcs!$GO73+calcs!$GR73)+parameters!$O$8*calcs!$HB73+parameters!$P$8*calcs!$HE73</f>
        <v>135.46675889001736</v>
      </c>
      <c r="HT73" s="81"/>
      <c r="HU73" s="97">
        <f>EXP(parameters!$E$10+parameters!$F$10*calcs!$Q73 +parameters!$G$10*calcs!$GM73+parameters!$H$10*LN(calcs!$GM73)+parameters!$I$10*calcs!$GQ73+parameters!$J$10*(calcs!$GU73+calcs!$GY73) + parameters!$K$10*calcs!$GT73+parameters!$L$10*(calcs!$GV73+calcs!$GZ73)+parameters!$M$10*(calcs!$GT73+calcs!$GV73+calcs!$GZ73)+parameters!$N$10*(calcs!$GO73+calcs!$GR73)+parameters!$O$10*calcs!$HB73+parameters!$P$10*calcs!$HE73)</f>
        <v>5.8591265115651388E-2</v>
      </c>
      <c r="HV73" s="97">
        <f>EXP(parameters!$E$11+parameters!$F$11*calcs!$Q73 +parameters!$G$11*calcs!$GM73+parameters!$H$11*LN(calcs!$GM73)+parameters!$I$11*calcs!$GQ73+parameters!$J$11*(calcs!$GU73+calcs!$GY73) + parameters!$K$11*calcs!$GT73+parameters!$L$11*(calcs!$GV73+calcs!$GZ73)+parameters!$M$11*(calcs!$GT73+calcs!$GV73+calcs!$GZ73)+parameters!$N$11*(calcs!$GO73+calcs!$GR73)+parameters!$O$11*calcs!$HB73+parameters!$P$11*calcs!$HE73)</f>
        <v>0.14445859006865913</v>
      </c>
      <c r="HX73" s="97">
        <f>EXP(parameters!$E$13+parameters!$F$13*calcs!$Q73 +parameters!$G$13*calcs!$GM73+parameters!$H$13*LN(calcs!$GM73)+parameters!$I$13*calcs!$GQ73+parameters!$J$13*(calcs!$GU73+calcs!$GY73) + parameters!$K$13*calcs!$GT73+parameters!$L$13*(calcs!$GV73+calcs!$GZ73)+parameters!$M$13*(calcs!$GT73+calcs!$GV73+calcs!$GZ73)+parameters!$N$13*(calcs!$GO73+calcs!$GR73)+parameters!$O$13*calcs!$HB73+parameters!$P$13*calcs!$HE73)</f>
        <v>0.19065014711167624</v>
      </c>
      <c r="HY73" s="97">
        <f>EXP(parameters!$E$14+parameters!$F$14*calcs!$Q73 +parameters!$G$14*calcs!$GM73+parameters!$H$14*LN(calcs!$GM73)+parameters!$I$14*calcs!$GQ73+parameters!$J$14*(calcs!$GU73+calcs!$GY73) + parameters!$K$14*calcs!$GT73+parameters!$L$14*(calcs!$GV73+calcs!$GZ73)+parameters!$M$14*(calcs!$GT73+calcs!$GV73+calcs!$GZ73)+parameters!$N$14*(calcs!$GO73+calcs!$GR73)+parameters!$O$14*calcs!$HB73+parameters!$P$14*calcs!$HE73)</f>
        <v>6.2515242963266757E-2</v>
      </c>
      <c r="HZ73" s="81"/>
      <c r="IA73" s="97">
        <f>EXP(parameters!$E$16+parameters!$F$16*calcs!$Q73 +parameters!$G$16*calcs!$GM73+parameters!$H$16*LN(calcs!$GM73)+parameters!$I$16*calcs!$GQ73+parameters!$J$16*(calcs!$GU73+calcs!$GY73) + parameters!$K$16*calcs!$GT73+parameters!$L$16*(calcs!$GV73+calcs!$GZ73)+parameters!$M$16*(calcs!$GT73+calcs!$GV73+calcs!$GZ73)+parameters!$N$16*(calcs!$GO73+calcs!$GR73)+parameters!$O$16*calcs!$HB73+parameters!$P$16*calcs!$HE73)</f>
        <v>1.4817643818796451E-3</v>
      </c>
      <c r="IB73" s="81"/>
      <c r="IC73" s="97">
        <f>(parameters!$E$18+parameters!$F$18*calcs!$Q73 +parameters!$G$18*calcs!$GM73+parameters!$H$18*LN(calcs!$GM73)+parameters!$I$18*calcs!$GQ73+parameters!$J$18*(calcs!$GU73+calcs!$GY73) + parameters!$K$18*calcs!$GT73+parameters!$L$18*(calcs!$GV73+calcs!$GZ73)+parameters!$M$18*(calcs!$GT73+calcs!$GV73+calcs!$GZ73)+parameters!$N$18*(calcs!$GO73+calcs!$GR73)+parameters!$O$18*calcs!$HB73+parameters!$P$18*calcs!$HE73)</f>
        <v>-19.514579373460087</v>
      </c>
      <c r="ID73" s="97">
        <f>EXP(parameters!$E$19+parameters!$F$19*calcs!$Q73 +parameters!$G$19*calcs!$GM73+parameters!$H$19*LN(calcs!$GM73)+parameters!$I$19*calcs!$GQ73+parameters!$J$19*(calcs!$GU73+calcs!$GY73) + parameters!$K$19*calcs!$GT73+parameters!$L$19*(calcs!$GV73+calcs!$GZ73)+parameters!$M$19*(calcs!$GT73+calcs!$GV73+calcs!$GZ73)+parameters!$N$19*(calcs!$GO73+calcs!$GR73)+parameters!$O$19*calcs!$HB73+parameters!$P$19*calcs!$HE73)</f>
        <v>1.470600665614727</v>
      </c>
      <c r="IE73" s="73"/>
      <c r="IF73" s="97">
        <f>(parameters!$E$21+parameters!$F$21*calcs!$Q73 +parameters!$G$21*calcs!$GM73+parameters!$H$21*LN(calcs!$GM73)+parameters!$I$21*calcs!$GQ73+parameters!$J$21*(calcs!$GU73+calcs!$GY73) + parameters!$K$21*calcs!$GT73+parameters!$L$21*(calcs!$GV73+calcs!$GZ73)+parameters!$M$21*(calcs!$GT73+calcs!$GV73+calcs!$GZ73)+parameters!$N$21*(calcs!$GO73+calcs!$GR73)+parameters!$O$21*calcs!$HB73+parameters!$P$21*calcs!$HE73)</f>
        <v>14.544660221546611</v>
      </c>
      <c r="IG73" s="97">
        <f>(parameters!$E$22+parameters!$F$22*calcs!$Q73 +parameters!$G$22*calcs!$GM73+parameters!$H$22*LN(calcs!$GM73)+parameters!$I$22*calcs!$GQ73+parameters!$J$22*(calcs!$GU73+calcs!$GY73) + parameters!$K$22*calcs!$GT73+parameters!$L$22*(calcs!$GV73+calcs!$GZ73)+parameters!$M$22*(calcs!$GT73+calcs!$GV73+calcs!$GZ73)+parameters!$N$22*(calcs!$GO73+calcs!$GR73)+parameters!$O$22*calcs!$HB73+parameters!$P$22*calcs!$HE73)</f>
        <v>0.55480013873965373</v>
      </c>
      <c r="IH73" s="81"/>
      <c r="II73" s="97">
        <f>(parameters!$E$24+parameters!$F$24*calcs!$Q73 +parameters!$G$24*calcs!$GM73+parameters!$H$24*LN(calcs!$GM73)+parameters!$I$24*calcs!$GQ73+parameters!$J$24*(calcs!$GU73+calcs!$GY73) + parameters!$K$24*calcs!$GT73+parameters!$L$24*(calcs!$GV73+calcs!$GZ73)+parameters!$M$24*(calcs!$GT73+calcs!$GV73+calcs!$GZ73)+parameters!$N$24*(calcs!$GO73+calcs!$GR73)+parameters!$O$24*calcs!$HB73+parameters!$P$24*calcs!$HE73)</f>
        <v>15.229769532217336</v>
      </c>
    </row>
    <row r="74" spans="1:243" x14ac:dyDescent="0.3">
      <c r="A74" s="138" t="s">
        <v>179</v>
      </c>
      <c r="C74" s="115">
        <v>61.860000610351598</v>
      </c>
      <c r="D74" s="115">
        <v>0.44999998807907099</v>
      </c>
      <c r="E74" s="115">
        <v>16.600000381469702</v>
      </c>
      <c r="F74" s="115"/>
      <c r="G74" s="115">
        <v>3.9900000095367401</v>
      </c>
      <c r="H74" s="115">
        <v>0.31000000238418601</v>
      </c>
      <c r="I74" s="115">
        <v>1.5599999427795399</v>
      </c>
      <c r="J74" s="115">
        <v>9.9999997764825804E-3</v>
      </c>
      <c r="K74" s="115">
        <v>4.9499998092651403</v>
      </c>
      <c r="L74" s="115">
        <v>5.4699997901916504</v>
      </c>
      <c r="M74" s="91">
        <v>0</v>
      </c>
      <c r="N74" s="91">
        <v>0</v>
      </c>
      <c r="O74" s="91">
        <v>0</v>
      </c>
      <c r="P74" s="91">
        <v>95.759999999999991</v>
      </c>
      <c r="Q74" s="60">
        <v>1025</v>
      </c>
      <c r="R74" s="92">
        <f t="shared" si="316"/>
        <v>1.0296271739406058</v>
      </c>
      <c r="S74" s="93">
        <f t="shared" si="317"/>
        <v>5.6341553534377236E-3</v>
      </c>
      <c r="T74" s="93">
        <f t="shared" si="318"/>
        <v>0.16280703229728269</v>
      </c>
      <c r="U74" s="93">
        <f t="shared" si="319"/>
        <v>0</v>
      </c>
      <c r="V74" s="93">
        <f t="shared" si="320"/>
        <v>5.5540089219609408E-2</v>
      </c>
      <c r="W74" s="93">
        <f t="shared" si="321"/>
        <v>7.6903994637605062E-3</v>
      </c>
      <c r="X74" s="93">
        <f t="shared" si="322"/>
        <v>2.7817402688650857E-2</v>
      </c>
      <c r="Y74" s="93">
        <f t="shared" si="323"/>
        <v>1.4096419194365071E-4</v>
      </c>
      <c r="Z74" s="93">
        <f t="shared" si="324"/>
        <v>7.9865757906147888E-2</v>
      </c>
      <c r="AA74" s="93">
        <f t="shared" si="325"/>
        <v>5.8065842530011125E-2</v>
      </c>
      <c r="AB74" s="93">
        <f t="shared" si="326"/>
        <v>0</v>
      </c>
      <c r="AC74" s="94">
        <f t="shared" si="327"/>
        <v>0</v>
      </c>
      <c r="AD74" s="92">
        <f t="shared" si="328"/>
        <v>2.0592543478812115</v>
      </c>
      <c r="AE74" s="93">
        <f t="shared" si="329"/>
        <v>1.1268310706875447E-2</v>
      </c>
      <c r="AF74" s="93">
        <f t="shared" si="330"/>
        <v>0.48842109689184809</v>
      </c>
      <c r="AG74" s="93">
        <f t="shared" si="331"/>
        <v>0</v>
      </c>
      <c r="AH74" s="93">
        <f t="shared" si="332"/>
        <v>5.5540089219609408E-2</v>
      </c>
      <c r="AI74" s="93">
        <f t="shared" si="333"/>
        <v>7.6903994637605062E-3</v>
      </c>
      <c r="AJ74" s="93">
        <f t="shared" si="334"/>
        <v>2.7817402688650857E-2</v>
      </c>
      <c r="AK74" s="93">
        <f t="shared" si="335"/>
        <v>1.4096419194365071E-4</v>
      </c>
      <c r="AL74" s="93">
        <f t="shared" si="336"/>
        <v>7.9865757906147888E-2</v>
      </c>
      <c r="AM74" s="93">
        <f t="shared" si="337"/>
        <v>5.8065842530011125E-2</v>
      </c>
      <c r="AN74" s="94">
        <f t="shared" si="338"/>
        <v>2.7880642114800591</v>
      </c>
      <c r="AO74" s="92">
        <f t="shared" si="339"/>
        <v>16.987718505997048</v>
      </c>
      <c r="AP74" s="93">
        <f t="shared" si="340"/>
        <v>9.295738067687935E-2</v>
      </c>
      <c r="AQ74" s="93">
        <f t="shared" si="341"/>
        <v>4.0292060642853853</v>
      </c>
      <c r="AR74" s="93">
        <f t="shared" si="342"/>
        <v>0</v>
      </c>
      <c r="AS74" s="93">
        <f t="shared" si="343"/>
        <v>0.45817526253202395</v>
      </c>
      <c r="AT74" s="93">
        <f t="shared" si="344"/>
        <v>6.3441576036225633E-2</v>
      </c>
      <c r="AU74" s="93">
        <f t="shared" si="345"/>
        <v>0.22947830943223799</v>
      </c>
      <c r="AV74" s="93">
        <f t="shared" si="346"/>
        <v>1.1628772398261371E-3</v>
      </c>
      <c r="AW74" s="93">
        <f t="shared" si="347"/>
        <v>0.65884868227847104</v>
      </c>
      <c r="AX74" s="93">
        <f t="shared" si="348"/>
        <v>0.479011341521898</v>
      </c>
      <c r="AY74" s="94">
        <f t="shared" si="349"/>
        <v>22.999999999999993</v>
      </c>
      <c r="AZ74" s="92">
        <f t="shared" si="350"/>
        <v>8.493859252998524</v>
      </c>
      <c r="BA74" s="93">
        <f t="shared" si="351"/>
        <v>4.6478690338439675E-2</v>
      </c>
      <c r="BB74" s="93">
        <f t="shared" si="352"/>
        <v>2.6861373761902567</v>
      </c>
      <c r="BC74" s="93">
        <f t="shared" si="353"/>
        <v>0</v>
      </c>
      <c r="BD74" s="93">
        <f t="shared" si="354"/>
        <v>0.45817526253202395</v>
      </c>
      <c r="BE74" s="93">
        <f t="shared" si="355"/>
        <v>6.3441576036225633E-2</v>
      </c>
      <c r="BF74" s="93">
        <f t="shared" si="356"/>
        <v>0.22947830943223799</v>
      </c>
      <c r="BG74" s="93">
        <f t="shared" si="357"/>
        <v>1.1628772398261371E-3</v>
      </c>
      <c r="BH74" s="93">
        <f t="shared" si="358"/>
        <v>1.3176973645569421</v>
      </c>
      <c r="BI74" s="93">
        <f t="shared" si="359"/>
        <v>0.95802268304379601</v>
      </c>
      <c r="BJ74" s="93">
        <f t="shared" si="360"/>
        <v>0</v>
      </c>
      <c r="BK74" s="93">
        <f t="shared" si="361"/>
        <v>0</v>
      </c>
      <c r="BL74" s="93">
        <f t="shared" si="362"/>
        <v>2</v>
      </c>
      <c r="BM74" s="94">
        <f t="shared" si="363"/>
        <v>14.254453392368271</v>
      </c>
      <c r="BN74" s="95">
        <f t="shared" si="364"/>
        <v>8.493859252998524</v>
      </c>
      <c r="BO74" s="66">
        <f t="shared" si="365"/>
        <v>0</v>
      </c>
      <c r="BP74" s="66">
        <f t="shared" si="366"/>
        <v>0</v>
      </c>
      <c r="BQ74" s="66">
        <f t="shared" si="367"/>
        <v>8.493859252998524</v>
      </c>
      <c r="BR74" s="66">
        <f t="shared" si="368"/>
        <v>2.6861373761902567</v>
      </c>
      <c r="BS74" s="66">
        <f t="shared" si="369"/>
        <v>4.6478690338439675E-2</v>
      </c>
      <c r="BT74" s="66">
        <f t="shared" si="370"/>
        <v>0</v>
      </c>
      <c r="BU74" s="66"/>
      <c r="BV74" s="66">
        <f t="shared" si="371"/>
        <v>6.3441576036225633E-2</v>
      </c>
      <c r="BW74" s="66">
        <f t="shared" si="372"/>
        <v>0.45817526253202395</v>
      </c>
      <c r="BX74" s="66">
        <f t="shared" si="373"/>
        <v>1.1628772398261371E-3</v>
      </c>
      <c r="BY74" s="66">
        <f t="shared" si="374"/>
        <v>3.2553957823367718</v>
      </c>
      <c r="BZ74" s="66">
        <f t="shared" si="375"/>
        <v>0</v>
      </c>
      <c r="CA74" s="66">
        <f t="shared" si="376"/>
        <v>0</v>
      </c>
      <c r="CB74" s="66">
        <f t="shared" si="377"/>
        <v>0</v>
      </c>
      <c r="CC74" s="66">
        <f t="shared" si="378"/>
        <v>0.22947830943223799</v>
      </c>
      <c r="CD74" s="56">
        <f t="shared" si="379"/>
        <v>0.22947830943223799</v>
      </c>
      <c r="CE74" s="66">
        <f t="shared" si="380"/>
        <v>0.45895661886447597</v>
      </c>
      <c r="CF74" s="66">
        <f t="shared" si="381"/>
        <v>1.0882190551247042</v>
      </c>
      <c r="CG74" s="66">
        <f t="shared" si="382"/>
        <v>0.95802268304379601</v>
      </c>
      <c r="CH74" s="67">
        <f t="shared" si="383"/>
        <v>2.0462417381685003</v>
      </c>
      <c r="CI74" s="60"/>
      <c r="CJ74" s="60">
        <f t="shared" si="384"/>
        <v>0.94185690646755416</v>
      </c>
      <c r="CK74" s="60">
        <f t="shared" si="385"/>
        <v>1.1224562289120312</v>
      </c>
      <c r="CL74" s="60">
        <f t="shared" si="386"/>
        <v>1.2522192095170226</v>
      </c>
      <c r="CM74" s="60"/>
      <c r="CN74" s="60">
        <f t="shared" si="387"/>
        <v>0.94185690646755416</v>
      </c>
      <c r="CO74" s="60">
        <f t="shared" si="388"/>
        <v>8</v>
      </c>
      <c r="CP74" s="60">
        <f t="shared" si="389"/>
        <v>4.3776275498826192E-2</v>
      </c>
      <c r="CQ74" s="60">
        <f t="shared" si="390"/>
        <v>2.5299570394854278</v>
      </c>
      <c r="CR74" s="60">
        <f t="shared" si="391"/>
        <v>0</v>
      </c>
      <c r="CS74" s="60">
        <f t="shared" si="392"/>
        <v>0.43153553538837153</v>
      </c>
      <c r="CT74" s="60">
        <f t="shared" si="393"/>
        <v>5.9752886546905588E-2</v>
      </c>
      <c r="CU74" s="60">
        <f t="shared" si="394"/>
        <v>0.21613573062325184</v>
      </c>
      <c r="CV74" s="60">
        <f t="shared" si="395"/>
        <v>1.0952639597041735E-3</v>
      </c>
      <c r="CW74" s="60">
        <f t="shared" si="396"/>
        <v>1.2410823634420505</v>
      </c>
      <c r="CX74" s="60">
        <f t="shared" si="397"/>
        <v>0.9023202805773759</v>
      </c>
      <c r="CY74" s="60">
        <f t="shared" si="398"/>
        <v>0</v>
      </c>
      <c r="CZ74" s="60">
        <f t="shared" si="399"/>
        <v>0</v>
      </c>
      <c r="DA74" s="60">
        <f t="shared" si="400"/>
        <v>1.8837138129351083</v>
      </c>
      <c r="DB74" s="60">
        <f t="shared" si="401"/>
        <v>21.662708848753741</v>
      </c>
      <c r="DC74" s="60">
        <f t="shared" ref="DC74:DC135" si="510">(23-DB74)*2</f>
        <v>2.6745823024925173</v>
      </c>
      <c r="DD74" s="60" t="str">
        <f t="shared" si="402"/>
        <v>FAIL</v>
      </c>
      <c r="DE74" s="59">
        <f t="shared" si="403"/>
        <v>8</v>
      </c>
      <c r="DF74" s="59">
        <f t="shared" si="404"/>
        <v>0</v>
      </c>
      <c r="DG74" s="59">
        <f t="shared" si="405"/>
        <v>0</v>
      </c>
      <c r="DH74" s="59">
        <f t="shared" si="406"/>
        <v>8</v>
      </c>
      <c r="DI74" s="59">
        <f t="shared" si="407"/>
        <v>2.5299570394854278</v>
      </c>
      <c r="DJ74" s="59">
        <f t="shared" si="408"/>
        <v>4.3776275498826192E-2</v>
      </c>
      <c r="DK74" s="59">
        <f t="shared" si="409"/>
        <v>0</v>
      </c>
      <c r="DL74" s="59">
        <f t="shared" si="410"/>
        <v>2.6745823024925173</v>
      </c>
      <c r="DM74" s="59">
        <f t="shared" si="411"/>
        <v>0</v>
      </c>
      <c r="DN74" s="59">
        <f t="shared" si="412"/>
        <v>0</v>
      </c>
      <c r="DO74" s="59">
        <f t="shared" si="413"/>
        <v>0</v>
      </c>
      <c r="DP74" s="59">
        <f t="shared" si="414"/>
        <v>5.2483156174767718</v>
      </c>
      <c r="DQ74" s="59">
        <f t="shared" si="415"/>
        <v>5.9752886546905588E-2</v>
      </c>
      <c r="DR74" s="59">
        <f t="shared" si="416"/>
        <v>0</v>
      </c>
      <c r="DS74" s="59">
        <f t="shared" si="417"/>
        <v>1.0952639597041735E-3</v>
      </c>
      <c r="DT74" s="59">
        <f t="shared" si="418"/>
        <v>0.21613573062325184</v>
      </c>
      <c r="DU74" s="59">
        <f t="shared" si="419"/>
        <v>1.2410823634420505</v>
      </c>
      <c r="DV74" s="59">
        <f t="shared" si="420"/>
        <v>1.5180662445719122</v>
      </c>
      <c r="DW74" s="59">
        <f t="shared" si="421"/>
        <v>0</v>
      </c>
      <c r="DX74" s="59">
        <f t="shared" si="422"/>
        <v>0</v>
      </c>
      <c r="DY74" s="59">
        <f t="shared" si="423"/>
        <v>0</v>
      </c>
      <c r="DZ74" s="60"/>
      <c r="EA74" s="60">
        <f t="shared" si="424"/>
        <v>0.71556372200628104</v>
      </c>
      <c r="EB74" s="60">
        <f t="shared" si="425"/>
        <v>1.1281223004818015</v>
      </c>
      <c r="EC74" s="60">
        <f t="shared" si="426"/>
        <v>1.0852566482480861</v>
      </c>
      <c r="ED74" s="60">
        <f t="shared" si="427"/>
        <v>0.99013789801379615</v>
      </c>
      <c r="EE74" s="60"/>
      <c r="EF74" s="60">
        <f t="shared" si="428"/>
        <v>1.1281223004818015</v>
      </c>
      <c r="EG74" s="60">
        <f t="shared" si="429"/>
        <v>9.5821120404613307</v>
      </c>
      <c r="EH74" s="60">
        <f t="shared" si="430"/>
        <v>5.2433647067981849E-2</v>
      </c>
      <c r="EI74" s="60">
        <f t="shared" si="431"/>
        <v>3.0302914762379025</v>
      </c>
      <c r="EJ74" s="60">
        <f t="shared" si="432"/>
        <v>0</v>
      </c>
      <c r="EK74" s="60">
        <f t="shared" si="433"/>
        <v>0.51687773119148017</v>
      </c>
      <c r="EL74" s="60">
        <f t="shared" si="434"/>
        <v>7.1569856704177995E-2</v>
      </c>
      <c r="EM74" s="60">
        <f t="shared" si="435"/>
        <v>0.25887959834737101</v>
      </c>
      <c r="EN74" s="60">
        <f t="shared" si="436"/>
        <v>1.3118677469705895E-3</v>
      </c>
      <c r="EO74" s="60">
        <f t="shared" si="437"/>
        <v>1.4865237822427846</v>
      </c>
      <c r="EP74" s="60">
        <f t="shared" si="438"/>
        <v>1.080766753109115</v>
      </c>
      <c r="EQ74" s="60">
        <f t="shared" si="439"/>
        <v>0</v>
      </c>
      <c r="ER74" s="60">
        <f t="shared" si="440"/>
        <v>0</v>
      </c>
      <c r="ES74" s="60">
        <f t="shared" si="441"/>
        <v>2.256244600963603</v>
      </c>
      <c r="ET74" s="60">
        <f t="shared" si="442"/>
        <v>25.94681291108143</v>
      </c>
      <c r="EU74" s="60">
        <f t="shared" ref="EU74:EU135" si="511">(23-ET74)*2</f>
        <v>-5.8936258221628606</v>
      </c>
      <c r="EV74" s="60" t="str">
        <f t="shared" si="443"/>
        <v/>
      </c>
      <c r="EW74" s="62">
        <f t="shared" si="444"/>
        <v>9.5821120404613307</v>
      </c>
      <c r="EX74" s="62">
        <f t="shared" si="445"/>
        <v>0</v>
      </c>
      <c r="EY74" s="62">
        <f t="shared" si="446"/>
        <v>0</v>
      </c>
      <c r="EZ74" s="62">
        <f t="shared" si="447"/>
        <v>9.5821120404613307</v>
      </c>
      <c r="FA74" s="62">
        <f t="shared" si="448"/>
        <v>3.0302914762379025</v>
      </c>
      <c r="FB74" s="62">
        <f t="shared" si="449"/>
        <v>5.2433647067981849E-2</v>
      </c>
      <c r="FC74" s="62">
        <f t="shared" si="450"/>
        <v>0</v>
      </c>
      <c r="FD74" s="62">
        <f t="shared" si="451"/>
        <v>-5.8936258221628606</v>
      </c>
      <c r="FE74" s="62">
        <f t="shared" si="452"/>
        <v>7.1569856704177995E-2</v>
      </c>
      <c r="FF74" s="62">
        <f t="shared" si="453"/>
        <v>6.4105035533543404</v>
      </c>
      <c r="FG74" s="62">
        <f t="shared" si="454"/>
        <v>1.3118677469705895E-3</v>
      </c>
      <c r="FH74" s="62">
        <f t="shared" si="455"/>
        <v>3.672484578948513</v>
      </c>
      <c r="FI74" s="62">
        <f t="shared" si="456"/>
        <v>0</v>
      </c>
      <c r="FJ74" s="62">
        <f t="shared" si="457"/>
        <v>0</v>
      </c>
      <c r="FK74" s="62">
        <f t="shared" si="458"/>
        <v>0</v>
      </c>
      <c r="FL74" s="62">
        <f t="shared" si="459"/>
        <v>0.25887959834737101</v>
      </c>
      <c r="FM74" s="62">
        <f t="shared" si="460"/>
        <v>1.4865237822427846</v>
      </c>
      <c r="FN74" s="62">
        <f t="shared" si="461"/>
        <v>1.7454033805901557</v>
      </c>
      <c r="FO74" s="62">
        <f t="shared" si="462"/>
        <v>0</v>
      </c>
      <c r="FP74" s="62">
        <f t="shared" si="463"/>
        <v>1.080766753109115</v>
      </c>
      <c r="FQ74" s="62">
        <f t="shared" si="464"/>
        <v>1.080766753109115</v>
      </c>
      <c r="FR74" s="62" t="str">
        <f t="shared" si="465"/>
        <v>Fail</v>
      </c>
      <c r="FS74" s="62" t="str">
        <f t="shared" si="466"/>
        <v>Low-Ca</v>
      </c>
      <c r="FT74" s="60">
        <f t="shared" si="467"/>
        <v>1.1041198113109904E-2</v>
      </c>
      <c r="FU74" s="60"/>
      <c r="FV74" s="60">
        <f t="shared" si="468"/>
        <v>1.0349896034746777</v>
      </c>
      <c r="FW74" s="60">
        <f t="shared" si="469"/>
        <v>8.7910560202306645</v>
      </c>
      <c r="FX74" s="60">
        <f t="shared" si="470"/>
        <v>4.8104961283404017E-2</v>
      </c>
      <c r="FY74" s="60">
        <f t="shared" si="471"/>
        <v>2.7801242578616652</v>
      </c>
      <c r="FZ74" s="60">
        <f t="shared" si="472"/>
        <v>0</v>
      </c>
      <c r="GA74" s="60">
        <f t="shared" si="473"/>
        <v>0.47420663328992585</v>
      </c>
      <c r="GB74" s="60">
        <f t="shared" si="474"/>
        <v>6.5661371625541781E-2</v>
      </c>
      <c r="GC74" s="60">
        <f t="shared" si="475"/>
        <v>0.23750766448531138</v>
      </c>
      <c r="GD74" s="60">
        <f t="shared" si="476"/>
        <v>1.2035658533373814E-3</v>
      </c>
      <c r="GE74" s="60">
        <f t="shared" si="477"/>
        <v>1.3638030728424173</v>
      </c>
      <c r="GF74" s="60">
        <f t="shared" si="478"/>
        <v>0.99154351684324527</v>
      </c>
      <c r="GG74" s="60">
        <f t="shared" si="479"/>
        <v>0</v>
      </c>
      <c r="GH74" s="60">
        <f t="shared" si="480"/>
        <v>0</v>
      </c>
      <c r="GI74" s="60">
        <f t="shared" si="481"/>
        <v>2.0699792069493554</v>
      </c>
      <c r="GJ74" s="60">
        <f t="shared" si="482"/>
        <v>23.804760879917577</v>
      </c>
      <c r="GK74" s="60">
        <f t="shared" ref="GK74:GK135" si="512">(23-GJ74)*2</f>
        <v>-1.6095217598351539</v>
      </c>
      <c r="GL74" s="60"/>
      <c r="GM74" s="88">
        <f t="shared" si="483"/>
        <v>8.7910560202306645</v>
      </c>
      <c r="GN74" s="88">
        <f t="shared" si="484"/>
        <v>0</v>
      </c>
      <c r="GO74" s="88">
        <f t="shared" si="485"/>
        <v>0</v>
      </c>
      <c r="GP74" s="87">
        <f t="shared" si="486"/>
        <v>8.7910560202306645</v>
      </c>
      <c r="GQ74" s="88">
        <f t="shared" si="487"/>
        <v>2.7801242578616652</v>
      </c>
      <c r="GR74" s="88">
        <f t="shared" si="488"/>
        <v>4.8104961283404017E-2</v>
      </c>
      <c r="GS74" s="88">
        <f t="shared" si="489"/>
        <v>0</v>
      </c>
      <c r="GT74" s="88">
        <f t="shared" si="490"/>
        <v>-1.6095217598351539</v>
      </c>
      <c r="GU74" s="88">
        <f t="shared" si="491"/>
        <v>6.5661371625541781E-2</v>
      </c>
      <c r="GV74" s="88">
        <f t="shared" si="492"/>
        <v>2.0837283931250798</v>
      </c>
      <c r="GW74" s="88">
        <f t="shared" si="493"/>
        <v>1.2035658533373814E-3</v>
      </c>
      <c r="GX74" s="87">
        <f t="shared" si="494"/>
        <v>3.3693007899138743</v>
      </c>
      <c r="GY74" s="88">
        <f t="shared" si="495"/>
        <v>0</v>
      </c>
      <c r="GZ74" s="88">
        <f t="shared" si="496"/>
        <v>0</v>
      </c>
      <c r="HA74" s="88">
        <f t="shared" si="497"/>
        <v>0</v>
      </c>
      <c r="HB74" s="88">
        <f t="shared" si="498"/>
        <v>0.23750766448531138</v>
      </c>
      <c r="HC74" s="88">
        <f t="shared" si="499"/>
        <v>1.3638030728424173</v>
      </c>
      <c r="HD74" s="87">
        <f t="shared" si="500"/>
        <v>1.6013107373277287</v>
      </c>
      <c r="HE74" s="88">
        <f t="shared" si="501"/>
        <v>0</v>
      </c>
      <c r="HF74" s="88">
        <f t="shared" si="502"/>
        <v>0.99154351684324527</v>
      </c>
      <c r="HG74" s="88">
        <f t="shared" si="503"/>
        <v>0.99154351684324527</v>
      </c>
      <c r="HH74" s="96" t="str">
        <f t="shared" si="504"/>
        <v>Fail</v>
      </c>
      <c r="HI74" s="83">
        <f t="shared" si="505"/>
        <v>3.0548843537998329E-2</v>
      </c>
      <c r="HJ74" s="83">
        <f t="shared" si="506"/>
        <v>0.99154351684324527</v>
      </c>
      <c r="HK74" s="83">
        <f t="shared" si="507"/>
        <v>4.8104961283404017E-2</v>
      </c>
      <c r="HL74" s="83">
        <f t="shared" si="508"/>
        <v>8.7910560202306645</v>
      </c>
      <c r="HM74" s="96" t="str">
        <f t="shared" si="509"/>
        <v>Ferro-edenite</v>
      </c>
      <c r="HN74" s="60"/>
      <c r="HO74" s="60"/>
      <c r="HP74" s="97">
        <f>parameters!$E$5+parameters!$F$5*calcs!$Q74 +parameters!$G$5*calcs!$GM74+parameters!$H$5*LN(calcs!$GM74)+parameters!$I$5*calcs!$GQ74+parameters!$J$5*(calcs!$GU74+calcs!$GY74) + parameters!$K$5*calcs!$GT74+parameters!$L$5*(calcs!$GV74+calcs!$GZ74)+parameters!$M$5*(calcs!$GT74+calcs!$GV74+calcs!$GZ74)+parameters!$N$5*(calcs!$GO74+calcs!$GR74)+parameters!$O$5*calcs!$HB74+parameters!$P$5*calcs!$HE74</f>
        <v>36.099344612363211</v>
      </c>
      <c r="HQ74" s="97">
        <f>parameters!$E$6+parameters!$F$6*calcs!$Q74 +parameters!$G$6*calcs!$GM74+parameters!$H$6*LN(calcs!$GM74)+parameters!$I$6*calcs!$GQ74+parameters!$J$6*(calcs!$GU74+calcs!$GY74) + parameters!$K$6*calcs!$GT74+parameters!$L$6*(calcs!$GV74+calcs!$GZ74)+parameters!$M$6*(calcs!$GT74+calcs!$GV74+calcs!$GZ74)+parameters!$N$6*(calcs!$GO74+calcs!$GR74)+parameters!$O$6*calcs!$HB74+parameters!$P$6*calcs!$HE74</f>
        <v>78.890374018386552</v>
      </c>
      <c r="HR74" s="97">
        <f>parameters!$E$7+parameters!$F$7*calcs!$Q74 +parameters!$G$7*calcs!$GM74+parameters!$H$7*LN(calcs!$GM74)+parameters!$I$7*calcs!$GQ74+parameters!$J$7*(calcs!$GU74+calcs!$GY74) + parameters!$K$7*calcs!$GT74+parameters!$L$7*(calcs!$GV74+calcs!$GZ74)+parameters!$M$7*(calcs!$GT74+calcs!$GV74+calcs!$GZ74)+parameters!$N$7*(calcs!$GO74+calcs!$GR74)+parameters!$O$7*calcs!$HB74+parameters!$P$7*calcs!$HE74</f>
        <v>141.10848970295319</v>
      </c>
      <c r="HS74" s="97">
        <f>parameters!$E$8+parameters!$F$8*calcs!$Q74 +parameters!$G$8*calcs!$GM74+parameters!$H$8*LN(calcs!$GM74)+parameters!$I$8*calcs!$GQ74+parameters!$J$8*(calcs!$GU74+calcs!$GY74) + parameters!$K$8*calcs!$GT74+parameters!$L$8*(calcs!$GV74+calcs!$GZ74)+parameters!$M$8*(calcs!$GT74+calcs!$GV74+calcs!$GZ74)+parameters!$N$8*(calcs!$GO74+calcs!$GR74)+parameters!$O$8*calcs!$HB74+parameters!$P$8*calcs!$HE74</f>
        <v>141.05366696995506</v>
      </c>
      <c r="HT74" s="81"/>
      <c r="HU74" s="97">
        <f>EXP(parameters!$E$10+parameters!$F$10*calcs!$Q74 +parameters!$G$10*calcs!$GM74+parameters!$H$10*LN(calcs!$GM74)+parameters!$I$10*calcs!$GQ74+parameters!$J$10*(calcs!$GU74+calcs!$GY74) + parameters!$K$10*calcs!$GT74+parameters!$L$10*(calcs!$GV74+calcs!$GZ74)+parameters!$M$10*(calcs!$GT74+calcs!$GV74+calcs!$GZ74)+parameters!$N$10*(calcs!$GO74+calcs!$GR74)+parameters!$O$10*calcs!$HB74+parameters!$P$10*calcs!$HE74)</f>
        <v>3.4869461792122976E-2</v>
      </c>
      <c r="HV74" s="97">
        <f>EXP(parameters!$E$11+parameters!$F$11*calcs!$Q74 +parameters!$G$11*calcs!$GM74+parameters!$H$11*LN(calcs!$GM74)+parameters!$I$11*calcs!$GQ74+parameters!$J$11*(calcs!$GU74+calcs!$GY74) + parameters!$K$11*calcs!$GT74+parameters!$L$11*(calcs!$GV74+calcs!$GZ74)+parameters!$M$11*(calcs!$GT74+calcs!$GV74+calcs!$GZ74)+parameters!$N$11*(calcs!$GO74+calcs!$GR74)+parameters!$O$11*calcs!$HB74+parameters!$P$11*calcs!$HE74)</f>
        <v>7.3648910917652008E-2</v>
      </c>
      <c r="HX74" s="97">
        <f>EXP(parameters!$E$13+parameters!$F$13*calcs!$Q74 +parameters!$G$13*calcs!$GM74+parameters!$H$13*LN(calcs!$GM74)+parameters!$I$13*calcs!$GQ74+parameters!$J$13*(calcs!$GU74+calcs!$GY74) + parameters!$K$13*calcs!$GT74+parameters!$L$13*(calcs!$GV74+calcs!$GZ74)+parameters!$M$13*(calcs!$GT74+calcs!$GV74+calcs!$GZ74)+parameters!$N$13*(calcs!$GO74+calcs!$GR74)+parameters!$O$13*calcs!$HB74+parameters!$P$13*calcs!$HE74)</f>
        <v>0.13436854772644702</v>
      </c>
      <c r="HY74" s="97">
        <f>EXP(parameters!$E$14+parameters!$F$14*calcs!$Q74 +parameters!$G$14*calcs!$GM74+parameters!$H$14*LN(calcs!$GM74)+parameters!$I$14*calcs!$GQ74+parameters!$J$14*(calcs!$GU74+calcs!$GY74) + parameters!$K$14*calcs!$GT74+parameters!$L$14*(calcs!$GV74+calcs!$GZ74)+parameters!$M$14*(calcs!$GT74+calcs!$GV74+calcs!$GZ74)+parameters!$N$14*(calcs!$GO74+calcs!$GR74)+parameters!$O$14*calcs!$HB74+parameters!$P$14*calcs!$HE74)</f>
        <v>4.7983288598715236E-2</v>
      </c>
      <c r="HZ74" s="81"/>
      <c r="IA74" s="97">
        <f>EXP(parameters!$E$16+parameters!$F$16*calcs!$Q74 +parameters!$G$16*calcs!$GM74+parameters!$H$16*LN(calcs!$GM74)+parameters!$I$16*calcs!$GQ74+parameters!$J$16*(calcs!$GU74+calcs!$GY74) + parameters!$K$16*calcs!$GT74+parameters!$L$16*(calcs!$GV74+calcs!$GZ74)+parameters!$M$16*(calcs!$GT74+calcs!$GV74+calcs!$GZ74)+parameters!$N$16*(calcs!$GO74+calcs!$GR74)+parameters!$O$16*calcs!$HB74+parameters!$P$16*calcs!$HE74)</f>
        <v>5.678832791496894E-4</v>
      </c>
      <c r="IB74" s="81"/>
      <c r="IC74" s="97">
        <f>(parameters!$E$18+parameters!$F$18*calcs!$Q74 +parameters!$G$18*calcs!$GM74+parameters!$H$18*LN(calcs!$GM74)+parameters!$I$18*calcs!$GQ74+parameters!$J$18*(calcs!$GU74+calcs!$GY74) + parameters!$K$18*calcs!$GT74+parameters!$L$18*(calcs!$GV74+calcs!$GZ74)+parameters!$M$18*(calcs!$GT74+calcs!$GV74+calcs!$GZ74)+parameters!$N$18*(calcs!$GO74+calcs!$GR74)+parameters!$O$18*calcs!$HB74+parameters!$P$18*calcs!$HE74)</f>
        <v>-21.738557407206823</v>
      </c>
      <c r="ID74" s="97">
        <f>EXP(parameters!$E$19+parameters!$F$19*calcs!$Q74 +parameters!$G$19*calcs!$GM74+parameters!$H$19*LN(calcs!$GM74)+parameters!$I$19*calcs!$GQ74+parameters!$J$19*(calcs!$GU74+calcs!$GY74) + parameters!$K$19*calcs!$GT74+parameters!$L$19*(calcs!$GV74+calcs!$GZ74)+parameters!$M$19*(calcs!$GT74+calcs!$GV74+calcs!$GZ74)+parameters!$N$19*(calcs!$GO74+calcs!$GR74)+parameters!$O$19*calcs!$HB74+parameters!$P$19*calcs!$HE74)</f>
        <v>0.83071619504530447</v>
      </c>
      <c r="IE74" s="73"/>
      <c r="IF74" s="97">
        <f>(parameters!$E$21+parameters!$F$21*calcs!$Q74 +parameters!$G$21*calcs!$GM74+parameters!$H$21*LN(calcs!$GM74)+parameters!$I$21*calcs!$GQ74+parameters!$J$21*(calcs!$GU74+calcs!$GY74) + parameters!$K$21*calcs!$GT74+parameters!$L$21*(calcs!$GV74+calcs!$GZ74)+parameters!$M$21*(calcs!$GT74+calcs!$GV74+calcs!$GZ74)+parameters!$N$21*(calcs!$GO74+calcs!$GR74)+parameters!$O$21*calcs!$HB74+parameters!$P$21*calcs!$HE74)</f>
        <v>16.794284833755352</v>
      </c>
      <c r="IG74" s="97">
        <f>(parameters!$E$22+parameters!$F$22*calcs!$Q74 +parameters!$G$22*calcs!$GM74+parameters!$H$22*LN(calcs!$GM74)+parameters!$I$22*calcs!$GQ74+parameters!$J$22*(calcs!$GU74+calcs!$GY74) + parameters!$K$22*calcs!$GT74+parameters!$L$22*(calcs!$GV74+calcs!$GZ74)+parameters!$M$22*(calcs!$GT74+calcs!$GV74+calcs!$GZ74)+parameters!$N$22*(calcs!$GO74+calcs!$GR74)+parameters!$O$22*calcs!$HB74+parameters!$P$22*calcs!$HE74)</f>
        <v>-0.15868351161472161</v>
      </c>
      <c r="IH74" s="81"/>
      <c r="II74" s="97">
        <f>(parameters!$E$24+parameters!$F$24*calcs!$Q74 +parameters!$G$24*calcs!$GM74+parameters!$H$24*LN(calcs!$GM74)+parameters!$I$24*calcs!$GQ74+parameters!$J$24*(calcs!$GU74+calcs!$GY74) + parameters!$K$24*calcs!$GT74+parameters!$L$24*(calcs!$GV74+calcs!$GZ74)+parameters!$M$24*(calcs!$GT74+calcs!$GV74+calcs!$GZ74)+parameters!$N$24*(calcs!$GO74+calcs!$GR74)+parameters!$O$24*calcs!$HB74+parameters!$P$24*calcs!$HE74)</f>
        <v>16.9074663270288</v>
      </c>
    </row>
    <row r="75" spans="1:243" x14ac:dyDescent="0.3">
      <c r="A75" s="138" t="s">
        <v>179</v>
      </c>
      <c r="C75" s="115">
        <v>64.949996948242202</v>
      </c>
      <c r="D75" s="115">
        <v>0.43000000715255698</v>
      </c>
      <c r="E75" s="115">
        <v>15.829999923706101</v>
      </c>
      <c r="F75" s="115"/>
      <c r="G75" s="115">
        <v>4.0999999046325701</v>
      </c>
      <c r="H75" s="115">
        <v>0.28999999165535001</v>
      </c>
      <c r="I75" s="115">
        <v>1.12000000476837</v>
      </c>
      <c r="J75" s="115">
        <v>7.9999998211860698E-2</v>
      </c>
      <c r="K75" s="115">
        <v>3.6400001049041801</v>
      </c>
      <c r="L75" s="115">
        <v>5.1100001335143999</v>
      </c>
      <c r="M75" s="91">
        <v>0</v>
      </c>
      <c r="N75" s="91">
        <v>0</v>
      </c>
      <c r="O75" s="91">
        <v>0</v>
      </c>
      <c r="P75" s="91">
        <v>95.759999999999991</v>
      </c>
      <c r="Q75" s="60">
        <v>1025</v>
      </c>
      <c r="R75" s="92">
        <f t="shared" si="316"/>
        <v>1.0810585377536985</v>
      </c>
      <c r="S75" s="93">
        <f t="shared" si="317"/>
        <v>5.3837486810136091E-3</v>
      </c>
      <c r="T75" s="93">
        <f t="shared" si="318"/>
        <v>0.15525513551925732</v>
      </c>
      <c r="U75" s="93">
        <f t="shared" si="319"/>
        <v>0</v>
      </c>
      <c r="V75" s="93">
        <f t="shared" si="320"/>
        <v>5.7071268160252923E-2</v>
      </c>
      <c r="W75" s="93">
        <f t="shared" si="321"/>
        <v>7.1942443973046387E-3</v>
      </c>
      <c r="X75" s="93">
        <f t="shared" si="322"/>
        <v>1.9971469414557241E-2</v>
      </c>
      <c r="Y75" s="93">
        <f t="shared" si="323"/>
        <v>1.1277135355492064E-3</v>
      </c>
      <c r="Z75" s="93">
        <f t="shared" si="324"/>
        <v>5.8729571385536715E-2</v>
      </c>
      <c r="AA75" s="93">
        <f t="shared" si="325"/>
        <v>5.4244328055191214E-2</v>
      </c>
      <c r="AB75" s="93">
        <f t="shared" si="326"/>
        <v>0</v>
      </c>
      <c r="AC75" s="94">
        <f t="shared" si="327"/>
        <v>0</v>
      </c>
      <c r="AD75" s="92">
        <f t="shared" si="328"/>
        <v>2.1621170755073971</v>
      </c>
      <c r="AE75" s="93">
        <f t="shared" si="329"/>
        <v>1.0767497362027218E-2</v>
      </c>
      <c r="AF75" s="93">
        <f t="shared" si="330"/>
        <v>0.46576540655777199</v>
      </c>
      <c r="AG75" s="93">
        <f t="shared" si="331"/>
        <v>0</v>
      </c>
      <c r="AH75" s="93">
        <f t="shared" si="332"/>
        <v>5.7071268160252923E-2</v>
      </c>
      <c r="AI75" s="93">
        <f t="shared" si="333"/>
        <v>7.1942443973046387E-3</v>
      </c>
      <c r="AJ75" s="93">
        <f t="shared" si="334"/>
        <v>1.9971469414557241E-2</v>
      </c>
      <c r="AK75" s="93">
        <f t="shared" si="335"/>
        <v>1.1277135355492064E-3</v>
      </c>
      <c r="AL75" s="93">
        <f t="shared" si="336"/>
        <v>5.8729571385536715E-2</v>
      </c>
      <c r="AM75" s="93">
        <f t="shared" si="337"/>
        <v>5.4244328055191214E-2</v>
      </c>
      <c r="AN75" s="94">
        <f t="shared" si="338"/>
        <v>2.8369885743755883</v>
      </c>
      <c r="AO75" s="92">
        <f t="shared" si="339"/>
        <v>17.528689817728736</v>
      </c>
      <c r="AP75" s="93">
        <f t="shared" si="340"/>
        <v>8.7294126442202358E-2</v>
      </c>
      <c r="AQ75" s="93">
        <f t="shared" si="341"/>
        <v>3.7760477597928159</v>
      </c>
      <c r="AR75" s="93">
        <f t="shared" si="342"/>
        <v>0</v>
      </c>
      <c r="AS75" s="93">
        <f t="shared" si="343"/>
        <v>0.46268750587926666</v>
      </c>
      <c r="AT75" s="93">
        <f t="shared" si="344"/>
        <v>5.8325092540926278E-2</v>
      </c>
      <c r="AU75" s="93">
        <f t="shared" si="345"/>
        <v>0.16191245910671903</v>
      </c>
      <c r="AV75" s="93">
        <f t="shared" si="346"/>
        <v>9.1425857516329572E-3</v>
      </c>
      <c r="AW75" s="93">
        <f t="shared" si="347"/>
        <v>0.47613168204762568</v>
      </c>
      <c r="AX75" s="93">
        <f t="shared" si="348"/>
        <v>0.43976897071007581</v>
      </c>
      <c r="AY75" s="94">
        <f t="shared" si="349"/>
        <v>23.000000000000004</v>
      </c>
      <c r="AZ75" s="92">
        <f t="shared" si="350"/>
        <v>8.7643449088643681</v>
      </c>
      <c r="BA75" s="93">
        <f t="shared" si="351"/>
        <v>4.3647063221101179E-2</v>
      </c>
      <c r="BB75" s="93">
        <f t="shared" si="352"/>
        <v>2.5173651731952105</v>
      </c>
      <c r="BC75" s="93">
        <f t="shared" si="353"/>
        <v>0</v>
      </c>
      <c r="BD75" s="93">
        <f t="shared" si="354"/>
        <v>0.46268750587926666</v>
      </c>
      <c r="BE75" s="93">
        <f t="shared" si="355"/>
        <v>5.8325092540926278E-2</v>
      </c>
      <c r="BF75" s="93">
        <f t="shared" si="356"/>
        <v>0.16191245910671903</v>
      </c>
      <c r="BG75" s="93">
        <f t="shared" si="357"/>
        <v>9.1425857516329572E-3</v>
      </c>
      <c r="BH75" s="93">
        <f t="shared" si="358"/>
        <v>0.95226336409525136</v>
      </c>
      <c r="BI75" s="93">
        <f t="shared" si="359"/>
        <v>0.87953794142015163</v>
      </c>
      <c r="BJ75" s="93">
        <f t="shared" si="360"/>
        <v>0</v>
      </c>
      <c r="BK75" s="93">
        <f t="shared" si="361"/>
        <v>0</v>
      </c>
      <c r="BL75" s="93">
        <f t="shared" si="362"/>
        <v>2</v>
      </c>
      <c r="BM75" s="94">
        <f t="shared" si="363"/>
        <v>13.849226094074629</v>
      </c>
      <c r="BN75" s="95">
        <f t="shared" si="364"/>
        <v>8.7643449088643681</v>
      </c>
      <c r="BO75" s="66">
        <f t="shared" si="365"/>
        <v>0</v>
      </c>
      <c r="BP75" s="66">
        <f t="shared" si="366"/>
        <v>0</v>
      </c>
      <c r="BQ75" s="66">
        <f t="shared" si="367"/>
        <v>8.7643449088643681</v>
      </c>
      <c r="BR75" s="66">
        <f t="shared" si="368"/>
        <v>2.5173651731952105</v>
      </c>
      <c r="BS75" s="66">
        <f t="shared" si="369"/>
        <v>4.3647063221101179E-2</v>
      </c>
      <c r="BT75" s="66">
        <f t="shared" si="370"/>
        <v>0</v>
      </c>
      <c r="BU75" s="66"/>
      <c r="BV75" s="66">
        <f t="shared" si="371"/>
        <v>5.8325092540926278E-2</v>
      </c>
      <c r="BW75" s="66">
        <f t="shared" si="372"/>
        <v>0.46268750587926666</v>
      </c>
      <c r="BX75" s="66">
        <f t="shared" si="373"/>
        <v>9.1425857516329572E-3</v>
      </c>
      <c r="BY75" s="66">
        <f t="shared" si="374"/>
        <v>3.0911674205881376</v>
      </c>
      <c r="BZ75" s="66">
        <f t="shared" si="375"/>
        <v>0</v>
      </c>
      <c r="CA75" s="66">
        <f t="shared" si="376"/>
        <v>0</v>
      </c>
      <c r="CB75" s="66">
        <f t="shared" si="377"/>
        <v>0</v>
      </c>
      <c r="CC75" s="66">
        <f t="shared" si="378"/>
        <v>0.16191245910671903</v>
      </c>
      <c r="CD75" s="56">
        <f t="shared" si="379"/>
        <v>0.16191245910671903</v>
      </c>
      <c r="CE75" s="66">
        <f t="shared" si="380"/>
        <v>0.32382491821343806</v>
      </c>
      <c r="CF75" s="66">
        <f t="shared" si="381"/>
        <v>0.79035090498853233</v>
      </c>
      <c r="CG75" s="66">
        <f t="shared" si="382"/>
        <v>0.87953794142015163</v>
      </c>
      <c r="CH75" s="67">
        <f t="shared" si="383"/>
        <v>1.6698888464086838</v>
      </c>
      <c r="CI75" s="60"/>
      <c r="CJ75" s="60">
        <f t="shared" si="384"/>
        <v>0.91278927098232976</v>
      </c>
      <c r="CK75" s="60">
        <f t="shared" si="385"/>
        <v>1.1552992124841963</v>
      </c>
      <c r="CL75" s="60">
        <f t="shared" si="386"/>
        <v>1.2481875496554165</v>
      </c>
      <c r="CM75" s="60"/>
      <c r="CN75" s="60">
        <f t="shared" si="387"/>
        <v>0.91278927098232976</v>
      </c>
      <c r="CO75" s="60">
        <f t="shared" si="388"/>
        <v>8</v>
      </c>
      <c r="CP75" s="60">
        <f t="shared" si="389"/>
        <v>3.9840571018108603E-2</v>
      </c>
      <c r="CQ75" s="60">
        <f t="shared" si="390"/>
        <v>2.2978239212371623</v>
      </c>
      <c r="CR75" s="60">
        <f t="shared" si="391"/>
        <v>0</v>
      </c>
      <c r="CS75" s="60">
        <f t="shared" si="392"/>
        <v>0.42233619118416821</v>
      </c>
      <c r="CT75" s="60">
        <f t="shared" si="393"/>
        <v>5.3238518700409014E-2</v>
      </c>
      <c r="CU75" s="60">
        <f t="shared" si="394"/>
        <v>0.14779195551097835</v>
      </c>
      <c r="CV75" s="60">
        <f t="shared" si="395"/>
        <v>8.3452541831264826E-3</v>
      </c>
      <c r="CW75" s="60">
        <f t="shared" si="396"/>
        <v>0.86921578189568538</v>
      </c>
      <c r="CX75" s="60">
        <f t="shared" si="397"/>
        <v>0.80283279635019922</v>
      </c>
      <c r="CY75" s="60">
        <f t="shared" si="398"/>
        <v>0</v>
      </c>
      <c r="CZ75" s="60">
        <f t="shared" si="399"/>
        <v>0</v>
      </c>
      <c r="DA75" s="60">
        <f t="shared" si="400"/>
        <v>1.8255785419646595</v>
      </c>
      <c r="DB75" s="60">
        <f t="shared" si="401"/>
        <v>20.994153232593586</v>
      </c>
      <c r="DC75" s="60">
        <f t="shared" si="510"/>
        <v>4.011693534812828</v>
      </c>
      <c r="DD75" s="60" t="str">
        <f t="shared" si="402"/>
        <v>FAIL</v>
      </c>
      <c r="DE75" s="59">
        <f t="shared" si="403"/>
        <v>8</v>
      </c>
      <c r="DF75" s="59">
        <f t="shared" si="404"/>
        <v>0</v>
      </c>
      <c r="DG75" s="59">
        <f t="shared" si="405"/>
        <v>0</v>
      </c>
      <c r="DH75" s="59">
        <f t="shared" si="406"/>
        <v>8</v>
      </c>
      <c r="DI75" s="59">
        <f t="shared" si="407"/>
        <v>2.2978239212371623</v>
      </c>
      <c r="DJ75" s="59">
        <f t="shared" si="408"/>
        <v>3.9840571018108603E-2</v>
      </c>
      <c r="DK75" s="59">
        <f t="shared" si="409"/>
        <v>0</v>
      </c>
      <c r="DL75" s="59">
        <f t="shared" si="410"/>
        <v>4.011693534812828</v>
      </c>
      <c r="DM75" s="59">
        <f t="shared" si="411"/>
        <v>0</v>
      </c>
      <c r="DN75" s="59">
        <f t="shared" si="412"/>
        <v>0</v>
      </c>
      <c r="DO75" s="59">
        <f t="shared" si="413"/>
        <v>0</v>
      </c>
      <c r="DP75" s="59">
        <f t="shared" si="414"/>
        <v>6.3493580270680994</v>
      </c>
      <c r="DQ75" s="59">
        <f t="shared" si="415"/>
        <v>5.3238518700409014E-2</v>
      </c>
      <c r="DR75" s="59">
        <f t="shared" si="416"/>
        <v>0</v>
      </c>
      <c r="DS75" s="59">
        <f t="shared" si="417"/>
        <v>8.3452541831264826E-3</v>
      </c>
      <c r="DT75" s="59">
        <f t="shared" si="418"/>
        <v>0.14779195551097835</v>
      </c>
      <c r="DU75" s="59">
        <f t="shared" si="419"/>
        <v>0.86921578189568538</v>
      </c>
      <c r="DV75" s="59">
        <f t="shared" si="420"/>
        <v>1.0785915102901993</v>
      </c>
      <c r="DW75" s="59">
        <f t="shared" si="421"/>
        <v>0</v>
      </c>
      <c r="DX75" s="59">
        <f t="shared" si="422"/>
        <v>0</v>
      </c>
      <c r="DY75" s="59">
        <f t="shared" si="423"/>
        <v>0</v>
      </c>
      <c r="DZ75" s="60"/>
      <c r="EA75" s="60">
        <f t="shared" si="424"/>
        <v>0.70911235458193289</v>
      </c>
      <c r="EB75" s="60">
        <f t="shared" si="425"/>
        <v>1.1565428423142143</v>
      </c>
      <c r="EC75" s="60">
        <f t="shared" si="426"/>
        <v>1.0817625430346942</v>
      </c>
      <c r="ED75" s="60">
        <f t="shared" si="427"/>
        <v>0.99004174035734116</v>
      </c>
      <c r="EE75" s="60"/>
      <c r="EF75" s="60">
        <f t="shared" si="428"/>
        <v>1.1565428423142143</v>
      </c>
      <c r="EG75" s="60">
        <f t="shared" si="429"/>
        <v>10.13634037192011</v>
      </c>
      <c r="EH75" s="60">
        <f t="shared" si="430"/>
        <v>5.0479698556400568E-2</v>
      </c>
      <c r="EI75" s="60">
        <f t="shared" si="431"/>
        <v>2.9114406725500031</v>
      </c>
      <c r="EJ75" s="60">
        <f t="shared" si="432"/>
        <v>0</v>
      </c>
      <c r="EK75" s="60">
        <f t="shared" si="433"/>
        <v>0.53511792315288187</v>
      </c>
      <c r="EL75" s="60">
        <f t="shared" si="434"/>
        <v>6.7455468305522459E-2</v>
      </c>
      <c r="EM75" s="60">
        <f t="shared" si="435"/>
        <v>0.18725869566136882</v>
      </c>
      <c r="EN75" s="60">
        <f t="shared" si="436"/>
        <v>1.0573792111295019E-2</v>
      </c>
      <c r="EO75" s="60">
        <f t="shared" si="437"/>
        <v>1.1013333777424175</v>
      </c>
      <c r="EP75" s="60">
        <f t="shared" si="438"/>
        <v>1.0172233106932551</v>
      </c>
      <c r="EQ75" s="60">
        <f t="shared" si="439"/>
        <v>0</v>
      </c>
      <c r="ER75" s="60">
        <f t="shared" si="440"/>
        <v>0</v>
      </c>
      <c r="ES75" s="60">
        <f t="shared" si="441"/>
        <v>2.3130856846284287</v>
      </c>
      <c r="ET75" s="60">
        <f t="shared" si="442"/>
        <v>26.600485373226931</v>
      </c>
      <c r="EU75" s="60">
        <f t="shared" si="511"/>
        <v>-7.2009707464538621</v>
      </c>
      <c r="EV75" s="60" t="str">
        <f t="shared" si="443"/>
        <v/>
      </c>
      <c r="EW75" s="62">
        <f t="shared" si="444"/>
        <v>10.13634037192011</v>
      </c>
      <c r="EX75" s="62">
        <f t="shared" si="445"/>
        <v>0</v>
      </c>
      <c r="EY75" s="62">
        <f t="shared" si="446"/>
        <v>0</v>
      </c>
      <c r="EZ75" s="62">
        <f t="shared" si="447"/>
        <v>10.13634037192011</v>
      </c>
      <c r="FA75" s="62">
        <f t="shared" si="448"/>
        <v>2.9114406725500031</v>
      </c>
      <c r="FB75" s="62">
        <f t="shared" si="449"/>
        <v>5.0479698556400568E-2</v>
      </c>
      <c r="FC75" s="62">
        <f t="shared" si="450"/>
        <v>0</v>
      </c>
      <c r="FD75" s="62">
        <f t="shared" si="451"/>
        <v>-7.2009707464538621</v>
      </c>
      <c r="FE75" s="62">
        <f t="shared" si="452"/>
        <v>6.7455468305522459E-2</v>
      </c>
      <c r="FF75" s="62">
        <f t="shared" si="453"/>
        <v>7.7360886696067439</v>
      </c>
      <c r="FG75" s="62">
        <f t="shared" si="454"/>
        <v>1.0573792111295019E-2</v>
      </c>
      <c r="FH75" s="62">
        <f t="shared" si="455"/>
        <v>3.5750675546761026</v>
      </c>
      <c r="FI75" s="62">
        <f t="shared" si="456"/>
        <v>0</v>
      </c>
      <c r="FJ75" s="62">
        <f t="shared" si="457"/>
        <v>0</v>
      </c>
      <c r="FK75" s="62">
        <f t="shared" si="458"/>
        <v>0</v>
      </c>
      <c r="FL75" s="62">
        <f t="shared" si="459"/>
        <v>0.18725869566136882</v>
      </c>
      <c r="FM75" s="62">
        <f t="shared" si="460"/>
        <v>1.1013333777424175</v>
      </c>
      <c r="FN75" s="62">
        <f t="shared" si="461"/>
        <v>1.2885920734037863</v>
      </c>
      <c r="FO75" s="62">
        <f t="shared" si="462"/>
        <v>0</v>
      </c>
      <c r="FP75" s="62">
        <f t="shared" si="463"/>
        <v>1.0172233106932551</v>
      </c>
      <c r="FQ75" s="62">
        <f t="shared" si="464"/>
        <v>1.0172233106932551</v>
      </c>
      <c r="FR75" s="62" t="str">
        <f t="shared" si="465"/>
        <v>Fail</v>
      </c>
      <c r="FS75" s="62" t="str">
        <f t="shared" si="466"/>
        <v>Low-Ca</v>
      </c>
      <c r="FT75" s="60">
        <f t="shared" si="467"/>
        <v>8.6442092353653643E-3</v>
      </c>
      <c r="FU75" s="60"/>
      <c r="FV75" s="60">
        <f t="shared" si="468"/>
        <v>1.0346660566482719</v>
      </c>
      <c r="FW75" s="60">
        <f t="shared" si="469"/>
        <v>9.0681701859600548</v>
      </c>
      <c r="FX75" s="60">
        <f t="shared" si="470"/>
        <v>4.5160134787254579E-2</v>
      </c>
      <c r="FY75" s="60">
        <f t="shared" si="471"/>
        <v>2.6046322968935827</v>
      </c>
      <c r="FZ75" s="60">
        <f t="shared" si="472"/>
        <v>0</v>
      </c>
      <c r="GA75" s="60">
        <f t="shared" si="473"/>
        <v>0.47872705716852498</v>
      </c>
      <c r="GB75" s="60">
        <f t="shared" si="474"/>
        <v>6.0346993502965733E-2</v>
      </c>
      <c r="GC75" s="60">
        <f t="shared" si="475"/>
        <v>0.16752532558617356</v>
      </c>
      <c r="GD75" s="60">
        <f t="shared" si="476"/>
        <v>9.4595231472107497E-3</v>
      </c>
      <c r="GE75" s="60">
        <f t="shared" si="477"/>
        <v>0.98527457981905131</v>
      </c>
      <c r="GF75" s="60">
        <f t="shared" si="478"/>
        <v>0.91002805352172711</v>
      </c>
      <c r="GG75" s="60">
        <f t="shared" si="479"/>
        <v>0</v>
      </c>
      <c r="GH75" s="60">
        <f t="shared" si="480"/>
        <v>0</v>
      </c>
      <c r="GI75" s="60">
        <f t="shared" si="481"/>
        <v>2.0693321132965439</v>
      </c>
      <c r="GJ75" s="60">
        <f t="shared" si="482"/>
        <v>23.797319302910253</v>
      </c>
      <c r="GK75" s="60">
        <f t="shared" si="512"/>
        <v>-1.5946386058205064</v>
      </c>
      <c r="GL75" s="60"/>
      <c r="GM75" s="88">
        <f t="shared" si="483"/>
        <v>9.0681701859600548</v>
      </c>
      <c r="GN75" s="88">
        <f t="shared" si="484"/>
        <v>0</v>
      </c>
      <c r="GO75" s="88">
        <f t="shared" si="485"/>
        <v>0</v>
      </c>
      <c r="GP75" s="87">
        <f t="shared" si="486"/>
        <v>9.0681701859600548</v>
      </c>
      <c r="GQ75" s="88">
        <f t="shared" si="487"/>
        <v>2.6046322968935827</v>
      </c>
      <c r="GR75" s="88">
        <f t="shared" si="488"/>
        <v>4.5160134787254579E-2</v>
      </c>
      <c r="GS75" s="88">
        <f t="shared" si="489"/>
        <v>0</v>
      </c>
      <c r="GT75" s="88">
        <f t="shared" si="490"/>
        <v>-1.5946386058205064</v>
      </c>
      <c r="GU75" s="88">
        <f t="shared" si="491"/>
        <v>6.0346993502965733E-2</v>
      </c>
      <c r="GV75" s="88">
        <f t="shared" si="492"/>
        <v>2.0733656629890316</v>
      </c>
      <c r="GW75" s="88">
        <f t="shared" si="493"/>
        <v>9.4595231472107497E-3</v>
      </c>
      <c r="GX75" s="87">
        <f t="shared" si="494"/>
        <v>3.1983260054995388</v>
      </c>
      <c r="GY75" s="88">
        <f t="shared" si="495"/>
        <v>0</v>
      </c>
      <c r="GZ75" s="88">
        <f t="shared" si="496"/>
        <v>0</v>
      </c>
      <c r="HA75" s="88">
        <f t="shared" si="497"/>
        <v>0</v>
      </c>
      <c r="HB75" s="88">
        <f t="shared" si="498"/>
        <v>0.16752532558617356</v>
      </c>
      <c r="HC75" s="88">
        <f t="shared" si="499"/>
        <v>0.98527457981905131</v>
      </c>
      <c r="HD75" s="87">
        <f t="shared" si="500"/>
        <v>1.1527999054052249</v>
      </c>
      <c r="HE75" s="88">
        <f t="shared" si="501"/>
        <v>0</v>
      </c>
      <c r="HF75" s="88">
        <f t="shared" si="502"/>
        <v>0.91002805352172711</v>
      </c>
      <c r="HG75" s="88">
        <f t="shared" si="503"/>
        <v>0.91002805352172711</v>
      </c>
      <c r="HH75" s="96" t="str">
        <f t="shared" si="504"/>
        <v>Fail</v>
      </c>
      <c r="HI75" s="83">
        <f t="shared" si="505"/>
        <v>2.828262433526605E-2</v>
      </c>
      <c r="HJ75" s="83">
        <f t="shared" si="506"/>
        <v>0.91002805352172711</v>
      </c>
      <c r="HK75" s="83">
        <f t="shared" si="507"/>
        <v>4.5160134787254579E-2</v>
      </c>
      <c r="HL75" s="83">
        <f t="shared" si="508"/>
        <v>9.0681701859600548</v>
      </c>
      <c r="HM75" s="96" t="str">
        <f t="shared" si="509"/>
        <v>Ferro-edenite</v>
      </c>
      <c r="HN75" s="60"/>
      <c r="HO75" s="60"/>
      <c r="HP75" s="97">
        <f>parameters!$E$5+parameters!$F$5*calcs!$Q75 +parameters!$G$5*calcs!$GM75+parameters!$H$5*LN(calcs!$GM75)+parameters!$I$5*calcs!$GQ75+parameters!$J$5*(calcs!$GU75+calcs!$GY75) + parameters!$K$5*calcs!$GT75+parameters!$L$5*(calcs!$GV75+calcs!$GZ75)+parameters!$M$5*(calcs!$GT75+calcs!$GV75+calcs!$GZ75)+parameters!$N$5*(calcs!$GO75+calcs!$GR75)+parameters!$O$5*calcs!$HB75+parameters!$P$5*calcs!$HE75</f>
        <v>32.223945885790101</v>
      </c>
      <c r="HQ75" s="97">
        <f>parameters!$E$6+parameters!$F$6*calcs!$Q75 +parameters!$G$6*calcs!$GM75+parameters!$H$6*LN(calcs!$GM75)+parameters!$I$6*calcs!$GQ75+parameters!$J$6*(calcs!$GU75+calcs!$GY75) + parameters!$K$6*calcs!$GT75+parameters!$L$6*(calcs!$GV75+calcs!$GZ75)+parameters!$M$6*(calcs!$GT75+calcs!$GV75+calcs!$GZ75)+parameters!$N$6*(calcs!$GO75+calcs!$GR75)+parameters!$O$6*calcs!$HB75+parameters!$P$6*calcs!$HE75</f>
        <v>81.934361662222514</v>
      </c>
      <c r="HR75" s="97">
        <f>parameters!$E$7+parameters!$F$7*calcs!$Q75 +parameters!$G$7*calcs!$GM75+parameters!$H$7*LN(calcs!$GM75)+parameters!$I$7*calcs!$GQ75+parameters!$J$7*(calcs!$GU75+calcs!$GY75) + parameters!$K$7*calcs!$GT75+parameters!$L$7*(calcs!$GV75+calcs!$GZ75)+parameters!$M$7*(calcs!$GT75+calcs!$GV75+calcs!$GZ75)+parameters!$N$7*(calcs!$GO75+calcs!$GR75)+parameters!$O$7*calcs!$HB75+parameters!$P$7*calcs!$HE75</f>
        <v>146.26773759012082</v>
      </c>
      <c r="HS75" s="97">
        <f>parameters!$E$8+parameters!$F$8*calcs!$Q75 +parameters!$G$8*calcs!$GM75+parameters!$H$8*LN(calcs!$GM75)+parameters!$I$8*calcs!$GQ75+parameters!$J$8*(calcs!$GU75+calcs!$GY75) + parameters!$K$8*calcs!$GT75+parameters!$L$8*(calcs!$GV75+calcs!$GZ75)+parameters!$M$8*(calcs!$GT75+calcs!$GV75+calcs!$GZ75)+parameters!$N$8*(calcs!$GO75+calcs!$GR75)+parameters!$O$8*calcs!$HB75+parameters!$P$8*calcs!$HE75</f>
        <v>146.29069679976402</v>
      </c>
      <c r="HT75" s="81"/>
      <c r="HU75" s="97">
        <f>EXP(parameters!$E$10+parameters!$F$10*calcs!$Q75 +parameters!$G$10*calcs!$GM75+parameters!$H$10*LN(calcs!$GM75)+parameters!$I$10*calcs!$GQ75+parameters!$J$10*(calcs!$GU75+calcs!$GY75) + parameters!$K$10*calcs!$GT75+parameters!$L$10*(calcs!$GV75+calcs!$GZ75)+parameters!$M$10*(calcs!$GT75+calcs!$GV75+calcs!$GZ75)+parameters!$N$10*(calcs!$GO75+calcs!$GR75)+parameters!$O$10*calcs!$HB75+parameters!$P$10*calcs!$HE75)</f>
        <v>2.4721206267332076E-2</v>
      </c>
      <c r="HV75" s="97">
        <f>EXP(parameters!$E$11+parameters!$F$11*calcs!$Q75 +parameters!$G$11*calcs!$GM75+parameters!$H$11*LN(calcs!$GM75)+parameters!$I$11*calcs!$GQ75+parameters!$J$11*(calcs!$GU75+calcs!$GY75) + parameters!$K$11*calcs!$GT75+parameters!$L$11*(calcs!$GV75+calcs!$GZ75)+parameters!$M$11*(calcs!$GT75+calcs!$GV75+calcs!$GZ75)+parameters!$N$11*(calcs!$GO75+calcs!$GR75)+parameters!$O$11*calcs!$HB75+parameters!$P$11*calcs!$HE75)</f>
        <v>4.9323333820488376E-2</v>
      </c>
      <c r="HX75" s="97">
        <f>EXP(parameters!$E$13+parameters!$F$13*calcs!$Q75 +parameters!$G$13*calcs!$GM75+parameters!$H$13*LN(calcs!$GM75)+parameters!$I$13*calcs!$GQ75+parameters!$J$13*(calcs!$GU75+calcs!$GY75) + parameters!$K$13*calcs!$GT75+parameters!$L$13*(calcs!$GV75+calcs!$GZ75)+parameters!$M$13*(calcs!$GT75+calcs!$GV75+calcs!$GZ75)+parameters!$N$13*(calcs!$GO75+calcs!$GR75)+parameters!$O$13*calcs!$HB75+parameters!$P$13*calcs!$HE75)</f>
        <v>9.0352123594351519E-2</v>
      </c>
      <c r="HY75" s="97">
        <f>EXP(parameters!$E$14+parameters!$F$14*calcs!$Q75 +parameters!$G$14*calcs!$GM75+parameters!$H$14*LN(calcs!$GM75)+parameters!$I$14*calcs!$GQ75+parameters!$J$14*(calcs!$GU75+calcs!$GY75) + parameters!$K$14*calcs!$GT75+parameters!$L$14*(calcs!$GV75+calcs!$GZ75)+parameters!$M$14*(calcs!$GT75+calcs!$GV75+calcs!$GZ75)+parameters!$N$14*(calcs!$GO75+calcs!$GR75)+parameters!$O$14*calcs!$HB75+parameters!$P$14*calcs!$HE75)</f>
        <v>2.9402928388021065E-2</v>
      </c>
      <c r="HZ75" s="81"/>
      <c r="IA75" s="97">
        <f>EXP(parameters!$E$16+parameters!$F$16*calcs!$Q75 +parameters!$G$16*calcs!$GM75+parameters!$H$16*LN(calcs!$GM75)+parameters!$I$16*calcs!$GQ75+parameters!$J$16*(calcs!$GU75+calcs!$GY75) + parameters!$K$16*calcs!$GT75+parameters!$L$16*(calcs!$GV75+calcs!$GZ75)+parameters!$M$16*(calcs!$GT75+calcs!$GV75+calcs!$GZ75)+parameters!$N$16*(calcs!$GO75+calcs!$GR75)+parameters!$O$16*calcs!$HB75+parameters!$P$16*calcs!$HE75)</f>
        <v>2.2624673253075799E-4</v>
      </c>
      <c r="IB75" s="81"/>
      <c r="IC75" s="97">
        <f>(parameters!$E$18+parameters!$F$18*calcs!$Q75 +parameters!$G$18*calcs!$GM75+parameters!$H$18*LN(calcs!$GM75)+parameters!$I$18*calcs!$GQ75+parameters!$J$18*(calcs!$GU75+calcs!$GY75) + parameters!$K$18*calcs!$GT75+parameters!$L$18*(calcs!$GV75+calcs!$GZ75)+parameters!$M$18*(calcs!$GT75+calcs!$GV75+calcs!$GZ75)+parameters!$N$18*(calcs!$GO75+calcs!$GR75)+parameters!$O$18*calcs!$HB75+parameters!$P$18*calcs!$HE75)</f>
        <v>-23.751883100332581</v>
      </c>
      <c r="ID75" s="97">
        <f>EXP(parameters!$E$19+parameters!$F$19*calcs!$Q75 +parameters!$G$19*calcs!$GM75+parameters!$H$19*LN(calcs!$GM75)+parameters!$I$19*calcs!$GQ75+parameters!$J$19*(calcs!$GU75+calcs!$GY75) + parameters!$K$19*calcs!$GT75+parameters!$L$19*(calcs!$GV75+calcs!$GZ75)+parameters!$M$19*(calcs!$GT75+calcs!$GV75+calcs!$GZ75)+parameters!$N$19*(calcs!$GO75+calcs!$GR75)+parameters!$O$19*calcs!$HB75+parameters!$P$19*calcs!$HE75)</f>
        <v>0.47429377944983009</v>
      </c>
      <c r="IE75" s="73"/>
      <c r="IF75" s="97">
        <f>(parameters!$E$21+parameters!$F$21*calcs!$Q75 +parameters!$G$21*calcs!$GM75+parameters!$H$21*LN(calcs!$GM75)+parameters!$I$21*calcs!$GQ75+parameters!$J$21*(calcs!$GU75+calcs!$GY75) + parameters!$K$21*calcs!$GT75+parameters!$L$21*(calcs!$GV75+calcs!$GZ75)+parameters!$M$21*(calcs!$GT75+calcs!$GV75+calcs!$GZ75)+parameters!$N$21*(calcs!$GO75+calcs!$GR75)+parameters!$O$21*calcs!$HB75+parameters!$P$21*calcs!$HE75)</f>
        <v>19.139654145950566</v>
      </c>
      <c r="IG75" s="97">
        <f>(parameters!$E$22+parameters!$F$22*calcs!$Q75 +parameters!$G$22*calcs!$GM75+parameters!$H$22*LN(calcs!$GM75)+parameters!$I$22*calcs!$GQ75+parameters!$J$22*(calcs!$GU75+calcs!$GY75) + parameters!$K$22*calcs!$GT75+parameters!$L$22*(calcs!$GV75+calcs!$GZ75)+parameters!$M$22*(calcs!$GT75+calcs!$GV75+calcs!$GZ75)+parameters!$N$22*(calcs!$GO75+calcs!$GR75)+parameters!$O$22*calcs!$HB75+parameters!$P$22*calcs!$HE75)</f>
        <v>9.1902664259663369E-2</v>
      </c>
      <c r="IH75" s="81"/>
      <c r="II75" s="97">
        <f>(parameters!$E$24+parameters!$F$24*calcs!$Q75 +parameters!$G$24*calcs!$GM75+parameters!$H$24*LN(calcs!$GM75)+parameters!$I$24*calcs!$GQ75+parameters!$J$24*(calcs!$GU75+calcs!$GY75) + parameters!$K$24*calcs!$GT75+parameters!$L$24*(calcs!$GV75+calcs!$GZ75)+parameters!$M$24*(calcs!$GT75+calcs!$GV75+calcs!$GZ75)+parameters!$N$24*(calcs!$GO75+calcs!$GR75)+parameters!$O$24*calcs!$HB75+parameters!$P$24*calcs!$HE75)</f>
        <v>15.73413251970743</v>
      </c>
    </row>
    <row r="76" spans="1:243" x14ac:dyDescent="0.3">
      <c r="A76" s="137" t="s">
        <v>180</v>
      </c>
      <c r="C76" s="114">
        <v>66.599999999999994</v>
      </c>
      <c r="D76" s="114">
        <v>0.2</v>
      </c>
      <c r="E76" s="114">
        <v>19</v>
      </c>
      <c r="F76" s="114"/>
      <c r="G76" s="114">
        <v>2.6</v>
      </c>
      <c r="H76" s="114">
        <v>1</v>
      </c>
      <c r="I76" s="114">
        <v>5.6</v>
      </c>
      <c r="J76" s="114"/>
      <c r="K76" s="114">
        <v>4.0999999999999996</v>
      </c>
      <c r="L76" s="114">
        <v>1.4</v>
      </c>
      <c r="M76" s="91">
        <v>0</v>
      </c>
      <c r="N76" s="91">
        <v>0</v>
      </c>
      <c r="O76" s="91">
        <v>0</v>
      </c>
      <c r="P76" s="91">
        <v>95.759999999999991</v>
      </c>
      <c r="Q76" s="60">
        <v>1025</v>
      </c>
      <c r="R76" s="92">
        <f t="shared" si="316"/>
        <v>1.1085219707057257</v>
      </c>
      <c r="S76" s="93">
        <f t="shared" si="317"/>
        <v>2.5040691123074995E-3</v>
      </c>
      <c r="T76" s="93">
        <f t="shared" si="318"/>
        <v>0.18634539413031623</v>
      </c>
      <c r="U76" s="93">
        <f t="shared" si="319"/>
        <v>0</v>
      </c>
      <c r="V76" s="93">
        <f t="shared" si="320"/>
        <v>3.6191536748329624E-2</v>
      </c>
      <c r="W76" s="93">
        <f t="shared" si="321"/>
        <v>2.4807740014884644E-2</v>
      </c>
      <c r="X76" s="93">
        <f t="shared" si="322"/>
        <v>9.9857346647646214E-2</v>
      </c>
      <c r="Y76" s="93">
        <f t="shared" si="323"/>
        <v>0</v>
      </c>
      <c r="Z76" s="93">
        <f t="shared" si="324"/>
        <v>6.6151438390422562E-2</v>
      </c>
      <c r="AA76" s="93">
        <f t="shared" si="325"/>
        <v>1.4861459352847136E-2</v>
      </c>
      <c r="AB76" s="93">
        <f t="shared" si="326"/>
        <v>0</v>
      </c>
      <c r="AC76" s="94">
        <f t="shared" si="327"/>
        <v>0</v>
      </c>
      <c r="AD76" s="92">
        <f t="shared" si="328"/>
        <v>2.2170439414114513</v>
      </c>
      <c r="AE76" s="93">
        <f t="shared" si="329"/>
        <v>5.008138224614999E-3</v>
      </c>
      <c r="AF76" s="93">
        <f t="shared" si="330"/>
        <v>0.55903618239094865</v>
      </c>
      <c r="AG76" s="93">
        <f t="shared" si="331"/>
        <v>0</v>
      </c>
      <c r="AH76" s="93">
        <f t="shared" si="332"/>
        <v>3.6191536748329624E-2</v>
      </c>
      <c r="AI76" s="93">
        <f t="shared" si="333"/>
        <v>2.4807740014884644E-2</v>
      </c>
      <c r="AJ76" s="93">
        <f t="shared" si="334"/>
        <v>9.9857346647646214E-2</v>
      </c>
      <c r="AK76" s="93">
        <f t="shared" si="335"/>
        <v>0</v>
      </c>
      <c r="AL76" s="93">
        <f t="shared" si="336"/>
        <v>6.6151438390422562E-2</v>
      </c>
      <c r="AM76" s="93">
        <f t="shared" si="337"/>
        <v>1.4861459352847136E-2</v>
      </c>
      <c r="AN76" s="94">
        <f t="shared" si="338"/>
        <v>3.0229577831811447</v>
      </c>
      <c r="AO76" s="92">
        <f t="shared" si="339"/>
        <v>16.868251001111577</v>
      </c>
      <c r="AP76" s="93">
        <f t="shared" si="340"/>
        <v>3.8104130929982827E-2</v>
      </c>
      <c r="AQ76" s="93">
        <f t="shared" si="341"/>
        <v>4.2533945616207562</v>
      </c>
      <c r="AR76" s="93">
        <f t="shared" si="342"/>
        <v>0</v>
      </c>
      <c r="AS76" s="93">
        <f t="shared" si="343"/>
        <v>0.27536122067031232</v>
      </c>
      <c r="AT76" s="93">
        <f t="shared" si="344"/>
        <v>0.18874825957440639</v>
      </c>
      <c r="AU76" s="93">
        <f t="shared" si="345"/>
        <v>0.75975886453794927</v>
      </c>
      <c r="AV76" s="93">
        <f t="shared" si="346"/>
        <v>0</v>
      </c>
      <c r="AW76" s="93">
        <f t="shared" si="347"/>
        <v>0.50330940492943932</v>
      </c>
      <c r="AX76" s="93">
        <f t="shared" si="348"/>
        <v>0.11307255662557879</v>
      </c>
      <c r="AY76" s="94">
        <f t="shared" si="349"/>
        <v>23.000000000000004</v>
      </c>
      <c r="AZ76" s="92">
        <f t="shared" si="350"/>
        <v>8.4341255005557887</v>
      </c>
      <c r="BA76" s="93">
        <f t="shared" si="351"/>
        <v>1.9052065464991413E-2</v>
      </c>
      <c r="BB76" s="93">
        <f t="shared" si="352"/>
        <v>2.8355963744138375</v>
      </c>
      <c r="BC76" s="93">
        <f t="shared" si="353"/>
        <v>0</v>
      </c>
      <c r="BD76" s="93">
        <f t="shared" si="354"/>
        <v>0.27536122067031232</v>
      </c>
      <c r="BE76" s="93">
        <f t="shared" si="355"/>
        <v>0.18874825957440639</v>
      </c>
      <c r="BF76" s="93">
        <f t="shared" si="356"/>
        <v>0.75975886453794927</v>
      </c>
      <c r="BG76" s="93">
        <f t="shared" si="357"/>
        <v>0</v>
      </c>
      <c r="BH76" s="93">
        <f t="shared" si="358"/>
        <v>1.0066188098588786</v>
      </c>
      <c r="BI76" s="93">
        <f t="shared" si="359"/>
        <v>0.22614511325115758</v>
      </c>
      <c r="BJ76" s="93">
        <f t="shared" si="360"/>
        <v>0</v>
      </c>
      <c r="BK76" s="93">
        <f t="shared" si="361"/>
        <v>0</v>
      </c>
      <c r="BL76" s="93">
        <f t="shared" si="362"/>
        <v>2</v>
      </c>
      <c r="BM76" s="94">
        <f t="shared" si="363"/>
        <v>13.745406208327321</v>
      </c>
      <c r="BN76" s="95">
        <f t="shared" si="364"/>
        <v>8.4341255005557887</v>
      </c>
      <c r="BO76" s="66">
        <f t="shared" si="365"/>
        <v>0</v>
      </c>
      <c r="BP76" s="66">
        <f t="shared" si="366"/>
        <v>0</v>
      </c>
      <c r="BQ76" s="66">
        <f t="shared" si="367"/>
        <v>8.4341255005557887</v>
      </c>
      <c r="BR76" s="66">
        <f t="shared" si="368"/>
        <v>2.8355963744138375</v>
      </c>
      <c r="BS76" s="66">
        <f t="shared" si="369"/>
        <v>1.9052065464991413E-2</v>
      </c>
      <c r="BT76" s="66">
        <f t="shared" si="370"/>
        <v>0</v>
      </c>
      <c r="BU76" s="66"/>
      <c r="BV76" s="66">
        <f t="shared" si="371"/>
        <v>0.18874825957440639</v>
      </c>
      <c r="BW76" s="66">
        <f t="shared" si="372"/>
        <v>0.27536122067031232</v>
      </c>
      <c r="BX76" s="66">
        <f t="shared" si="373"/>
        <v>0</v>
      </c>
      <c r="BY76" s="66">
        <f t="shared" si="374"/>
        <v>3.3187579201235478</v>
      </c>
      <c r="BZ76" s="66">
        <f t="shared" si="375"/>
        <v>0</v>
      </c>
      <c r="CA76" s="66">
        <f t="shared" si="376"/>
        <v>0</v>
      </c>
      <c r="CB76" s="66">
        <f t="shared" si="377"/>
        <v>0</v>
      </c>
      <c r="CC76" s="66">
        <f t="shared" si="378"/>
        <v>0.75975886453794927</v>
      </c>
      <c r="CD76" s="56">
        <f t="shared" si="379"/>
        <v>0.75975886453794927</v>
      </c>
      <c r="CE76" s="66">
        <f t="shared" si="380"/>
        <v>1.5195177290758985</v>
      </c>
      <c r="CF76" s="66">
        <f t="shared" si="381"/>
        <v>0.24685994532092936</v>
      </c>
      <c r="CG76" s="66">
        <f t="shared" si="382"/>
        <v>0.22614511325115758</v>
      </c>
      <c r="CH76" s="67">
        <f t="shared" si="383"/>
        <v>0.47300505857208697</v>
      </c>
      <c r="CI76" s="60"/>
      <c r="CJ76" s="60">
        <f t="shared" si="384"/>
        <v>0.94852750287778131</v>
      </c>
      <c r="CK76" s="60">
        <f t="shared" si="385"/>
        <v>1.1640252574206784</v>
      </c>
      <c r="CL76" s="60">
        <f t="shared" si="386"/>
        <v>1.1987875668531924</v>
      </c>
      <c r="CM76" s="60"/>
      <c r="CN76" s="60">
        <f t="shared" si="387"/>
        <v>0.94852750287778131</v>
      </c>
      <c r="CO76" s="60">
        <f t="shared" si="388"/>
        <v>8</v>
      </c>
      <c r="CP76" s="60">
        <f t="shared" si="389"/>
        <v>1.8071408080172321E-2</v>
      </c>
      <c r="CQ76" s="60">
        <f t="shared" si="390"/>
        <v>2.6896411481920475</v>
      </c>
      <c r="CR76" s="60">
        <f t="shared" si="391"/>
        <v>0</v>
      </c>
      <c r="CS76" s="60">
        <f t="shared" si="392"/>
        <v>0.26118769103178907</v>
      </c>
      <c r="CT76" s="60">
        <f t="shared" si="393"/>
        <v>0.17903291532663898</v>
      </c>
      <c r="CU76" s="60">
        <f t="shared" si="394"/>
        <v>0.72065217856943953</v>
      </c>
      <c r="CV76" s="60">
        <f t="shared" si="395"/>
        <v>0</v>
      </c>
      <c r="CW76" s="60">
        <f t="shared" si="396"/>
        <v>0.95480562606524633</v>
      </c>
      <c r="CX76" s="60">
        <f t="shared" si="397"/>
        <v>0.21450485956013354</v>
      </c>
      <c r="CY76" s="60">
        <f t="shared" si="398"/>
        <v>0</v>
      </c>
      <c r="CZ76" s="60">
        <f t="shared" si="399"/>
        <v>0</v>
      </c>
      <c r="DA76" s="60">
        <f t="shared" si="400"/>
        <v>1.8970550057555626</v>
      </c>
      <c r="DB76" s="60">
        <f t="shared" si="401"/>
        <v>21.81613256618898</v>
      </c>
      <c r="DC76" s="60">
        <f t="shared" si="510"/>
        <v>2.3677348676220404</v>
      </c>
      <c r="DD76" s="60" t="str">
        <f t="shared" si="402"/>
        <v>FAIL</v>
      </c>
      <c r="DE76" s="59">
        <f t="shared" si="403"/>
        <v>8</v>
      </c>
      <c r="DF76" s="59">
        <f t="shared" si="404"/>
        <v>0</v>
      </c>
      <c r="DG76" s="59">
        <f t="shared" si="405"/>
        <v>0</v>
      </c>
      <c r="DH76" s="59">
        <f t="shared" si="406"/>
        <v>8</v>
      </c>
      <c r="DI76" s="59">
        <f t="shared" si="407"/>
        <v>2.6896411481920475</v>
      </c>
      <c r="DJ76" s="59">
        <f t="shared" si="408"/>
        <v>1.8071408080172321E-2</v>
      </c>
      <c r="DK76" s="59">
        <f t="shared" si="409"/>
        <v>0</v>
      </c>
      <c r="DL76" s="59">
        <f t="shared" si="410"/>
        <v>2.3677348676220404</v>
      </c>
      <c r="DM76" s="59">
        <f t="shared" si="411"/>
        <v>0</v>
      </c>
      <c r="DN76" s="59">
        <f t="shared" si="412"/>
        <v>0</v>
      </c>
      <c r="DO76" s="59">
        <f t="shared" si="413"/>
        <v>0</v>
      </c>
      <c r="DP76" s="59">
        <f t="shared" si="414"/>
        <v>5.0754474238942606</v>
      </c>
      <c r="DQ76" s="59">
        <f t="shared" si="415"/>
        <v>0.17903291532663898</v>
      </c>
      <c r="DR76" s="59">
        <f t="shared" si="416"/>
        <v>0</v>
      </c>
      <c r="DS76" s="59">
        <f t="shared" si="417"/>
        <v>0</v>
      </c>
      <c r="DT76" s="59">
        <f t="shared" si="418"/>
        <v>0.72065217856943953</v>
      </c>
      <c r="DU76" s="59">
        <f t="shared" si="419"/>
        <v>0.95480562606524633</v>
      </c>
      <c r="DV76" s="59">
        <f t="shared" si="420"/>
        <v>1.854490719961325</v>
      </c>
      <c r="DW76" s="59">
        <f t="shared" si="421"/>
        <v>0</v>
      </c>
      <c r="DX76" s="59">
        <f t="shared" si="422"/>
        <v>0</v>
      </c>
      <c r="DY76" s="59">
        <f t="shared" si="423"/>
        <v>0</v>
      </c>
      <c r="DZ76" s="60"/>
      <c r="EA76" s="60">
        <f t="shared" si="424"/>
        <v>0.70986667539402448</v>
      </c>
      <c r="EB76" s="60">
        <f t="shared" si="425"/>
        <v>1.1095280943618386</v>
      </c>
      <c r="EC76" s="60">
        <f t="shared" si="426"/>
        <v>1.0389492246061001</v>
      </c>
      <c r="ED76" s="60">
        <f t="shared" si="427"/>
        <v>0.99404950683459359</v>
      </c>
      <c r="EE76" s="60"/>
      <c r="EF76" s="60">
        <f t="shared" si="428"/>
        <v>1.1095280943618386</v>
      </c>
      <c r="EG76" s="60">
        <f t="shared" si="429"/>
        <v>9.3578991942402521</v>
      </c>
      <c r="EH76" s="60">
        <f t="shared" si="430"/>
        <v>2.1138801889028919E-2</v>
      </c>
      <c r="EI76" s="60">
        <f t="shared" si="431"/>
        <v>3.1461738416827236</v>
      </c>
      <c r="EJ76" s="60">
        <f t="shared" si="432"/>
        <v>0</v>
      </c>
      <c r="EK76" s="60">
        <f t="shared" si="433"/>
        <v>0.30552101043148139</v>
      </c>
      <c r="EL76" s="60">
        <f t="shared" si="434"/>
        <v>0.20942149675970478</v>
      </c>
      <c r="EM76" s="60">
        <f t="shared" si="435"/>
        <v>0.84297380514530518</v>
      </c>
      <c r="EN76" s="60">
        <f t="shared" si="436"/>
        <v>0</v>
      </c>
      <c r="EO76" s="60">
        <f t="shared" si="437"/>
        <v>1.1168718498515036</v>
      </c>
      <c r="EP76" s="60">
        <f t="shared" si="438"/>
        <v>0.25091435655479905</v>
      </c>
      <c r="EQ76" s="60">
        <f t="shared" si="439"/>
        <v>0</v>
      </c>
      <c r="ER76" s="60">
        <f t="shared" si="440"/>
        <v>0</v>
      </c>
      <c r="ES76" s="60">
        <f t="shared" si="441"/>
        <v>2.2190561887236773</v>
      </c>
      <c r="ET76" s="60">
        <f t="shared" si="442"/>
        <v>25.519146170322294</v>
      </c>
      <c r="EU76" s="60">
        <f t="shared" si="511"/>
        <v>-5.0382923406445883</v>
      </c>
      <c r="EV76" s="60" t="str">
        <f t="shared" si="443"/>
        <v/>
      </c>
      <c r="EW76" s="62">
        <f t="shared" si="444"/>
        <v>9.3578991942402521</v>
      </c>
      <c r="EX76" s="62">
        <f t="shared" si="445"/>
        <v>0</v>
      </c>
      <c r="EY76" s="62">
        <f t="shared" si="446"/>
        <v>0</v>
      </c>
      <c r="EZ76" s="62">
        <f t="shared" si="447"/>
        <v>9.3578991942402521</v>
      </c>
      <c r="FA76" s="62">
        <f t="shared" si="448"/>
        <v>3.1461738416827236</v>
      </c>
      <c r="FB76" s="62">
        <f t="shared" si="449"/>
        <v>2.1138801889028919E-2</v>
      </c>
      <c r="FC76" s="62">
        <f t="shared" si="450"/>
        <v>0</v>
      </c>
      <c r="FD76" s="62">
        <f t="shared" si="451"/>
        <v>-5.0382923406445883</v>
      </c>
      <c r="FE76" s="62">
        <f t="shared" si="452"/>
        <v>0.20942149675970478</v>
      </c>
      <c r="FF76" s="62">
        <f t="shared" si="453"/>
        <v>5.3438133510760695</v>
      </c>
      <c r="FG76" s="62">
        <f t="shared" si="454"/>
        <v>0</v>
      </c>
      <c r="FH76" s="62">
        <f t="shared" si="455"/>
        <v>3.6822551507629386</v>
      </c>
      <c r="FI76" s="62">
        <f t="shared" si="456"/>
        <v>0</v>
      </c>
      <c r="FJ76" s="62">
        <f t="shared" si="457"/>
        <v>0</v>
      </c>
      <c r="FK76" s="62">
        <f t="shared" si="458"/>
        <v>0</v>
      </c>
      <c r="FL76" s="62">
        <f t="shared" si="459"/>
        <v>0.84297380514530518</v>
      </c>
      <c r="FM76" s="62">
        <f t="shared" si="460"/>
        <v>1.1168718498515036</v>
      </c>
      <c r="FN76" s="62">
        <f t="shared" si="461"/>
        <v>1.9598456549968089</v>
      </c>
      <c r="FO76" s="62">
        <f t="shared" si="462"/>
        <v>0</v>
      </c>
      <c r="FP76" s="62">
        <f t="shared" si="463"/>
        <v>0.25091435655479905</v>
      </c>
      <c r="FQ76" s="62">
        <f t="shared" si="464"/>
        <v>0.25091435655479905</v>
      </c>
      <c r="FR76" s="62" t="str">
        <f t="shared" si="465"/>
        <v>Fail</v>
      </c>
      <c r="FS76" s="62" t="str">
        <f t="shared" si="466"/>
        <v>Low-Ca</v>
      </c>
      <c r="FT76" s="60">
        <f t="shared" si="467"/>
        <v>3.7711622594409314E-2</v>
      </c>
      <c r="FU76" s="60"/>
      <c r="FV76" s="60">
        <f t="shared" si="468"/>
        <v>1.02902779861981</v>
      </c>
      <c r="FW76" s="60">
        <f t="shared" si="469"/>
        <v>8.6789495971201269</v>
      </c>
      <c r="FX76" s="60">
        <f t="shared" si="470"/>
        <v>1.9605104984600621E-2</v>
      </c>
      <c r="FY76" s="60">
        <f t="shared" si="471"/>
        <v>2.9179074949373858</v>
      </c>
      <c r="FZ76" s="60">
        <f t="shared" si="472"/>
        <v>0</v>
      </c>
      <c r="GA76" s="60">
        <f t="shared" si="473"/>
        <v>0.28335435073163523</v>
      </c>
      <c r="GB76" s="60">
        <f t="shared" si="474"/>
        <v>0.19422720604317187</v>
      </c>
      <c r="GC76" s="60">
        <f t="shared" si="475"/>
        <v>0.7818129918573723</v>
      </c>
      <c r="GD76" s="60">
        <f t="shared" si="476"/>
        <v>0</v>
      </c>
      <c r="GE76" s="60">
        <f t="shared" si="477"/>
        <v>1.0358387379583749</v>
      </c>
      <c r="GF76" s="60">
        <f t="shared" si="478"/>
        <v>0.23270960805746629</v>
      </c>
      <c r="GG76" s="60">
        <f t="shared" si="479"/>
        <v>0</v>
      </c>
      <c r="GH76" s="60">
        <f t="shared" si="480"/>
        <v>0</v>
      </c>
      <c r="GI76" s="60">
        <f t="shared" si="481"/>
        <v>2.0580555972396199</v>
      </c>
      <c r="GJ76" s="60">
        <f t="shared" si="482"/>
        <v>23.667639368255635</v>
      </c>
      <c r="GK76" s="60">
        <f t="shared" si="512"/>
        <v>-1.3352787365112704</v>
      </c>
      <c r="GL76" s="60"/>
      <c r="GM76" s="88">
        <f t="shared" si="483"/>
        <v>8.6789495971201269</v>
      </c>
      <c r="GN76" s="88">
        <f t="shared" si="484"/>
        <v>0</v>
      </c>
      <c r="GO76" s="88">
        <f t="shared" si="485"/>
        <v>0</v>
      </c>
      <c r="GP76" s="87">
        <f t="shared" si="486"/>
        <v>8.6789495971201269</v>
      </c>
      <c r="GQ76" s="88">
        <f t="shared" si="487"/>
        <v>2.9179074949373858</v>
      </c>
      <c r="GR76" s="88">
        <f t="shared" si="488"/>
        <v>1.9605104984600621E-2</v>
      </c>
      <c r="GS76" s="88">
        <f t="shared" si="489"/>
        <v>0</v>
      </c>
      <c r="GT76" s="88">
        <f t="shared" si="490"/>
        <v>-1.3352787365112704</v>
      </c>
      <c r="GU76" s="88">
        <f t="shared" si="491"/>
        <v>0.19422720604317187</v>
      </c>
      <c r="GV76" s="88">
        <f t="shared" si="492"/>
        <v>1.6186330872429056</v>
      </c>
      <c r="GW76" s="88">
        <f t="shared" si="493"/>
        <v>0</v>
      </c>
      <c r="GX76" s="87">
        <f t="shared" si="494"/>
        <v>3.4150941566967932</v>
      </c>
      <c r="GY76" s="88">
        <f t="shared" si="495"/>
        <v>0</v>
      </c>
      <c r="GZ76" s="88">
        <f t="shared" si="496"/>
        <v>0</v>
      </c>
      <c r="HA76" s="88">
        <f t="shared" si="497"/>
        <v>0</v>
      </c>
      <c r="HB76" s="88">
        <f t="shared" si="498"/>
        <v>0.7818129918573723</v>
      </c>
      <c r="HC76" s="88">
        <f t="shared" si="499"/>
        <v>1.0358387379583749</v>
      </c>
      <c r="HD76" s="87">
        <f t="shared" si="500"/>
        <v>1.8176517298157471</v>
      </c>
      <c r="HE76" s="88">
        <f t="shared" si="501"/>
        <v>0</v>
      </c>
      <c r="HF76" s="88">
        <f t="shared" si="502"/>
        <v>0.23270960805746629</v>
      </c>
      <c r="HG76" s="88">
        <f t="shared" si="503"/>
        <v>0.23270960805746629</v>
      </c>
      <c r="HH76" s="96" t="str">
        <f t="shared" si="504"/>
        <v>Fail</v>
      </c>
      <c r="HI76" s="83">
        <f t="shared" si="505"/>
        <v>0.10713854054970023</v>
      </c>
      <c r="HJ76" s="83">
        <f t="shared" si="506"/>
        <v>0.23270960805746629</v>
      </c>
      <c r="HK76" s="83">
        <f t="shared" si="507"/>
        <v>1.9605104984600621E-2</v>
      </c>
      <c r="HL76" s="83">
        <f t="shared" si="508"/>
        <v>8.6789495971201269</v>
      </c>
      <c r="HM76" s="96" t="str">
        <f t="shared" si="509"/>
        <v>Ferroactinolite</v>
      </c>
      <c r="HN76" s="60"/>
      <c r="HO76" s="60"/>
      <c r="HP76" s="97">
        <f>parameters!$E$5+parameters!$F$5*calcs!$Q76 +parameters!$G$5*calcs!$GM76+parameters!$H$5*LN(calcs!$GM76)+parameters!$I$5*calcs!$GQ76+parameters!$J$5*(calcs!$GU76+calcs!$GY76) + parameters!$K$5*calcs!$GT76+parameters!$L$5*(calcs!$GV76+calcs!$GZ76)+parameters!$M$5*(calcs!$GT76+calcs!$GV76+calcs!$GZ76)+parameters!$N$5*(calcs!$GO76+calcs!$GR76)+parameters!$O$5*calcs!$HB76+parameters!$P$5*calcs!$HE76</f>
        <v>66.348206241301824</v>
      </c>
      <c r="HQ76" s="97">
        <f>parameters!$E$6+parameters!$F$6*calcs!$Q76 +parameters!$G$6*calcs!$GM76+parameters!$H$6*LN(calcs!$GM76)+parameters!$I$6*calcs!$GQ76+parameters!$J$6*(calcs!$GU76+calcs!$GY76) + parameters!$K$6*calcs!$GT76+parameters!$L$6*(calcs!$GV76+calcs!$GZ76)+parameters!$M$6*(calcs!$GT76+calcs!$GV76+calcs!$GZ76)+parameters!$N$6*(calcs!$GO76+calcs!$GR76)+parameters!$O$6*calcs!$HB76+parameters!$P$6*calcs!$HE76</f>
        <v>93.650761514391988</v>
      </c>
      <c r="HR76" s="97">
        <f>parameters!$E$7+parameters!$F$7*calcs!$Q76 +parameters!$G$7*calcs!$GM76+parameters!$H$7*LN(calcs!$GM76)+parameters!$I$7*calcs!$GQ76+parameters!$J$7*(calcs!$GU76+calcs!$GY76) + parameters!$K$7*calcs!$GT76+parameters!$L$7*(calcs!$GV76+calcs!$GZ76)+parameters!$M$7*(calcs!$GT76+calcs!$GV76+calcs!$GZ76)+parameters!$N$7*(calcs!$GO76+calcs!$GR76)+parameters!$O$7*calcs!$HB76+parameters!$P$7*calcs!$HE76</f>
        <v>138.06270748638426</v>
      </c>
      <c r="HS76" s="97">
        <f>parameters!$E$8+parameters!$F$8*calcs!$Q76 +parameters!$G$8*calcs!$GM76+parameters!$H$8*LN(calcs!$GM76)+parameters!$I$8*calcs!$GQ76+parameters!$J$8*(calcs!$GU76+calcs!$GY76) + parameters!$K$8*calcs!$GT76+parameters!$L$8*(calcs!$GV76+calcs!$GZ76)+parameters!$M$8*(calcs!$GT76+calcs!$GV76+calcs!$GZ76)+parameters!$N$8*(calcs!$GO76+calcs!$GR76)+parameters!$O$8*calcs!$HB76+parameters!$P$8*calcs!$HE76</f>
        <v>137.98368037696923</v>
      </c>
      <c r="HT76" s="81"/>
      <c r="HU76" s="97">
        <f>EXP(parameters!$E$10+parameters!$F$10*calcs!$Q76 +parameters!$G$10*calcs!$GM76+parameters!$H$10*LN(calcs!$GM76)+parameters!$I$10*calcs!$GQ76+parameters!$J$10*(calcs!$GU76+calcs!$GY76) + parameters!$K$10*calcs!$GT76+parameters!$L$10*(calcs!$GV76+calcs!$GZ76)+parameters!$M$10*(calcs!$GT76+calcs!$GV76+calcs!$GZ76)+parameters!$N$10*(calcs!$GO76+calcs!$GR76)+parameters!$O$10*calcs!$HB76+parameters!$P$10*calcs!$HE76)</f>
        <v>1.1385249438553876E-2</v>
      </c>
      <c r="HV76" s="97">
        <f>EXP(parameters!$E$11+parameters!$F$11*calcs!$Q76 +parameters!$G$11*calcs!$GM76+parameters!$H$11*LN(calcs!$GM76)+parameters!$I$11*calcs!$GQ76+parameters!$J$11*(calcs!$GU76+calcs!$GY76) + parameters!$K$11*calcs!$GT76+parameters!$L$11*(calcs!$GV76+calcs!$GZ76)+parameters!$M$11*(calcs!$GT76+calcs!$GV76+calcs!$GZ76)+parameters!$N$11*(calcs!$GO76+calcs!$GR76)+parameters!$O$11*calcs!$HB76+parameters!$P$11*calcs!$HE76)</f>
        <v>2.5024663964033234E-2</v>
      </c>
      <c r="HX76" s="97">
        <f>EXP(parameters!$E$13+parameters!$F$13*calcs!$Q76 +parameters!$G$13*calcs!$GM76+parameters!$H$13*LN(calcs!$GM76)+parameters!$I$13*calcs!$GQ76+parameters!$J$13*(calcs!$GU76+calcs!$GY76) + parameters!$K$13*calcs!$GT76+parameters!$L$13*(calcs!$GV76+calcs!$GZ76)+parameters!$M$13*(calcs!$GT76+calcs!$GV76+calcs!$GZ76)+parameters!$N$13*(calcs!$GO76+calcs!$GR76)+parameters!$O$13*calcs!$HB76+parameters!$P$13*calcs!$HE76)</f>
        <v>3.56208556475021E-2</v>
      </c>
      <c r="HY76" s="97">
        <f>EXP(parameters!$E$14+parameters!$F$14*calcs!$Q76 +parameters!$G$14*calcs!$GM76+parameters!$H$14*LN(calcs!$GM76)+parameters!$I$14*calcs!$GQ76+parameters!$J$14*(calcs!$GU76+calcs!$GY76) + parameters!$K$14*calcs!$GT76+parameters!$L$14*(calcs!$GV76+calcs!$GZ76)+parameters!$M$14*(calcs!$GT76+calcs!$GV76+calcs!$GZ76)+parameters!$N$14*(calcs!$GO76+calcs!$GR76)+parameters!$O$14*calcs!$HB76+parameters!$P$14*calcs!$HE76)</f>
        <v>3.0818768783270077E-2</v>
      </c>
      <c r="HZ76" s="81"/>
      <c r="IA76" s="97">
        <f>EXP(parameters!$E$16+parameters!$F$16*calcs!$Q76 +parameters!$G$16*calcs!$GM76+parameters!$H$16*LN(calcs!$GM76)+parameters!$I$16*calcs!$GQ76+parameters!$J$16*(calcs!$GU76+calcs!$GY76) + parameters!$K$16*calcs!$GT76+parameters!$L$16*(calcs!$GV76+calcs!$GZ76)+parameters!$M$16*(calcs!$GT76+calcs!$GV76+calcs!$GZ76)+parameters!$N$16*(calcs!$GO76+calcs!$GR76)+parameters!$O$16*calcs!$HB76+parameters!$P$16*calcs!$HE76)</f>
        <v>1.0365686231010238E-3</v>
      </c>
      <c r="IB76" s="81"/>
      <c r="IC76" s="97">
        <f>(parameters!$E$18+parameters!$F$18*calcs!$Q76 +parameters!$G$18*calcs!$GM76+parameters!$H$18*LN(calcs!$GM76)+parameters!$I$18*calcs!$GQ76+parameters!$J$18*(calcs!$GU76+calcs!$GY76) + parameters!$K$18*calcs!$GT76+parameters!$L$18*(calcs!$GV76+calcs!$GZ76)+parameters!$M$18*(calcs!$GT76+calcs!$GV76+calcs!$GZ76)+parameters!$N$18*(calcs!$GO76+calcs!$GR76)+parameters!$O$18*calcs!$HB76+parameters!$P$18*calcs!$HE76)</f>
        <v>-20.463761723433478</v>
      </c>
      <c r="ID76" s="97">
        <f>EXP(parameters!$E$19+parameters!$F$19*calcs!$Q76 +parameters!$G$19*calcs!$GM76+parameters!$H$19*LN(calcs!$GM76)+parameters!$I$19*calcs!$GQ76+parameters!$J$19*(calcs!$GU76+calcs!$GY76) + parameters!$K$19*calcs!$GT76+parameters!$L$19*(calcs!$GV76+calcs!$GZ76)+parameters!$M$19*(calcs!$GT76+calcs!$GV76+calcs!$GZ76)+parameters!$N$19*(calcs!$GO76+calcs!$GR76)+parameters!$O$19*calcs!$HB76+parameters!$P$19*calcs!$HE76)</f>
        <v>1.2399075096659167</v>
      </c>
      <c r="IE76" s="73"/>
      <c r="IF76" s="97">
        <f>(parameters!$E$21+parameters!$F$21*calcs!$Q76 +parameters!$G$21*calcs!$GM76+parameters!$H$21*LN(calcs!$GM76)+parameters!$I$21*calcs!$GQ76+parameters!$J$21*(calcs!$GU76+calcs!$GY76) + parameters!$K$21*calcs!$GT76+parameters!$L$21*(calcs!$GV76+calcs!$GZ76)+parameters!$M$21*(calcs!$GT76+calcs!$GV76+calcs!$GZ76)+parameters!$N$21*(calcs!$GO76+calcs!$GR76)+parameters!$O$21*calcs!$HB76+parameters!$P$21*calcs!$HE76)</f>
        <v>10.411890072466596</v>
      </c>
      <c r="IG76" s="97">
        <f>(parameters!$E$22+parameters!$F$22*calcs!$Q76 +parameters!$G$22*calcs!$GM76+parameters!$H$22*LN(calcs!$GM76)+parameters!$I$22*calcs!$GQ76+parameters!$J$22*(calcs!$GU76+calcs!$GY76) + parameters!$K$22*calcs!$GT76+parameters!$L$22*(calcs!$GV76+calcs!$GZ76)+parameters!$M$22*(calcs!$GT76+calcs!$GV76+calcs!$GZ76)+parameters!$N$22*(calcs!$GO76+calcs!$GR76)+parameters!$O$22*calcs!$HB76+parameters!$P$22*calcs!$HE76)</f>
        <v>0.88942379579154562</v>
      </c>
      <c r="IH76" s="81"/>
      <c r="II76" s="97">
        <f>(parameters!$E$24+parameters!$F$24*calcs!$Q76 +parameters!$G$24*calcs!$GM76+parameters!$H$24*LN(calcs!$GM76)+parameters!$I$24*calcs!$GQ76+parameters!$J$24*(calcs!$GU76+calcs!$GY76) + parameters!$K$24*calcs!$GT76+parameters!$L$24*(calcs!$GV76+calcs!$GZ76)+parameters!$M$24*(calcs!$GT76+calcs!$GV76+calcs!$GZ76)+parameters!$N$24*(calcs!$GO76+calcs!$GR76)+parameters!$O$24*calcs!$HB76+parameters!$P$24*calcs!$HE76)</f>
        <v>19.06941199176141</v>
      </c>
    </row>
    <row r="77" spans="1:243" x14ac:dyDescent="0.3">
      <c r="A77" s="138" t="s">
        <v>181</v>
      </c>
      <c r="C77" s="115">
        <v>61.700000762939403</v>
      </c>
      <c r="D77" s="115">
        <v>0.62999999523162797</v>
      </c>
      <c r="E77" s="115">
        <v>17.600000381469702</v>
      </c>
      <c r="F77" s="115"/>
      <c r="G77" s="115">
        <v>7.3000001907348597</v>
      </c>
      <c r="H77" s="115">
        <v>1.8500000238418599</v>
      </c>
      <c r="I77" s="115">
        <v>6.4000000953674299</v>
      </c>
      <c r="J77" s="115">
        <v>0.20000000298023199</v>
      </c>
      <c r="K77" s="115">
        <v>3.1300001144409202</v>
      </c>
      <c r="L77" s="115">
        <v>1.21000003814697</v>
      </c>
      <c r="M77" s="91">
        <v>0</v>
      </c>
      <c r="N77" s="91">
        <v>0</v>
      </c>
      <c r="O77" s="91">
        <v>0</v>
      </c>
      <c r="P77" s="91">
        <v>95.759999999999991</v>
      </c>
      <c r="Q77" s="60">
        <v>1025</v>
      </c>
      <c r="R77" s="92">
        <f t="shared" si="316"/>
        <v>1.0269640606348103</v>
      </c>
      <c r="S77" s="93">
        <f t="shared" si="317"/>
        <v>7.8878176440669578E-3</v>
      </c>
      <c r="T77" s="93">
        <f t="shared" si="318"/>
        <v>0.17261468461993093</v>
      </c>
      <c r="U77" s="93">
        <f t="shared" si="319"/>
        <v>0</v>
      </c>
      <c r="V77" s="93">
        <f t="shared" si="320"/>
        <v>0.10161470198684382</v>
      </c>
      <c r="W77" s="93">
        <f t="shared" si="321"/>
        <v>4.5894319618999251E-2</v>
      </c>
      <c r="X77" s="93">
        <f t="shared" si="322"/>
        <v>0.1141226835835847</v>
      </c>
      <c r="Y77" s="93">
        <f t="shared" si="323"/>
        <v>2.8192839438995207E-3</v>
      </c>
      <c r="Z77" s="93">
        <f t="shared" si="324"/>
        <v>5.0500977983525389E-2</v>
      </c>
      <c r="AA77" s="93">
        <f t="shared" si="325"/>
        <v>1.2844547417046199E-2</v>
      </c>
      <c r="AB77" s="93">
        <f t="shared" si="326"/>
        <v>0</v>
      </c>
      <c r="AC77" s="94">
        <f t="shared" si="327"/>
        <v>0</v>
      </c>
      <c r="AD77" s="92">
        <f t="shared" si="328"/>
        <v>2.0539281212696205</v>
      </c>
      <c r="AE77" s="93">
        <f t="shared" si="329"/>
        <v>1.5775635288133916E-2</v>
      </c>
      <c r="AF77" s="93">
        <f t="shared" si="330"/>
        <v>0.51784405385979282</v>
      </c>
      <c r="AG77" s="93">
        <f t="shared" si="331"/>
        <v>0</v>
      </c>
      <c r="AH77" s="93">
        <f t="shared" si="332"/>
        <v>0.10161470198684382</v>
      </c>
      <c r="AI77" s="93">
        <f t="shared" si="333"/>
        <v>4.5894319618999251E-2</v>
      </c>
      <c r="AJ77" s="93">
        <f t="shared" si="334"/>
        <v>0.1141226835835847</v>
      </c>
      <c r="AK77" s="93">
        <f t="shared" si="335"/>
        <v>2.8192839438995207E-3</v>
      </c>
      <c r="AL77" s="93">
        <f t="shared" si="336"/>
        <v>5.0500977983525389E-2</v>
      </c>
      <c r="AM77" s="93">
        <f t="shared" si="337"/>
        <v>1.2844547417046199E-2</v>
      </c>
      <c r="AN77" s="94">
        <f t="shared" si="338"/>
        <v>2.9153443249514464</v>
      </c>
      <c r="AO77" s="92">
        <f t="shared" si="339"/>
        <v>16.204036821615588</v>
      </c>
      <c r="AP77" s="93">
        <f t="shared" si="340"/>
        <v>0.12445857887922826</v>
      </c>
      <c r="AQ77" s="93">
        <f t="shared" si="341"/>
        <v>4.0854224788605702</v>
      </c>
      <c r="AR77" s="93">
        <f t="shared" si="342"/>
        <v>0</v>
      </c>
      <c r="AS77" s="93">
        <f t="shared" si="343"/>
        <v>0.80166796274959107</v>
      </c>
      <c r="AT77" s="93">
        <f t="shared" si="344"/>
        <v>0.36207364673967379</v>
      </c>
      <c r="AU77" s="93">
        <f t="shared" si="345"/>
        <v>0.90034707048408869</v>
      </c>
      <c r="AV77" s="93">
        <f t="shared" si="346"/>
        <v>2.2242151691899689E-2</v>
      </c>
      <c r="AW77" s="93">
        <f t="shared" si="347"/>
        <v>0.39841691551835084</v>
      </c>
      <c r="AX77" s="93">
        <f t="shared" si="348"/>
        <v>0.10133437346100885</v>
      </c>
      <c r="AY77" s="94">
        <f t="shared" si="349"/>
        <v>22.999999999999996</v>
      </c>
      <c r="AZ77" s="92">
        <f t="shared" si="350"/>
        <v>8.1020184108077942</v>
      </c>
      <c r="BA77" s="93">
        <f t="shared" si="351"/>
        <v>6.222928943961413E-2</v>
      </c>
      <c r="BB77" s="93">
        <f t="shared" si="352"/>
        <v>2.7236149859070466</v>
      </c>
      <c r="BC77" s="93">
        <f t="shared" si="353"/>
        <v>0</v>
      </c>
      <c r="BD77" s="93">
        <f t="shared" si="354"/>
        <v>0.80166796274959107</v>
      </c>
      <c r="BE77" s="93">
        <f t="shared" si="355"/>
        <v>0.36207364673967379</v>
      </c>
      <c r="BF77" s="93">
        <f t="shared" si="356"/>
        <v>0.90034707048408869</v>
      </c>
      <c r="BG77" s="93">
        <f t="shared" si="357"/>
        <v>2.2242151691899689E-2</v>
      </c>
      <c r="BH77" s="93">
        <f t="shared" si="358"/>
        <v>0.79683383103670169</v>
      </c>
      <c r="BI77" s="93">
        <f t="shared" si="359"/>
        <v>0.2026687469220177</v>
      </c>
      <c r="BJ77" s="93">
        <f t="shared" si="360"/>
        <v>0</v>
      </c>
      <c r="BK77" s="93">
        <f t="shared" si="361"/>
        <v>0</v>
      </c>
      <c r="BL77" s="93">
        <f t="shared" si="362"/>
        <v>2</v>
      </c>
      <c r="BM77" s="94">
        <f t="shared" si="363"/>
        <v>13.973696095778427</v>
      </c>
      <c r="BN77" s="95">
        <f t="shared" si="364"/>
        <v>8.1020184108077942</v>
      </c>
      <c r="BO77" s="66">
        <f t="shared" si="365"/>
        <v>0</v>
      </c>
      <c r="BP77" s="66">
        <f t="shared" si="366"/>
        <v>0</v>
      </c>
      <c r="BQ77" s="66">
        <f t="shared" si="367"/>
        <v>8.1020184108077942</v>
      </c>
      <c r="BR77" s="66">
        <f t="shared" si="368"/>
        <v>2.7236149859070466</v>
      </c>
      <c r="BS77" s="66">
        <f t="shared" si="369"/>
        <v>6.222928943961413E-2</v>
      </c>
      <c r="BT77" s="66">
        <f t="shared" si="370"/>
        <v>0</v>
      </c>
      <c r="BU77" s="66"/>
      <c r="BV77" s="66">
        <f t="shared" si="371"/>
        <v>0.36207364673967379</v>
      </c>
      <c r="BW77" s="66">
        <f t="shared" si="372"/>
        <v>0.80166796274959107</v>
      </c>
      <c r="BX77" s="66">
        <f t="shared" si="373"/>
        <v>2.2242151691899689E-2</v>
      </c>
      <c r="BY77" s="66">
        <f t="shared" si="374"/>
        <v>3.9718280365278251</v>
      </c>
      <c r="BZ77" s="66">
        <f t="shared" si="375"/>
        <v>0</v>
      </c>
      <c r="CA77" s="66">
        <f t="shared" si="376"/>
        <v>0</v>
      </c>
      <c r="CB77" s="66">
        <f t="shared" si="377"/>
        <v>0</v>
      </c>
      <c r="CC77" s="66">
        <f t="shared" si="378"/>
        <v>0.90034707048408869</v>
      </c>
      <c r="CD77" s="56">
        <f t="shared" si="379"/>
        <v>0.90034707048408869</v>
      </c>
      <c r="CE77" s="66">
        <f t="shared" si="380"/>
        <v>1.8006941409681774</v>
      </c>
      <c r="CF77" s="66">
        <f t="shared" si="381"/>
        <v>-0.103513239447387</v>
      </c>
      <c r="CG77" s="66">
        <f t="shared" si="382"/>
        <v>0.2026687469220177</v>
      </c>
      <c r="CH77" s="67">
        <f t="shared" si="383"/>
        <v>9.91555074746307E-2</v>
      </c>
      <c r="CI77" s="60"/>
      <c r="CJ77" s="60">
        <f t="shared" si="384"/>
        <v>0.98740827215700899</v>
      </c>
      <c r="CK77" s="60">
        <f t="shared" si="385"/>
        <v>1.1450084423142519</v>
      </c>
      <c r="CL77" s="60">
        <f t="shared" si="386"/>
        <v>1.1561412259958896</v>
      </c>
      <c r="CM77" s="60"/>
      <c r="CN77" s="60">
        <f t="shared" si="387"/>
        <v>0.98740827215700899</v>
      </c>
      <c r="CO77" s="60">
        <f t="shared" si="388"/>
        <v>8</v>
      </c>
      <c r="CP77" s="60">
        <f t="shared" si="389"/>
        <v>6.1445715163127794E-2</v>
      </c>
      <c r="CQ77" s="60">
        <f t="shared" si="390"/>
        <v>2.6893199672554133</v>
      </c>
      <c r="CR77" s="60">
        <f t="shared" si="391"/>
        <v>0</v>
      </c>
      <c r="CS77" s="60">
        <f t="shared" si="392"/>
        <v>0.79157357794220318</v>
      </c>
      <c r="CT77" s="60">
        <f t="shared" si="393"/>
        <v>0.35751451392080857</v>
      </c>
      <c r="CU77" s="60">
        <f t="shared" si="394"/>
        <v>0.88901014520831878</v>
      </c>
      <c r="CV77" s="60">
        <f t="shared" si="395"/>
        <v>2.1962084571152767E-2</v>
      </c>
      <c r="CW77" s="60">
        <f t="shared" si="396"/>
        <v>0.78680031630019964</v>
      </c>
      <c r="CX77" s="60">
        <f t="shared" si="397"/>
        <v>0.20011679721849562</v>
      </c>
      <c r="CY77" s="60">
        <f t="shared" si="398"/>
        <v>0</v>
      </c>
      <c r="CZ77" s="60">
        <f t="shared" si="399"/>
        <v>0</v>
      </c>
      <c r="DA77" s="60">
        <f t="shared" si="400"/>
        <v>1.974816544314018</v>
      </c>
      <c r="DB77" s="60">
        <f t="shared" si="401"/>
        <v>22.710390259611209</v>
      </c>
      <c r="DC77" s="60">
        <f t="shared" si="510"/>
        <v>0.57921948077758145</v>
      </c>
      <c r="DD77" s="60" t="str">
        <f t="shared" si="402"/>
        <v/>
      </c>
      <c r="DE77" s="59">
        <f t="shared" si="403"/>
        <v>8</v>
      </c>
      <c r="DF77" s="59">
        <f t="shared" si="404"/>
        <v>0</v>
      </c>
      <c r="DG77" s="59">
        <f t="shared" si="405"/>
        <v>0</v>
      </c>
      <c r="DH77" s="59">
        <f t="shared" si="406"/>
        <v>8</v>
      </c>
      <c r="DI77" s="59">
        <f t="shared" si="407"/>
        <v>2.6893199672554133</v>
      </c>
      <c r="DJ77" s="59">
        <f t="shared" si="408"/>
        <v>6.1445715163127794E-2</v>
      </c>
      <c r="DK77" s="59">
        <f t="shared" si="409"/>
        <v>0</v>
      </c>
      <c r="DL77" s="59">
        <f t="shared" si="410"/>
        <v>0.57921948077758145</v>
      </c>
      <c r="DM77" s="59">
        <f t="shared" si="411"/>
        <v>0.35751451392080857</v>
      </c>
      <c r="DN77" s="59">
        <f t="shared" si="412"/>
        <v>0.21235409716462172</v>
      </c>
      <c r="DO77" s="59">
        <f t="shared" si="413"/>
        <v>2.1962084571152767E-2</v>
      </c>
      <c r="DP77" s="59">
        <f t="shared" si="414"/>
        <v>3.9218158588527054</v>
      </c>
      <c r="DQ77" s="59">
        <f t="shared" si="415"/>
        <v>0</v>
      </c>
      <c r="DR77" s="59">
        <f t="shared" si="416"/>
        <v>0</v>
      </c>
      <c r="DS77" s="59">
        <f t="shared" si="417"/>
        <v>0</v>
      </c>
      <c r="DT77" s="59">
        <f t="shared" si="418"/>
        <v>0.88901014520831878</v>
      </c>
      <c r="DU77" s="59">
        <f t="shared" si="419"/>
        <v>0.78680031630019964</v>
      </c>
      <c r="DV77" s="59">
        <f t="shared" si="420"/>
        <v>1.6758104615085183</v>
      </c>
      <c r="DW77" s="59">
        <f t="shared" si="421"/>
        <v>0</v>
      </c>
      <c r="DX77" s="59">
        <f t="shared" si="422"/>
        <v>0</v>
      </c>
      <c r="DY77" s="59">
        <f t="shared" si="423"/>
        <v>0</v>
      </c>
      <c r="DZ77" s="60"/>
      <c r="EA77" s="60">
        <f t="shared" si="424"/>
        <v>0.73898678320546951</v>
      </c>
      <c r="EB77" s="60">
        <f t="shared" si="425"/>
        <v>1.0892433527296457</v>
      </c>
      <c r="EC77" s="60">
        <f t="shared" si="426"/>
        <v>1.0019890625297709</v>
      </c>
      <c r="ED77" s="60">
        <f t="shared" si="427"/>
        <v>0.98287095315945461</v>
      </c>
      <c r="EE77" s="60"/>
      <c r="EF77" s="60">
        <f t="shared" si="428"/>
        <v>1.0892433527296457</v>
      </c>
      <c r="EG77" s="60">
        <f t="shared" si="429"/>
        <v>8.8250696976655973</v>
      </c>
      <c r="EH77" s="60">
        <f t="shared" si="430"/>
        <v>6.7782839867188832E-2</v>
      </c>
      <c r="EI77" s="60">
        <f t="shared" si="431"/>
        <v>2.966679518794098</v>
      </c>
      <c r="EJ77" s="60">
        <f t="shared" si="432"/>
        <v>0</v>
      </c>
      <c r="EK77" s="60">
        <f t="shared" si="433"/>
        <v>0.87321149952130928</v>
      </c>
      <c r="EL77" s="60">
        <f t="shared" si="434"/>
        <v>0.39438631290977161</v>
      </c>
      <c r="EM77" s="60">
        <f t="shared" si="435"/>
        <v>0.9806970616744034</v>
      </c>
      <c r="EN77" s="60">
        <f t="shared" si="436"/>
        <v>2.4227115880806178E-2</v>
      </c>
      <c r="EO77" s="60">
        <f t="shared" si="437"/>
        <v>0.86794595368682492</v>
      </c>
      <c r="EP77" s="60">
        <f t="shared" si="438"/>
        <v>0.2207555853908546</v>
      </c>
      <c r="EQ77" s="60">
        <f t="shared" si="439"/>
        <v>0</v>
      </c>
      <c r="ER77" s="60">
        <f t="shared" si="440"/>
        <v>0</v>
      </c>
      <c r="ES77" s="60">
        <f t="shared" si="441"/>
        <v>2.1784867054592914</v>
      </c>
      <c r="ET77" s="60">
        <f t="shared" si="442"/>
        <v>25.052597112781847</v>
      </c>
      <c r="EU77" s="60">
        <f t="shared" si="511"/>
        <v>-4.1051942255636931</v>
      </c>
      <c r="EV77" s="60" t="str">
        <f t="shared" si="443"/>
        <v/>
      </c>
      <c r="EW77" s="62">
        <f t="shared" si="444"/>
        <v>8.8250696976655973</v>
      </c>
      <c r="EX77" s="62">
        <f t="shared" si="445"/>
        <v>0</v>
      </c>
      <c r="EY77" s="62">
        <f t="shared" si="446"/>
        <v>0</v>
      </c>
      <c r="EZ77" s="62">
        <f t="shared" si="447"/>
        <v>8.8250696976655973</v>
      </c>
      <c r="FA77" s="62">
        <f t="shared" si="448"/>
        <v>2.966679518794098</v>
      </c>
      <c r="FB77" s="62">
        <f t="shared" si="449"/>
        <v>6.7782839867188832E-2</v>
      </c>
      <c r="FC77" s="62">
        <f t="shared" si="450"/>
        <v>0</v>
      </c>
      <c r="FD77" s="62">
        <f t="shared" si="451"/>
        <v>-4.1051942255636931</v>
      </c>
      <c r="FE77" s="62">
        <f t="shared" si="452"/>
        <v>0.39438631290977161</v>
      </c>
      <c r="FF77" s="62">
        <f t="shared" si="453"/>
        <v>4.9784057250850022</v>
      </c>
      <c r="FG77" s="62">
        <f t="shared" si="454"/>
        <v>2.4227115880806178E-2</v>
      </c>
      <c r="FH77" s="62">
        <f t="shared" si="455"/>
        <v>4.3262872869731739</v>
      </c>
      <c r="FI77" s="62">
        <f t="shared" si="456"/>
        <v>0</v>
      </c>
      <c r="FJ77" s="62">
        <f t="shared" si="457"/>
        <v>0</v>
      </c>
      <c r="FK77" s="62">
        <f t="shared" si="458"/>
        <v>0</v>
      </c>
      <c r="FL77" s="62">
        <f t="shared" si="459"/>
        <v>0.9806970616744034</v>
      </c>
      <c r="FM77" s="62">
        <f t="shared" si="460"/>
        <v>0.86794595368682492</v>
      </c>
      <c r="FN77" s="62">
        <f t="shared" si="461"/>
        <v>1.8486430153612283</v>
      </c>
      <c r="FO77" s="62">
        <f t="shared" si="462"/>
        <v>0</v>
      </c>
      <c r="FP77" s="62">
        <f t="shared" si="463"/>
        <v>0.2207555853908546</v>
      </c>
      <c r="FQ77" s="62">
        <f t="shared" si="464"/>
        <v>0.2207555853908546</v>
      </c>
      <c r="FR77" s="62" t="str">
        <f t="shared" si="465"/>
        <v>Fail</v>
      </c>
      <c r="FS77" s="62" t="str">
        <f t="shared" si="466"/>
        <v>Low-Ca</v>
      </c>
      <c r="FT77" s="60">
        <f t="shared" si="467"/>
        <v>7.3404351056357633E-2</v>
      </c>
      <c r="FU77" s="60"/>
      <c r="FV77" s="60">
        <f t="shared" si="468"/>
        <v>1.0383258124433272</v>
      </c>
      <c r="FW77" s="60">
        <f t="shared" si="469"/>
        <v>8.4125348488327969</v>
      </c>
      <c r="FX77" s="60">
        <f t="shared" si="470"/>
        <v>6.4614277515158303E-2</v>
      </c>
      <c r="FY77" s="60">
        <f t="shared" si="471"/>
        <v>2.8279997430247557</v>
      </c>
      <c r="FZ77" s="60">
        <f t="shared" si="472"/>
        <v>0</v>
      </c>
      <c r="GA77" s="60">
        <f t="shared" si="473"/>
        <v>0.83239253873175612</v>
      </c>
      <c r="GB77" s="60">
        <f t="shared" si="474"/>
        <v>0.37595041341529006</v>
      </c>
      <c r="GC77" s="60">
        <f t="shared" si="475"/>
        <v>0.93485360344136104</v>
      </c>
      <c r="GD77" s="60">
        <f t="shared" si="476"/>
        <v>2.3094600225979468E-2</v>
      </c>
      <c r="GE77" s="60">
        <f t="shared" si="477"/>
        <v>0.82737313499351217</v>
      </c>
      <c r="GF77" s="60">
        <f t="shared" si="478"/>
        <v>0.21043619130467509</v>
      </c>
      <c r="GG77" s="60">
        <f t="shared" si="479"/>
        <v>0</v>
      </c>
      <c r="GH77" s="60">
        <f t="shared" si="480"/>
        <v>0</v>
      </c>
      <c r="GI77" s="60">
        <f t="shared" si="481"/>
        <v>2.0766516248866544</v>
      </c>
      <c r="GJ77" s="60">
        <f t="shared" si="482"/>
        <v>23.881493686196521</v>
      </c>
      <c r="GK77" s="60">
        <f t="shared" si="512"/>
        <v>-1.7629873723930416</v>
      </c>
      <c r="GL77" s="60"/>
      <c r="GM77" s="88">
        <f t="shared" si="483"/>
        <v>8.4125348488327969</v>
      </c>
      <c r="GN77" s="88">
        <f t="shared" si="484"/>
        <v>0</v>
      </c>
      <c r="GO77" s="88">
        <f t="shared" si="485"/>
        <v>0</v>
      </c>
      <c r="GP77" s="87">
        <f t="shared" si="486"/>
        <v>8.4125348488327969</v>
      </c>
      <c r="GQ77" s="88">
        <f t="shared" si="487"/>
        <v>2.8279997430247557</v>
      </c>
      <c r="GR77" s="88">
        <f t="shared" si="488"/>
        <v>6.4614277515158303E-2</v>
      </c>
      <c r="GS77" s="88">
        <f t="shared" si="489"/>
        <v>0</v>
      </c>
      <c r="GT77" s="88">
        <f t="shared" si="490"/>
        <v>-1.7629873723930416</v>
      </c>
      <c r="GU77" s="88">
        <f t="shared" si="491"/>
        <v>0.37595041341529006</v>
      </c>
      <c r="GV77" s="88">
        <f t="shared" si="492"/>
        <v>2.5953799111247977</v>
      </c>
      <c r="GW77" s="88">
        <f t="shared" si="493"/>
        <v>2.3094600225979468E-2</v>
      </c>
      <c r="GX77" s="87">
        <f t="shared" si="494"/>
        <v>4.1240515729129399</v>
      </c>
      <c r="GY77" s="88">
        <f t="shared" si="495"/>
        <v>0</v>
      </c>
      <c r="GZ77" s="88">
        <f t="shared" si="496"/>
        <v>0</v>
      </c>
      <c r="HA77" s="88">
        <f t="shared" si="497"/>
        <v>0</v>
      </c>
      <c r="HB77" s="88">
        <f t="shared" si="498"/>
        <v>0.93485360344136104</v>
      </c>
      <c r="HC77" s="88">
        <f t="shared" si="499"/>
        <v>0.82737313499351217</v>
      </c>
      <c r="HD77" s="87">
        <f t="shared" si="500"/>
        <v>1.7622267384348733</v>
      </c>
      <c r="HE77" s="88">
        <f t="shared" si="501"/>
        <v>0</v>
      </c>
      <c r="HF77" s="88">
        <f t="shared" si="502"/>
        <v>0.21043619130467509</v>
      </c>
      <c r="HG77" s="88">
        <f t="shared" si="503"/>
        <v>0.21043619130467509</v>
      </c>
      <c r="HH77" s="96" t="str">
        <f t="shared" si="504"/>
        <v>Fail</v>
      </c>
      <c r="HI77" s="83">
        <f t="shared" si="505"/>
        <v>0.12652595718164755</v>
      </c>
      <c r="HJ77" s="83">
        <f t="shared" si="506"/>
        <v>0.21043619130467509</v>
      </c>
      <c r="HK77" s="83">
        <f t="shared" si="507"/>
        <v>6.4614277515158303E-2</v>
      </c>
      <c r="HL77" s="83">
        <f t="shared" si="508"/>
        <v>8.4125348488327969</v>
      </c>
      <c r="HM77" s="96" t="str">
        <f t="shared" si="509"/>
        <v>Ferroactinolite</v>
      </c>
      <c r="HN77" s="60"/>
      <c r="HO77" s="60"/>
      <c r="HP77" s="97">
        <f>parameters!$E$5+parameters!$F$5*calcs!$Q77 +parameters!$G$5*calcs!$GM77+parameters!$H$5*LN(calcs!$GM77)+parameters!$I$5*calcs!$GQ77+parameters!$J$5*(calcs!$GU77+calcs!$GY77) + parameters!$K$5*calcs!$GT77+parameters!$L$5*(calcs!$GV77+calcs!$GZ77)+parameters!$M$5*(calcs!$GT77+calcs!$GV77+calcs!$GZ77)+parameters!$N$5*(calcs!$GO77+calcs!$GR77)+parameters!$O$5*calcs!$HB77+parameters!$P$5*calcs!$HE77</f>
        <v>74.950995985792872</v>
      </c>
      <c r="HQ77" s="97">
        <f>parameters!$E$6+parameters!$F$6*calcs!$Q77 +parameters!$G$6*calcs!$GM77+parameters!$H$6*LN(calcs!$GM77)+parameters!$I$6*calcs!$GQ77+parameters!$J$6*(calcs!$GU77+calcs!$GY77) + parameters!$K$6*calcs!$GT77+parameters!$L$6*(calcs!$GV77+calcs!$GZ77)+parameters!$M$6*(calcs!$GT77+calcs!$GV77+calcs!$GZ77)+parameters!$N$6*(calcs!$GO77+calcs!$GR77)+parameters!$O$6*calcs!$HB77+parameters!$P$6*calcs!$HE77</f>
        <v>87.419277834896491</v>
      </c>
      <c r="HR77" s="97">
        <f>parameters!$E$7+parameters!$F$7*calcs!$Q77 +parameters!$G$7*calcs!$GM77+parameters!$H$7*LN(calcs!$GM77)+parameters!$I$7*calcs!$GQ77+parameters!$J$7*(calcs!$GU77+calcs!$GY77) + parameters!$K$7*calcs!$GT77+parameters!$L$7*(calcs!$GV77+calcs!$GZ77)+parameters!$M$7*(calcs!$GT77+calcs!$GV77+calcs!$GZ77)+parameters!$N$7*(calcs!$GO77+calcs!$GR77)+parameters!$O$7*calcs!$HB77+parameters!$P$7*calcs!$HE77</f>
        <v>131.60653214783991</v>
      </c>
      <c r="HS77" s="97">
        <f>parameters!$E$8+parameters!$F$8*calcs!$Q77 +parameters!$G$8*calcs!$GM77+parameters!$H$8*LN(calcs!$GM77)+parameters!$I$8*calcs!$GQ77+parameters!$J$8*(calcs!$GU77+calcs!$GY77) + parameters!$K$8*calcs!$GT77+parameters!$L$8*(calcs!$GV77+calcs!$GZ77)+parameters!$M$8*(calcs!$GT77+calcs!$GV77+calcs!$GZ77)+parameters!$N$8*(calcs!$GO77+calcs!$GR77)+parameters!$O$8*calcs!$HB77+parameters!$P$8*calcs!$HE77</f>
        <v>131.46047940579302</v>
      </c>
      <c r="HT77" s="81"/>
      <c r="HU77" s="97">
        <f>EXP(parameters!$E$10+parameters!$F$10*calcs!$Q77 +parameters!$G$10*calcs!$GM77+parameters!$H$10*LN(calcs!$GM77)+parameters!$I$10*calcs!$GQ77+parameters!$J$10*(calcs!$GU77+calcs!$GY77) + parameters!$K$10*calcs!$GT77+parameters!$L$10*(calcs!$GV77+calcs!$GZ77)+parameters!$M$10*(calcs!$GT77+calcs!$GV77+calcs!$GZ77)+parameters!$N$10*(calcs!$GO77+calcs!$GR77)+parameters!$O$10*calcs!$HB77+parameters!$P$10*calcs!$HE77)</f>
        <v>1.6544583131262496E-2</v>
      </c>
      <c r="HV77" s="97">
        <f>EXP(parameters!$E$11+parameters!$F$11*calcs!$Q77 +parameters!$G$11*calcs!$GM77+parameters!$H$11*LN(calcs!$GM77)+parameters!$I$11*calcs!$GQ77+parameters!$J$11*(calcs!$GU77+calcs!$GY77) + parameters!$K$11*calcs!$GT77+parameters!$L$11*(calcs!$GV77+calcs!$GZ77)+parameters!$M$11*(calcs!$GT77+calcs!$GV77+calcs!$GZ77)+parameters!$N$11*(calcs!$GO77+calcs!$GR77)+parameters!$O$11*calcs!$HB77+parameters!$P$11*calcs!$HE77)</f>
        <v>3.8838160369860555E-2</v>
      </c>
      <c r="HX77" s="97">
        <f>EXP(parameters!$E$13+parameters!$F$13*calcs!$Q77 +parameters!$G$13*calcs!$GM77+parameters!$H$13*LN(calcs!$GM77)+parameters!$I$13*calcs!$GQ77+parameters!$J$13*(calcs!$GU77+calcs!$GY77) + parameters!$K$13*calcs!$GT77+parameters!$L$13*(calcs!$GV77+calcs!$GZ77)+parameters!$M$13*(calcs!$GT77+calcs!$GV77+calcs!$GZ77)+parameters!$N$13*(calcs!$GO77+calcs!$GR77)+parameters!$O$13*calcs!$HB77+parameters!$P$13*calcs!$HE77)</f>
        <v>6.1393886699401302E-2</v>
      </c>
      <c r="HY77" s="97">
        <f>EXP(parameters!$E$14+parameters!$F$14*calcs!$Q77 +parameters!$G$14*calcs!$GM77+parameters!$H$14*LN(calcs!$GM77)+parameters!$I$14*calcs!$GQ77+parameters!$J$14*(calcs!$GU77+calcs!$GY77) + parameters!$K$14*calcs!$GT77+parameters!$L$14*(calcs!$GV77+calcs!$GZ77)+parameters!$M$14*(calcs!$GT77+calcs!$GV77+calcs!$GZ77)+parameters!$N$14*(calcs!$GO77+calcs!$GR77)+parameters!$O$14*calcs!$HB77+parameters!$P$14*calcs!$HE77)</f>
        <v>4.6954891352335354E-2</v>
      </c>
      <c r="HZ77" s="81"/>
      <c r="IA77" s="97">
        <f>EXP(parameters!$E$16+parameters!$F$16*calcs!$Q77 +parameters!$G$16*calcs!$GM77+parameters!$H$16*LN(calcs!$GM77)+parameters!$I$16*calcs!$GQ77+parameters!$J$16*(calcs!$GU77+calcs!$GY77) + parameters!$K$16*calcs!$GT77+parameters!$L$16*(calcs!$GV77+calcs!$GZ77)+parameters!$M$16*(calcs!$GT77+calcs!$GV77+calcs!$GZ77)+parameters!$N$16*(calcs!$GO77+calcs!$GR77)+parameters!$O$16*calcs!$HB77+parameters!$P$16*calcs!$HE77)</f>
        <v>2.391035102404823E-3</v>
      </c>
      <c r="IB77" s="81"/>
      <c r="IC77" s="97">
        <f>(parameters!$E$18+parameters!$F$18*calcs!$Q77 +parameters!$G$18*calcs!$GM77+parameters!$H$18*LN(calcs!$GM77)+parameters!$I$18*calcs!$GQ77+parameters!$J$18*(calcs!$GU77+calcs!$GY77) + parameters!$K$18*calcs!$GT77+parameters!$L$18*(calcs!$GV77+calcs!$GZ77)+parameters!$M$18*(calcs!$GT77+calcs!$GV77+calcs!$GZ77)+parameters!$N$18*(calcs!$GO77+calcs!$GR77)+parameters!$O$18*calcs!$HB77+parameters!$P$18*calcs!$HE77)</f>
        <v>-17.885083859448638</v>
      </c>
      <c r="ID77" s="97">
        <f>EXP(parameters!$E$19+parameters!$F$19*calcs!$Q77 +parameters!$G$19*calcs!$GM77+parameters!$H$19*LN(calcs!$GM77)+parameters!$I$19*calcs!$GQ77+parameters!$J$19*(calcs!$GU77+calcs!$GY77) + parameters!$K$19*calcs!$GT77+parameters!$L$19*(calcs!$GV77+calcs!$GZ77)+parameters!$M$19*(calcs!$GT77+calcs!$GV77+calcs!$GZ77)+parameters!$N$19*(calcs!$GO77+calcs!$GR77)+parameters!$O$19*calcs!$HB77+parameters!$P$19*calcs!$HE77)</f>
        <v>1.7026111301591604</v>
      </c>
      <c r="IE77" s="73"/>
      <c r="IF77" s="97">
        <f>(parameters!$E$21+parameters!$F$21*calcs!$Q77 +parameters!$G$21*calcs!$GM77+parameters!$H$21*LN(calcs!$GM77)+parameters!$I$21*calcs!$GQ77+parameters!$J$21*(calcs!$GU77+calcs!$GY77) + parameters!$K$21*calcs!$GT77+parameters!$L$21*(calcs!$GV77+calcs!$GZ77)+parameters!$M$21*(calcs!$GT77+calcs!$GV77+calcs!$GZ77)+parameters!$N$21*(calcs!$GO77+calcs!$GR77)+parameters!$O$21*calcs!$HB77+parameters!$P$21*calcs!$HE77)</f>
        <v>7.5810943531193233</v>
      </c>
      <c r="IG77" s="97">
        <f>(parameters!$E$22+parameters!$F$22*calcs!$Q77 +parameters!$G$22*calcs!$GM77+parameters!$H$22*LN(calcs!$GM77)+parameters!$I$22*calcs!$GQ77+parameters!$J$22*(calcs!$GU77+calcs!$GY77) + parameters!$K$22*calcs!$GT77+parameters!$L$22*(calcs!$GV77+calcs!$GZ77)+parameters!$M$22*(calcs!$GT77+calcs!$GV77+calcs!$GZ77)+parameters!$N$22*(calcs!$GO77+calcs!$GR77)+parameters!$O$22*calcs!$HB77+parameters!$P$22*calcs!$HE77)</f>
        <v>1.799491522898484</v>
      </c>
      <c r="IH77" s="81"/>
      <c r="II77" s="97">
        <f>(parameters!$E$24+parameters!$F$24*calcs!$Q77 +parameters!$G$24*calcs!$GM77+parameters!$H$24*LN(calcs!$GM77)+parameters!$I$24*calcs!$GQ77+parameters!$J$24*(calcs!$GU77+calcs!$GY77) + parameters!$K$24*calcs!$GT77+parameters!$L$24*(calcs!$GV77+calcs!$GZ77)+parameters!$M$24*(calcs!$GT77+calcs!$GV77+calcs!$GZ77)+parameters!$N$24*(calcs!$GO77+calcs!$GR77)+parameters!$O$24*calcs!$HB77+parameters!$P$24*calcs!$HE77)</f>
        <v>16.952935673971481</v>
      </c>
    </row>
    <row r="78" spans="1:243" x14ac:dyDescent="0.3">
      <c r="A78" s="138" t="s">
        <v>181</v>
      </c>
      <c r="C78" s="115">
        <v>62.099998474121101</v>
      </c>
      <c r="D78" s="115">
        <v>0.57999998331070002</v>
      </c>
      <c r="E78" s="115">
        <v>17.600000381469702</v>
      </c>
      <c r="F78" s="115"/>
      <c r="G78" s="115">
        <v>7.1199998855590803</v>
      </c>
      <c r="H78" s="115">
        <v>1.6399999856948899</v>
      </c>
      <c r="I78" s="115">
        <v>5.75</v>
      </c>
      <c r="J78" s="115">
        <v>0.20000000298023199</v>
      </c>
      <c r="K78" s="115">
        <v>3.4800000190734899</v>
      </c>
      <c r="L78" s="115">
        <v>1.5299999713897701</v>
      </c>
      <c r="M78" s="91">
        <v>0</v>
      </c>
      <c r="N78" s="91">
        <v>0</v>
      </c>
      <c r="O78" s="91">
        <v>0</v>
      </c>
      <c r="P78" s="91">
        <v>95.759999999999991</v>
      </c>
      <c r="Q78" s="60">
        <v>1025</v>
      </c>
      <c r="R78" s="92">
        <f t="shared" si="316"/>
        <v>1.0336218121524818</v>
      </c>
      <c r="S78" s="93">
        <f t="shared" si="317"/>
        <v>7.2618002167359457E-3</v>
      </c>
      <c r="T78" s="93">
        <f t="shared" si="318"/>
        <v>0.17261468461993093</v>
      </c>
      <c r="U78" s="93">
        <f t="shared" si="319"/>
        <v>0</v>
      </c>
      <c r="V78" s="93">
        <f t="shared" si="320"/>
        <v>9.9109129810120822E-2</v>
      </c>
      <c r="W78" s="93">
        <f t="shared" si="321"/>
        <v>4.0684693269533362E-2</v>
      </c>
      <c r="X78" s="93">
        <f t="shared" si="322"/>
        <v>0.10253209700427961</v>
      </c>
      <c r="Y78" s="93">
        <f t="shared" si="323"/>
        <v>2.8192839438995207E-3</v>
      </c>
      <c r="Z78" s="93">
        <f t="shared" si="324"/>
        <v>5.6148050453758369E-2</v>
      </c>
      <c r="AA78" s="93">
        <f t="shared" si="325"/>
        <v>1.6241451703333108E-2</v>
      </c>
      <c r="AB78" s="93">
        <f t="shared" si="326"/>
        <v>0</v>
      </c>
      <c r="AC78" s="94">
        <f t="shared" si="327"/>
        <v>0</v>
      </c>
      <c r="AD78" s="92">
        <f t="shared" si="328"/>
        <v>2.0672436243049637</v>
      </c>
      <c r="AE78" s="93">
        <f t="shared" si="329"/>
        <v>1.4523600433471891E-2</v>
      </c>
      <c r="AF78" s="93">
        <f t="shared" si="330"/>
        <v>0.51784405385979282</v>
      </c>
      <c r="AG78" s="93">
        <f t="shared" si="331"/>
        <v>0</v>
      </c>
      <c r="AH78" s="93">
        <f t="shared" si="332"/>
        <v>9.9109129810120822E-2</v>
      </c>
      <c r="AI78" s="93">
        <f t="shared" si="333"/>
        <v>4.0684693269533362E-2</v>
      </c>
      <c r="AJ78" s="93">
        <f t="shared" si="334"/>
        <v>0.10253209700427961</v>
      </c>
      <c r="AK78" s="93">
        <f t="shared" si="335"/>
        <v>2.8192839438995207E-3</v>
      </c>
      <c r="AL78" s="93">
        <f t="shared" si="336"/>
        <v>5.6148050453758369E-2</v>
      </c>
      <c r="AM78" s="93">
        <f t="shared" si="337"/>
        <v>1.6241451703333108E-2</v>
      </c>
      <c r="AN78" s="94">
        <f t="shared" si="338"/>
        <v>2.9171459847831533</v>
      </c>
      <c r="AO78" s="92">
        <f t="shared" si="339"/>
        <v>16.299014038732981</v>
      </c>
      <c r="AP78" s="93">
        <f t="shared" si="340"/>
        <v>0.11451014509124222</v>
      </c>
      <c r="AQ78" s="93">
        <f t="shared" si="341"/>
        <v>4.0828992792627066</v>
      </c>
      <c r="AR78" s="93">
        <f t="shared" si="342"/>
        <v>0</v>
      </c>
      <c r="AS78" s="93">
        <f t="shared" si="343"/>
        <v>0.7814178644207368</v>
      </c>
      <c r="AT78" s="93">
        <f t="shared" si="344"/>
        <v>0.32077515149411567</v>
      </c>
      <c r="AU78" s="93">
        <f t="shared" si="345"/>
        <v>0.80840597056157659</v>
      </c>
      <c r="AV78" s="93">
        <f t="shared" si="346"/>
        <v>2.2228414706680896E-2</v>
      </c>
      <c r="AW78" s="93">
        <f t="shared" si="347"/>
        <v>0.44269473217071081</v>
      </c>
      <c r="AX78" s="93">
        <f t="shared" si="348"/>
        <v>0.12805440355924788</v>
      </c>
      <c r="AY78" s="94">
        <f t="shared" si="349"/>
        <v>22.999999999999993</v>
      </c>
      <c r="AZ78" s="92">
        <f t="shared" si="350"/>
        <v>8.1495070193664905</v>
      </c>
      <c r="BA78" s="93">
        <f t="shared" si="351"/>
        <v>5.7255072545621108E-2</v>
      </c>
      <c r="BB78" s="93">
        <f t="shared" si="352"/>
        <v>2.7219328528418045</v>
      </c>
      <c r="BC78" s="93">
        <f t="shared" si="353"/>
        <v>0</v>
      </c>
      <c r="BD78" s="93">
        <f t="shared" si="354"/>
        <v>0.7814178644207368</v>
      </c>
      <c r="BE78" s="93">
        <f t="shared" si="355"/>
        <v>0.32077515149411567</v>
      </c>
      <c r="BF78" s="93">
        <f t="shared" si="356"/>
        <v>0.80840597056157659</v>
      </c>
      <c r="BG78" s="93">
        <f t="shared" si="357"/>
        <v>2.2228414706680896E-2</v>
      </c>
      <c r="BH78" s="93">
        <f t="shared" si="358"/>
        <v>0.88538946434142163</v>
      </c>
      <c r="BI78" s="93">
        <f t="shared" si="359"/>
        <v>0.25610880711849576</v>
      </c>
      <c r="BJ78" s="93">
        <f t="shared" si="360"/>
        <v>0</v>
      </c>
      <c r="BK78" s="93">
        <f t="shared" si="361"/>
        <v>0</v>
      </c>
      <c r="BL78" s="93">
        <f t="shared" si="362"/>
        <v>2</v>
      </c>
      <c r="BM78" s="94">
        <f t="shared" si="363"/>
        <v>14.003020617396945</v>
      </c>
      <c r="BN78" s="95">
        <f t="shared" si="364"/>
        <v>8.1495070193664905</v>
      </c>
      <c r="BO78" s="66">
        <f t="shared" si="365"/>
        <v>0</v>
      </c>
      <c r="BP78" s="66">
        <f t="shared" si="366"/>
        <v>0</v>
      </c>
      <c r="BQ78" s="66">
        <f t="shared" si="367"/>
        <v>8.1495070193664905</v>
      </c>
      <c r="BR78" s="66">
        <f t="shared" si="368"/>
        <v>2.7219328528418045</v>
      </c>
      <c r="BS78" s="66">
        <f t="shared" si="369"/>
        <v>5.7255072545621108E-2</v>
      </c>
      <c r="BT78" s="66">
        <f t="shared" si="370"/>
        <v>0</v>
      </c>
      <c r="BU78" s="66"/>
      <c r="BV78" s="66">
        <f t="shared" si="371"/>
        <v>0.32077515149411567</v>
      </c>
      <c r="BW78" s="66">
        <f t="shared" si="372"/>
        <v>0.7814178644207368</v>
      </c>
      <c r="BX78" s="66">
        <f t="shared" si="373"/>
        <v>2.2228414706680896E-2</v>
      </c>
      <c r="BY78" s="66">
        <f t="shared" si="374"/>
        <v>3.9036093560089586</v>
      </c>
      <c r="BZ78" s="66">
        <f t="shared" si="375"/>
        <v>0</v>
      </c>
      <c r="CA78" s="66">
        <f t="shared" si="376"/>
        <v>0</v>
      </c>
      <c r="CB78" s="66">
        <f t="shared" si="377"/>
        <v>0</v>
      </c>
      <c r="CC78" s="66">
        <f t="shared" si="378"/>
        <v>0.80840597056157659</v>
      </c>
      <c r="CD78" s="56">
        <f t="shared" si="379"/>
        <v>0.80840597056157659</v>
      </c>
      <c r="CE78" s="66">
        <f t="shared" si="380"/>
        <v>1.6168119411231532</v>
      </c>
      <c r="CF78" s="66">
        <f t="shared" si="381"/>
        <v>7.6983493779845036E-2</v>
      </c>
      <c r="CG78" s="66">
        <f t="shared" si="382"/>
        <v>0.25610880711849576</v>
      </c>
      <c r="CH78" s="67">
        <f t="shared" si="383"/>
        <v>0.3330923008983408</v>
      </c>
      <c r="CI78" s="60"/>
      <c r="CJ78" s="60">
        <f t="shared" si="384"/>
        <v>0.98165447075372758</v>
      </c>
      <c r="CK78" s="60">
        <f t="shared" si="385"/>
        <v>1.1426106150355921</v>
      </c>
      <c r="CL78" s="60">
        <f t="shared" si="386"/>
        <v>1.1662694039277957</v>
      </c>
      <c r="CM78" s="60"/>
      <c r="CN78" s="60">
        <f t="shared" si="387"/>
        <v>0.98165447075372758</v>
      </c>
      <c r="CO78" s="60">
        <f t="shared" si="388"/>
        <v>8</v>
      </c>
      <c r="CP78" s="60">
        <f t="shared" si="389"/>
        <v>5.6204697937737969E-2</v>
      </c>
      <c r="CQ78" s="60">
        <f t="shared" si="390"/>
        <v>2.6719975540836054</v>
      </c>
      <c r="CR78" s="60">
        <f t="shared" si="391"/>
        <v>0</v>
      </c>
      <c r="CS78" s="60">
        <f t="shared" si="392"/>
        <v>0.76708234013544641</v>
      </c>
      <c r="CT78" s="60">
        <f t="shared" si="393"/>
        <v>0.31489036157090289</v>
      </c>
      <c r="CU78" s="60">
        <f t="shared" si="394"/>
        <v>0.79357533518577794</v>
      </c>
      <c r="CV78" s="60">
        <f t="shared" si="395"/>
        <v>2.1820622674581212E-2</v>
      </c>
      <c r="CW78" s="60">
        <f t="shared" si="396"/>
        <v>0.86914652602900466</v>
      </c>
      <c r="CX78" s="60">
        <f t="shared" si="397"/>
        <v>0.25141035550727547</v>
      </c>
      <c r="CY78" s="60">
        <f t="shared" si="398"/>
        <v>0</v>
      </c>
      <c r="CZ78" s="60">
        <f t="shared" si="399"/>
        <v>0</v>
      </c>
      <c r="DA78" s="60">
        <f t="shared" si="400"/>
        <v>1.9633089415074552</v>
      </c>
      <c r="DB78" s="60">
        <f t="shared" si="401"/>
        <v>22.578052827335732</v>
      </c>
      <c r="DC78" s="60">
        <f t="shared" si="510"/>
        <v>0.84389434532853613</v>
      </c>
      <c r="DD78" s="60" t="str">
        <f t="shared" si="402"/>
        <v>FAIL</v>
      </c>
      <c r="DE78" s="59">
        <f t="shared" si="403"/>
        <v>8</v>
      </c>
      <c r="DF78" s="59">
        <f t="shared" si="404"/>
        <v>0</v>
      </c>
      <c r="DG78" s="59">
        <f t="shared" si="405"/>
        <v>0</v>
      </c>
      <c r="DH78" s="59">
        <f t="shared" si="406"/>
        <v>8</v>
      </c>
      <c r="DI78" s="59">
        <f t="shared" si="407"/>
        <v>2.6719975540836054</v>
      </c>
      <c r="DJ78" s="59">
        <f t="shared" si="408"/>
        <v>5.6204697937737969E-2</v>
      </c>
      <c r="DK78" s="59">
        <f t="shared" si="409"/>
        <v>0</v>
      </c>
      <c r="DL78" s="59">
        <f t="shared" si="410"/>
        <v>0.84389434532853613</v>
      </c>
      <c r="DM78" s="59">
        <f t="shared" si="411"/>
        <v>0.31489036157090289</v>
      </c>
      <c r="DN78" s="59">
        <f t="shared" si="412"/>
        <v>-7.6812005193089727E-2</v>
      </c>
      <c r="DO78" s="59">
        <f t="shared" si="413"/>
        <v>2.1820622674581212E-2</v>
      </c>
      <c r="DP78" s="59">
        <f t="shared" si="414"/>
        <v>3.8319955764022735</v>
      </c>
      <c r="DQ78" s="59">
        <f t="shared" si="415"/>
        <v>0</v>
      </c>
      <c r="DR78" s="59">
        <f t="shared" si="416"/>
        <v>0</v>
      </c>
      <c r="DS78" s="59">
        <f t="shared" si="417"/>
        <v>0</v>
      </c>
      <c r="DT78" s="59">
        <f t="shared" si="418"/>
        <v>0.79357533518577794</v>
      </c>
      <c r="DU78" s="59">
        <f t="shared" si="419"/>
        <v>0.86914652602900466</v>
      </c>
      <c r="DV78" s="59">
        <f t="shared" si="420"/>
        <v>1.6627218612147825</v>
      </c>
      <c r="DW78" s="59">
        <f t="shared" si="421"/>
        <v>0</v>
      </c>
      <c r="DX78" s="59">
        <f t="shared" si="422"/>
        <v>0</v>
      </c>
      <c r="DY78" s="59">
        <f t="shared" si="423"/>
        <v>0</v>
      </c>
      <c r="DZ78" s="60"/>
      <c r="EA78" s="60">
        <f t="shared" si="424"/>
        <v>0.73587308526179385</v>
      </c>
      <c r="EB78" s="60">
        <f t="shared" si="425"/>
        <v>1.091154159349784</v>
      </c>
      <c r="EC78" s="60">
        <f t="shared" si="426"/>
        <v>1.0107668167374229</v>
      </c>
      <c r="ED78" s="60">
        <f t="shared" si="427"/>
        <v>0.9832964048527687</v>
      </c>
      <c r="EE78" s="60"/>
      <c r="EF78" s="60">
        <f t="shared" si="428"/>
        <v>1.091154159349784</v>
      </c>
      <c r="EG78" s="60">
        <f t="shared" si="429"/>
        <v>8.8923684808320065</v>
      </c>
      <c r="EH78" s="60">
        <f t="shared" si="430"/>
        <v>6.2474110552028096E-2</v>
      </c>
      <c r="EI78" s="60">
        <f t="shared" si="431"/>
        <v>2.9700483538491587</v>
      </c>
      <c r="EJ78" s="60">
        <f t="shared" si="432"/>
        <v>0</v>
      </c>
      <c r="EK78" s="60">
        <f t="shared" si="433"/>
        <v>0.8526473529529125</v>
      </c>
      <c r="EL78" s="60">
        <f t="shared" si="434"/>
        <v>0.35001514076886142</v>
      </c>
      <c r="EM78" s="60">
        <f t="shared" si="435"/>
        <v>0.88209553722146328</v>
      </c>
      <c r="EN78" s="60">
        <f t="shared" si="436"/>
        <v>2.4254627162946768E-2</v>
      </c>
      <c r="EO78" s="60">
        <f t="shared" si="437"/>
        <v>0.96609639666061942</v>
      </c>
      <c r="EP78" s="60">
        <f t="shared" si="438"/>
        <v>0.27945419013345824</v>
      </c>
      <c r="EQ78" s="60">
        <f t="shared" si="439"/>
        <v>0</v>
      </c>
      <c r="ER78" s="60">
        <f t="shared" si="440"/>
        <v>0</v>
      </c>
      <c r="ES78" s="60">
        <f t="shared" si="441"/>
        <v>2.182308318699568</v>
      </c>
      <c r="ET78" s="60">
        <f t="shared" si="442"/>
        <v>25.096545665045028</v>
      </c>
      <c r="EU78" s="60">
        <f t="shared" si="511"/>
        <v>-4.1930913300900556</v>
      </c>
      <c r="EV78" s="60" t="str">
        <f t="shared" si="443"/>
        <v/>
      </c>
      <c r="EW78" s="62">
        <f t="shared" si="444"/>
        <v>8.8923684808320065</v>
      </c>
      <c r="EX78" s="62">
        <f t="shared" si="445"/>
        <v>0</v>
      </c>
      <c r="EY78" s="62">
        <f t="shared" si="446"/>
        <v>0</v>
      </c>
      <c r="EZ78" s="62">
        <f t="shared" si="447"/>
        <v>8.8923684808320065</v>
      </c>
      <c r="FA78" s="62">
        <f t="shared" si="448"/>
        <v>2.9700483538491587</v>
      </c>
      <c r="FB78" s="62">
        <f t="shared" si="449"/>
        <v>6.2474110552028096E-2</v>
      </c>
      <c r="FC78" s="62">
        <f t="shared" si="450"/>
        <v>0</v>
      </c>
      <c r="FD78" s="62">
        <f t="shared" si="451"/>
        <v>-4.1930913300900556</v>
      </c>
      <c r="FE78" s="62">
        <f t="shared" si="452"/>
        <v>0.35001514076886142</v>
      </c>
      <c r="FF78" s="62">
        <f t="shared" si="453"/>
        <v>5.045738683042968</v>
      </c>
      <c r="FG78" s="62">
        <f t="shared" si="454"/>
        <v>2.4254627162946768E-2</v>
      </c>
      <c r="FH78" s="62">
        <f t="shared" si="455"/>
        <v>4.2594395852859073</v>
      </c>
      <c r="FI78" s="62">
        <f t="shared" si="456"/>
        <v>0</v>
      </c>
      <c r="FJ78" s="62">
        <f t="shared" si="457"/>
        <v>0</v>
      </c>
      <c r="FK78" s="62">
        <f t="shared" si="458"/>
        <v>0</v>
      </c>
      <c r="FL78" s="62">
        <f t="shared" si="459"/>
        <v>0.88209553722146328</v>
      </c>
      <c r="FM78" s="62">
        <f t="shared" si="460"/>
        <v>0.96609639666061942</v>
      </c>
      <c r="FN78" s="62">
        <f t="shared" si="461"/>
        <v>1.8481919338820827</v>
      </c>
      <c r="FO78" s="62">
        <f t="shared" si="462"/>
        <v>0</v>
      </c>
      <c r="FP78" s="62">
        <f t="shared" si="463"/>
        <v>0.27945419013345824</v>
      </c>
      <c r="FQ78" s="62">
        <f t="shared" si="464"/>
        <v>0.27945419013345824</v>
      </c>
      <c r="FR78" s="62" t="str">
        <f t="shared" si="465"/>
        <v>Fail</v>
      </c>
      <c r="FS78" s="62" t="str">
        <f t="shared" si="466"/>
        <v>Low-Ca</v>
      </c>
      <c r="FT78" s="60">
        <f t="shared" si="467"/>
        <v>6.4868626738347618E-2</v>
      </c>
      <c r="FU78" s="60"/>
      <c r="FV78" s="60">
        <f t="shared" si="468"/>
        <v>1.0364043150517559</v>
      </c>
      <c r="FW78" s="60">
        <f t="shared" si="469"/>
        <v>8.4461842404160041</v>
      </c>
      <c r="FX78" s="60">
        <f t="shared" si="470"/>
        <v>5.9339404244883036E-2</v>
      </c>
      <c r="FY78" s="60">
        <f t="shared" si="471"/>
        <v>2.8210229539663825</v>
      </c>
      <c r="FZ78" s="60">
        <f t="shared" si="472"/>
        <v>0</v>
      </c>
      <c r="GA78" s="60">
        <f t="shared" si="473"/>
        <v>0.80986484654417956</v>
      </c>
      <c r="GB78" s="60">
        <f t="shared" si="474"/>
        <v>0.33245275116988221</v>
      </c>
      <c r="GC78" s="60">
        <f t="shared" si="475"/>
        <v>0.83783543620362078</v>
      </c>
      <c r="GD78" s="60">
        <f t="shared" si="476"/>
        <v>2.3037624918763992E-2</v>
      </c>
      <c r="GE78" s="60">
        <f t="shared" si="477"/>
        <v>0.91762146134481215</v>
      </c>
      <c r="GF78" s="60">
        <f t="shared" si="478"/>
        <v>0.26543227282036685</v>
      </c>
      <c r="GG78" s="60">
        <f t="shared" si="479"/>
        <v>0</v>
      </c>
      <c r="GH78" s="60">
        <f t="shared" si="480"/>
        <v>0</v>
      </c>
      <c r="GI78" s="60">
        <f t="shared" si="481"/>
        <v>2.0728086301035118</v>
      </c>
      <c r="GJ78" s="60">
        <f t="shared" si="482"/>
        <v>23.837299246190383</v>
      </c>
      <c r="GK78" s="60">
        <f t="shared" si="512"/>
        <v>-1.6745984923807669</v>
      </c>
      <c r="GL78" s="60"/>
      <c r="GM78" s="88">
        <f t="shared" si="483"/>
        <v>8.4461842404160041</v>
      </c>
      <c r="GN78" s="88">
        <f t="shared" si="484"/>
        <v>0</v>
      </c>
      <c r="GO78" s="88">
        <f t="shared" si="485"/>
        <v>0</v>
      </c>
      <c r="GP78" s="87">
        <f t="shared" si="486"/>
        <v>8.4461842404160041</v>
      </c>
      <c r="GQ78" s="88">
        <f t="shared" si="487"/>
        <v>2.8210229539663825</v>
      </c>
      <c r="GR78" s="88">
        <f t="shared" si="488"/>
        <v>5.9339404244883036E-2</v>
      </c>
      <c r="GS78" s="88">
        <f t="shared" si="489"/>
        <v>0</v>
      </c>
      <c r="GT78" s="88">
        <f t="shared" si="490"/>
        <v>-1.6745984923807669</v>
      </c>
      <c r="GU78" s="88">
        <f t="shared" si="491"/>
        <v>0.33245275116988221</v>
      </c>
      <c r="GV78" s="88">
        <f t="shared" si="492"/>
        <v>2.4844633389249466</v>
      </c>
      <c r="GW78" s="88">
        <f t="shared" si="493"/>
        <v>2.3037624918763992E-2</v>
      </c>
      <c r="GX78" s="87">
        <f t="shared" si="494"/>
        <v>4.0457175808440917</v>
      </c>
      <c r="GY78" s="88">
        <f t="shared" si="495"/>
        <v>0</v>
      </c>
      <c r="GZ78" s="88">
        <f t="shared" si="496"/>
        <v>0</v>
      </c>
      <c r="HA78" s="88">
        <f t="shared" si="497"/>
        <v>0</v>
      </c>
      <c r="HB78" s="88">
        <f t="shared" si="498"/>
        <v>0.83783543620362078</v>
      </c>
      <c r="HC78" s="88">
        <f t="shared" si="499"/>
        <v>0.91762146134481215</v>
      </c>
      <c r="HD78" s="87">
        <f t="shared" si="500"/>
        <v>1.755456897548433</v>
      </c>
      <c r="HE78" s="88">
        <f t="shared" si="501"/>
        <v>0</v>
      </c>
      <c r="HF78" s="88">
        <f t="shared" si="502"/>
        <v>0.26543227282036685</v>
      </c>
      <c r="HG78" s="88">
        <f t="shared" si="503"/>
        <v>0.26543227282036685</v>
      </c>
      <c r="HH78" s="96" t="str">
        <f t="shared" si="504"/>
        <v>Fail</v>
      </c>
      <c r="HI78" s="83">
        <f t="shared" si="505"/>
        <v>0.11802011154641474</v>
      </c>
      <c r="HJ78" s="83">
        <f t="shared" si="506"/>
        <v>0.26543227282036685</v>
      </c>
      <c r="HK78" s="83">
        <f t="shared" si="507"/>
        <v>5.9339404244883036E-2</v>
      </c>
      <c r="HL78" s="83">
        <f t="shared" si="508"/>
        <v>8.4461842404160041</v>
      </c>
      <c r="HM78" s="96" t="str">
        <f t="shared" si="509"/>
        <v>Ferroactinolite</v>
      </c>
      <c r="HN78" s="60"/>
      <c r="HO78" s="60"/>
      <c r="HP78" s="97">
        <f>parameters!$E$5+parameters!$F$5*calcs!$Q78 +parameters!$G$5*calcs!$GM78+parameters!$H$5*LN(calcs!$GM78)+parameters!$I$5*calcs!$GQ78+parameters!$J$5*(calcs!$GU78+calcs!$GY78) + parameters!$K$5*calcs!$GT78+parameters!$L$5*(calcs!$GV78+calcs!$GZ78)+parameters!$M$5*(calcs!$GT78+calcs!$GV78+calcs!$GZ78)+parameters!$N$5*(calcs!$GO78+calcs!$GR78)+parameters!$O$5*calcs!$HB78+parameters!$P$5*calcs!$HE78</f>
        <v>71.471150811504629</v>
      </c>
      <c r="HQ78" s="97">
        <f>parameters!$E$6+parameters!$F$6*calcs!$Q78 +parameters!$G$6*calcs!$GM78+parameters!$H$6*LN(calcs!$GM78)+parameters!$I$6*calcs!$GQ78+parameters!$J$6*(calcs!$GU78+calcs!$GY78) + parameters!$K$6*calcs!$GT78+parameters!$L$6*(calcs!$GV78+calcs!$GZ78)+parameters!$M$6*(calcs!$GT78+calcs!$GV78+calcs!$GZ78)+parameters!$N$6*(calcs!$GO78+calcs!$GR78)+parameters!$O$6*calcs!$HB78+parameters!$P$6*calcs!$HE78</f>
        <v>87.00909536577349</v>
      </c>
      <c r="HR78" s="97">
        <f>parameters!$E$7+parameters!$F$7*calcs!$Q78 +parameters!$G$7*calcs!$GM78+parameters!$H$7*LN(calcs!$GM78)+parameters!$I$7*calcs!$GQ78+parameters!$J$7*(calcs!$GU78+calcs!$GY78) + parameters!$K$7*calcs!$GT78+parameters!$L$7*(calcs!$GV78+calcs!$GZ78)+parameters!$M$7*(calcs!$GT78+calcs!$GV78+calcs!$GZ78)+parameters!$N$7*(calcs!$GO78+calcs!$GR78)+parameters!$O$7*calcs!$HB78+parameters!$P$7*calcs!$HE78</f>
        <v>132.57921067221838</v>
      </c>
      <c r="HS78" s="97">
        <f>parameters!$E$8+parameters!$F$8*calcs!$Q78 +parameters!$G$8*calcs!$GM78+parameters!$H$8*LN(calcs!$GM78)+parameters!$I$8*calcs!$GQ78+parameters!$J$8*(calcs!$GU78+calcs!$GY78) + parameters!$K$8*calcs!$GT78+parameters!$L$8*(calcs!$GV78+calcs!$GZ78)+parameters!$M$8*(calcs!$GT78+calcs!$GV78+calcs!$GZ78)+parameters!$N$8*(calcs!$GO78+calcs!$GR78)+parameters!$O$8*calcs!$HB78+parameters!$P$8*calcs!$HE78</f>
        <v>132.44046527213419</v>
      </c>
      <c r="HT78" s="81"/>
      <c r="HU78" s="97">
        <f>EXP(parameters!$E$10+parameters!$F$10*calcs!$Q78 +parameters!$G$10*calcs!$GM78+parameters!$H$10*LN(calcs!$GM78)+parameters!$I$10*calcs!$GQ78+parameters!$J$10*(calcs!$GU78+calcs!$GY78) + parameters!$K$10*calcs!$GT78+parameters!$L$10*(calcs!$GV78+calcs!$GZ78)+parameters!$M$10*(calcs!$GT78+calcs!$GV78+calcs!$GZ78)+parameters!$N$10*(calcs!$GO78+calcs!$GR78)+parameters!$O$10*calcs!$HB78+parameters!$P$10*calcs!$HE78)</f>
        <v>1.7439599359360302E-2</v>
      </c>
      <c r="HV78" s="97">
        <f>EXP(parameters!$E$11+parameters!$F$11*calcs!$Q78 +parameters!$G$11*calcs!$GM78+parameters!$H$11*LN(calcs!$GM78)+parameters!$I$11*calcs!$GQ78+parameters!$J$11*(calcs!$GU78+calcs!$GY78) + parameters!$K$11*calcs!$GT78+parameters!$L$11*(calcs!$GV78+calcs!$GZ78)+parameters!$M$11*(calcs!$GT78+calcs!$GV78+calcs!$GZ78)+parameters!$N$11*(calcs!$GO78+calcs!$GR78)+parameters!$O$11*calcs!$HB78+parameters!$P$11*calcs!$HE78)</f>
        <v>4.002462908243834E-2</v>
      </c>
      <c r="HX78" s="97">
        <f>EXP(parameters!$E$13+parameters!$F$13*calcs!$Q78 +parameters!$G$13*calcs!$GM78+parameters!$H$13*LN(calcs!$GM78)+parameters!$I$13*calcs!$GQ78+parameters!$J$13*(calcs!$GU78+calcs!$GY78) + parameters!$K$13*calcs!$GT78+parameters!$L$13*(calcs!$GV78+calcs!$GZ78)+parameters!$M$13*(calcs!$GT78+calcs!$GV78+calcs!$GZ78)+parameters!$N$13*(calcs!$GO78+calcs!$GR78)+parameters!$O$13*calcs!$HB78+parameters!$P$13*calcs!$HE78)</f>
        <v>6.8323235534405474E-2</v>
      </c>
      <c r="HY78" s="97">
        <f>EXP(parameters!$E$14+parameters!$F$14*calcs!$Q78 +parameters!$G$14*calcs!$GM78+parameters!$H$14*LN(calcs!$GM78)+parameters!$I$14*calcs!$GQ78+parameters!$J$14*(calcs!$GU78+calcs!$GY78) + parameters!$K$14*calcs!$GT78+parameters!$L$14*(calcs!$GV78+calcs!$GZ78)+parameters!$M$14*(calcs!$GT78+calcs!$GV78+calcs!$GZ78)+parameters!$N$14*(calcs!$GO78+calcs!$GR78)+parameters!$O$14*calcs!$HB78+parameters!$P$14*calcs!$HE78)</f>
        <v>4.9005982915578533E-2</v>
      </c>
      <c r="HZ78" s="81"/>
      <c r="IA78" s="97">
        <f>EXP(parameters!$E$16+parameters!$F$16*calcs!$Q78 +parameters!$G$16*calcs!$GM78+parameters!$H$16*LN(calcs!$GM78)+parameters!$I$16*calcs!$GQ78+parameters!$J$16*(calcs!$GU78+calcs!$GY78) + parameters!$K$16*calcs!$GT78+parameters!$L$16*(calcs!$GV78+calcs!$GZ78)+parameters!$M$16*(calcs!$GT78+calcs!$GV78+calcs!$GZ78)+parameters!$N$16*(calcs!$GO78+calcs!$GR78)+parameters!$O$16*calcs!$HB78+parameters!$P$16*calcs!$HE78)</f>
        <v>2.0565242776178897E-3</v>
      </c>
      <c r="IB78" s="81"/>
      <c r="IC78" s="97">
        <f>(parameters!$E$18+parameters!$F$18*calcs!$Q78 +parameters!$G$18*calcs!$GM78+parameters!$H$18*LN(calcs!$GM78)+parameters!$I$18*calcs!$GQ78+parameters!$J$18*(calcs!$GU78+calcs!$GY78) + parameters!$K$18*calcs!$GT78+parameters!$L$18*(calcs!$GV78+calcs!$GZ78)+parameters!$M$18*(calcs!$GT78+calcs!$GV78+calcs!$GZ78)+parameters!$N$18*(calcs!$GO78+calcs!$GR78)+parameters!$O$18*calcs!$HB78+parameters!$P$18*calcs!$HE78)</f>
        <v>-18.285591744353585</v>
      </c>
      <c r="ID78" s="97">
        <f>EXP(parameters!$E$19+parameters!$F$19*calcs!$Q78 +parameters!$G$19*calcs!$GM78+parameters!$H$19*LN(calcs!$GM78)+parameters!$I$19*calcs!$GQ78+parameters!$J$19*(calcs!$GU78+calcs!$GY78) + parameters!$K$19*calcs!$GT78+parameters!$L$19*(calcs!$GV78+calcs!$GZ78)+parameters!$M$19*(calcs!$GT78+calcs!$GV78+calcs!$GZ78)+parameters!$N$19*(calcs!$GO78+calcs!$GR78)+parameters!$O$19*calcs!$HB78+parameters!$P$19*calcs!$HE78)</f>
        <v>1.5745950199374197</v>
      </c>
      <c r="IE78" s="73"/>
      <c r="IF78" s="97">
        <f>(parameters!$E$21+parameters!$F$21*calcs!$Q78 +parameters!$G$21*calcs!$GM78+parameters!$H$21*LN(calcs!$GM78)+parameters!$I$21*calcs!$GQ78+parameters!$J$21*(calcs!$GU78+calcs!$GY78) + parameters!$K$21*calcs!$GT78+parameters!$L$21*(calcs!$GV78+calcs!$GZ78)+parameters!$M$21*(calcs!$GT78+calcs!$GV78+calcs!$GZ78)+parameters!$N$21*(calcs!$GO78+calcs!$GR78)+parameters!$O$21*calcs!$HB78+parameters!$P$21*calcs!$HE78)</f>
        <v>8.311161795997867</v>
      </c>
      <c r="IG78" s="97">
        <f>(parameters!$E$22+parameters!$F$22*calcs!$Q78 +parameters!$G$22*calcs!$GM78+parameters!$H$22*LN(calcs!$GM78)+parameters!$I$22*calcs!$GQ78+parameters!$J$22*(calcs!$GU78+calcs!$GY78) + parameters!$K$22*calcs!$GT78+parameters!$L$22*(calcs!$GV78+calcs!$GZ78)+parameters!$M$22*(calcs!$GT78+calcs!$GV78+calcs!$GZ78)+parameters!$N$22*(calcs!$GO78+calcs!$GR78)+parameters!$O$22*calcs!$HB78+parameters!$P$22*calcs!$HE78)</f>
        <v>1.5136937217063329</v>
      </c>
      <c r="IH78" s="81"/>
      <c r="II78" s="97">
        <f>(parameters!$E$24+parameters!$F$24*calcs!$Q78 +parameters!$G$24*calcs!$GM78+parameters!$H$24*LN(calcs!$GM78)+parameters!$I$24*calcs!$GQ78+parameters!$J$24*(calcs!$GU78+calcs!$GY78) + parameters!$K$24*calcs!$GT78+parameters!$L$24*(calcs!$GV78+calcs!$GZ78)+parameters!$M$24*(calcs!$GT78+calcs!$GV78+calcs!$GZ78)+parameters!$N$24*(calcs!$GO78+calcs!$GR78)+parameters!$O$24*calcs!$HB78+parameters!$P$24*calcs!$HE78)</f>
        <v>17.230986743712577</v>
      </c>
    </row>
    <row r="79" spans="1:243" x14ac:dyDescent="0.3">
      <c r="A79" s="138" t="s">
        <v>181</v>
      </c>
      <c r="C79" s="115">
        <v>56.400001525878899</v>
      </c>
      <c r="D79" s="115">
        <v>0.85000002384185802</v>
      </c>
      <c r="E79" s="115">
        <v>18.700000762939499</v>
      </c>
      <c r="F79" s="115"/>
      <c r="G79" s="115">
        <v>8.3599996566772496</v>
      </c>
      <c r="H79" s="115">
        <v>3.5199999809265101</v>
      </c>
      <c r="I79" s="115">
        <v>7.4400000572204599</v>
      </c>
      <c r="J79" s="115">
        <v>3.9999999105930301E-2</v>
      </c>
      <c r="K79" s="115">
        <v>3.7400000095367401</v>
      </c>
      <c r="L79" s="115">
        <v>0.93999999761581399</v>
      </c>
      <c r="M79" s="91">
        <v>0</v>
      </c>
      <c r="N79" s="91">
        <v>0</v>
      </c>
      <c r="O79" s="91">
        <v>0</v>
      </c>
      <c r="P79" s="91">
        <v>95.759999999999991</v>
      </c>
      <c r="Q79" s="60">
        <v>1025</v>
      </c>
      <c r="R79" s="92">
        <f t="shared" si="316"/>
        <v>0.93874836095004832</v>
      </c>
      <c r="S79" s="93">
        <f t="shared" si="317"/>
        <v>1.0642294025815175E-2</v>
      </c>
      <c r="T79" s="93">
        <f t="shared" si="318"/>
        <v>0.18340310591616713</v>
      </c>
      <c r="U79" s="93">
        <f t="shared" si="319"/>
        <v>0</v>
      </c>
      <c r="V79" s="93">
        <f t="shared" si="320"/>
        <v>0.11636970568871449</v>
      </c>
      <c r="W79" s="93">
        <f t="shared" si="321"/>
        <v>8.7323244379223758E-2</v>
      </c>
      <c r="X79" s="93">
        <f t="shared" si="322"/>
        <v>0.13266761870935201</v>
      </c>
      <c r="Y79" s="93">
        <f t="shared" si="323"/>
        <v>5.6385676777460252E-4</v>
      </c>
      <c r="Z79" s="93">
        <f t="shared" si="324"/>
        <v>6.0343019563670601E-2</v>
      </c>
      <c r="AA79" s="93">
        <f t="shared" si="325"/>
        <v>9.9784083973170172E-3</v>
      </c>
      <c r="AB79" s="93">
        <f t="shared" si="326"/>
        <v>0</v>
      </c>
      <c r="AC79" s="94">
        <f t="shared" si="327"/>
        <v>0</v>
      </c>
      <c r="AD79" s="92">
        <f t="shared" si="328"/>
        <v>1.8774967219000966</v>
      </c>
      <c r="AE79" s="93">
        <f t="shared" si="329"/>
        <v>2.1284588051630349E-2</v>
      </c>
      <c r="AF79" s="93">
        <f t="shared" si="330"/>
        <v>0.55020931774850135</v>
      </c>
      <c r="AG79" s="93">
        <f t="shared" si="331"/>
        <v>0</v>
      </c>
      <c r="AH79" s="93">
        <f t="shared" si="332"/>
        <v>0.11636970568871449</v>
      </c>
      <c r="AI79" s="93">
        <f t="shared" si="333"/>
        <v>8.7323244379223758E-2</v>
      </c>
      <c r="AJ79" s="93">
        <f t="shared" si="334"/>
        <v>0.13266761870935201</v>
      </c>
      <c r="AK79" s="93">
        <f t="shared" si="335"/>
        <v>5.6385676777460252E-4</v>
      </c>
      <c r="AL79" s="93">
        <f t="shared" si="336"/>
        <v>6.0343019563670601E-2</v>
      </c>
      <c r="AM79" s="93">
        <f t="shared" si="337"/>
        <v>9.9784083973170172E-3</v>
      </c>
      <c r="AN79" s="94">
        <f t="shared" si="338"/>
        <v>2.8562364812062806</v>
      </c>
      <c r="AO79" s="92">
        <f t="shared" si="339"/>
        <v>15.118644722815421</v>
      </c>
      <c r="AP79" s="93">
        <f t="shared" si="340"/>
        <v>0.17139530581891707</v>
      </c>
      <c r="AQ79" s="93">
        <f t="shared" si="341"/>
        <v>4.4305905311002105</v>
      </c>
      <c r="AR79" s="93">
        <f t="shared" si="342"/>
        <v>0</v>
      </c>
      <c r="AS79" s="93">
        <f t="shared" si="343"/>
        <v>0.93707340006737117</v>
      </c>
      <c r="AT79" s="93">
        <f t="shared" si="344"/>
        <v>0.70317518662667589</v>
      </c>
      <c r="AU79" s="93">
        <f t="shared" si="345"/>
        <v>1.0683132333028709</v>
      </c>
      <c r="AV79" s="93">
        <f t="shared" si="346"/>
        <v>4.5404873665568319E-3</v>
      </c>
      <c r="AW79" s="93">
        <f t="shared" si="347"/>
        <v>0.48591545521408419</v>
      </c>
      <c r="AX79" s="93">
        <f t="shared" si="348"/>
        <v>8.0351677687893946E-2</v>
      </c>
      <c r="AY79" s="94">
        <f t="shared" si="349"/>
        <v>23.000000000000004</v>
      </c>
      <c r="AZ79" s="92">
        <f t="shared" si="350"/>
        <v>7.5593223614077107</v>
      </c>
      <c r="BA79" s="93">
        <f t="shared" si="351"/>
        <v>8.5697652909458535E-2</v>
      </c>
      <c r="BB79" s="93">
        <f t="shared" si="352"/>
        <v>2.9537270207334738</v>
      </c>
      <c r="BC79" s="93">
        <f t="shared" si="353"/>
        <v>0</v>
      </c>
      <c r="BD79" s="93">
        <f t="shared" si="354"/>
        <v>0.93707340006737117</v>
      </c>
      <c r="BE79" s="93">
        <f t="shared" si="355"/>
        <v>0.70317518662667589</v>
      </c>
      <c r="BF79" s="93">
        <f t="shared" si="356"/>
        <v>1.0683132333028709</v>
      </c>
      <c r="BG79" s="93">
        <f t="shared" si="357"/>
        <v>4.5404873665568319E-3</v>
      </c>
      <c r="BH79" s="93">
        <f t="shared" si="358"/>
        <v>0.97183091042816838</v>
      </c>
      <c r="BI79" s="93">
        <f t="shared" si="359"/>
        <v>0.16070335537578789</v>
      </c>
      <c r="BJ79" s="93">
        <f t="shared" si="360"/>
        <v>0</v>
      </c>
      <c r="BK79" s="93">
        <f t="shared" si="361"/>
        <v>0</v>
      </c>
      <c r="BL79" s="93">
        <f t="shared" si="362"/>
        <v>2</v>
      </c>
      <c r="BM79" s="94">
        <f t="shared" si="363"/>
        <v>14.444383608218073</v>
      </c>
      <c r="BN79" s="95">
        <f t="shared" si="364"/>
        <v>7.5593223614077107</v>
      </c>
      <c r="BO79" s="66">
        <f t="shared" si="365"/>
        <v>0.44067763859228926</v>
      </c>
      <c r="BP79" s="66">
        <f t="shared" si="366"/>
        <v>0</v>
      </c>
      <c r="BQ79" s="66">
        <f t="shared" si="367"/>
        <v>8</v>
      </c>
      <c r="BR79" s="66">
        <f t="shared" si="368"/>
        <v>2.5130493821411846</v>
      </c>
      <c r="BS79" s="66">
        <f t="shared" si="369"/>
        <v>8.5697652909458535E-2</v>
      </c>
      <c r="BT79" s="66">
        <f t="shared" si="370"/>
        <v>0</v>
      </c>
      <c r="BU79" s="66"/>
      <c r="BV79" s="66">
        <f t="shared" si="371"/>
        <v>0.70317518662667589</v>
      </c>
      <c r="BW79" s="66">
        <f t="shared" si="372"/>
        <v>0.93707340006737117</v>
      </c>
      <c r="BX79" s="66">
        <f t="shared" si="373"/>
        <v>4.5404873665568319E-3</v>
      </c>
      <c r="BY79" s="66">
        <f t="shared" si="374"/>
        <v>4.2435361091112469</v>
      </c>
      <c r="BZ79" s="66">
        <f t="shared" si="375"/>
        <v>0</v>
      </c>
      <c r="CA79" s="66">
        <f t="shared" si="376"/>
        <v>0</v>
      </c>
      <c r="CB79" s="66">
        <f t="shared" si="377"/>
        <v>0</v>
      </c>
      <c r="CC79" s="66">
        <f t="shared" si="378"/>
        <v>1.0683132333028709</v>
      </c>
      <c r="CD79" s="56">
        <f t="shared" si="379"/>
        <v>0.93168676669712913</v>
      </c>
      <c r="CE79" s="66">
        <f t="shared" si="380"/>
        <v>2</v>
      </c>
      <c r="CF79" s="66">
        <f t="shared" si="381"/>
        <v>4.014414373103925E-2</v>
      </c>
      <c r="CG79" s="66">
        <f t="shared" si="382"/>
        <v>0.16070335537578789</v>
      </c>
      <c r="CH79" s="67">
        <f t="shared" si="383"/>
        <v>0.20084749910682714</v>
      </c>
      <c r="CI79" s="60"/>
      <c r="CJ79" s="60">
        <f t="shared" si="384"/>
        <v>1.058295918274641</v>
      </c>
      <c r="CK79" s="60">
        <f t="shared" si="385"/>
        <v>1.1076969730225708</v>
      </c>
      <c r="CL79" s="60">
        <f t="shared" si="386"/>
        <v>1.1268156372689038</v>
      </c>
      <c r="CM79" s="60"/>
      <c r="CN79" s="60">
        <f t="shared" si="387"/>
        <v>1</v>
      </c>
      <c r="CO79" s="60">
        <f t="shared" si="388"/>
        <v>7.5593223614077107</v>
      </c>
      <c r="CP79" s="60">
        <f t="shared" si="389"/>
        <v>8.5697652909458535E-2</v>
      </c>
      <c r="CQ79" s="60">
        <f t="shared" si="390"/>
        <v>2.9537270207334738</v>
      </c>
      <c r="CR79" s="60">
        <f t="shared" si="391"/>
        <v>0</v>
      </c>
      <c r="CS79" s="60">
        <f t="shared" si="392"/>
        <v>0.93707340006737117</v>
      </c>
      <c r="CT79" s="60">
        <f t="shared" si="393"/>
        <v>0.70317518662667589</v>
      </c>
      <c r="CU79" s="60">
        <f t="shared" si="394"/>
        <v>1.0683132333028709</v>
      </c>
      <c r="CV79" s="60">
        <f t="shared" si="395"/>
        <v>4.5404873665568319E-3</v>
      </c>
      <c r="CW79" s="60">
        <f t="shared" si="396"/>
        <v>0.97183091042816838</v>
      </c>
      <c r="CX79" s="60">
        <f t="shared" si="397"/>
        <v>0.16070335537578789</v>
      </c>
      <c r="CY79" s="60">
        <f t="shared" si="398"/>
        <v>0</v>
      </c>
      <c r="CZ79" s="60">
        <f t="shared" si="399"/>
        <v>0</v>
      </c>
      <c r="DA79" s="60">
        <f t="shared" si="400"/>
        <v>2</v>
      </c>
      <c r="DB79" s="60">
        <f t="shared" si="401"/>
        <v>23.000000000000004</v>
      </c>
      <c r="DC79" s="60">
        <f t="shared" si="510"/>
        <v>-7.1054273576010019E-15</v>
      </c>
      <c r="DD79" s="60" t="str">
        <f t="shared" si="402"/>
        <v/>
      </c>
      <c r="DE79" s="59">
        <f t="shared" si="403"/>
        <v>7.5593223614077107</v>
      </c>
      <c r="DF79" s="59">
        <f t="shared" si="404"/>
        <v>0.44067763859228926</v>
      </c>
      <c r="DG79" s="59">
        <f t="shared" si="405"/>
        <v>0</v>
      </c>
      <c r="DH79" s="59">
        <f t="shared" si="406"/>
        <v>8</v>
      </c>
      <c r="DI79" s="59">
        <f t="shared" si="407"/>
        <v>2.5130493821411846</v>
      </c>
      <c r="DJ79" s="59">
        <f t="shared" si="408"/>
        <v>8.5697652909458535E-2</v>
      </c>
      <c r="DK79" s="59">
        <f t="shared" si="409"/>
        <v>0</v>
      </c>
      <c r="DL79" s="59">
        <f t="shared" si="410"/>
        <v>-7.1054273576010019E-15</v>
      </c>
      <c r="DM79" s="59">
        <f t="shared" si="411"/>
        <v>0.70317518662667589</v>
      </c>
      <c r="DN79" s="59">
        <f t="shared" si="412"/>
        <v>0.93707340006737827</v>
      </c>
      <c r="DO79" s="59">
        <f t="shared" si="413"/>
        <v>4.5404873665568319E-3</v>
      </c>
      <c r="DP79" s="59">
        <f t="shared" si="414"/>
        <v>4.2435361091112469</v>
      </c>
      <c r="DQ79" s="59">
        <f t="shared" si="415"/>
        <v>0</v>
      </c>
      <c r="DR79" s="59">
        <f t="shared" si="416"/>
        <v>0</v>
      </c>
      <c r="DS79" s="59">
        <f t="shared" si="417"/>
        <v>0</v>
      </c>
      <c r="DT79" s="59">
        <f t="shared" si="418"/>
        <v>1.0683132333028709</v>
      </c>
      <c r="DU79" s="59">
        <f t="shared" si="419"/>
        <v>0.93168676669712913</v>
      </c>
      <c r="DV79" s="59">
        <f t="shared" si="420"/>
        <v>2</v>
      </c>
      <c r="DW79" s="59">
        <f t="shared" si="421"/>
        <v>4.014414373103925E-2</v>
      </c>
      <c r="DX79" s="59">
        <f t="shared" si="422"/>
        <v>0</v>
      </c>
      <c r="DY79" s="59">
        <f t="shared" si="423"/>
        <v>4.014414373103925E-2</v>
      </c>
      <c r="DZ79" s="60"/>
      <c r="EA79" s="60">
        <f t="shared" si="424"/>
        <v>0.76095904330001785</v>
      </c>
      <c r="EB79" s="60">
        <f t="shared" si="425"/>
        <v>1.0501495227054789</v>
      </c>
      <c r="EC79" s="60">
        <f t="shared" si="426"/>
        <v>0.97657355229971654</v>
      </c>
      <c r="ED79" s="60">
        <f t="shared" si="427"/>
        <v>0.98003553838816837</v>
      </c>
      <c r="EE79" s="60"/>
      <c r="EF79" s="60">
        <f t="shared" si="428"/>
        <v>1.0501495227054789</v>
      </c>
      <c r="EG79" s="60">
        <f t="shared" si="429"/>
        <v>7.9384187698091608</v>
      </c>
      <c r="EH79" s="60">
        <f t="shared" si="430"/>
        <v>8.9995349299847677E-2</v>
      </c>
      <c r="EI79" s="60">
        <f t="shared" si="431"/>
        <v>3.1018550210255338</v>
      </c>
      <c r="EJ79" s="60">
        <f t="shared" si="432"/>
        <v>0</v>
      </c>
      <c r="EK79" s="60">
        <f t="shared" si="433"/>
        <v>0.98406718382075009</v>
      </c>
      <c r="EL79" s="60">
        <f t="shared" si="434"/>
        <v>0.73843908661433977</v>
      </c>
      <c r="EM79" s="60">
        <f t="shared" si="435"/>
        <v>1.1218886320529569</v>
      </c>
      <c r="EN79" s="60">
        <f t="shared" si="436"/>
        <v>4.7681906408399135E-3</v>
      </c>
      <c r="EO79" s="60">
        <f t="shared" si="437"/>
        <v>1.020567766736572</v>
      </c>
      <c r="EP79" s="60">
        <f t="shared" si="438"/>
        <v>0.1687625519450526</v>
      </c>
      <c r="EQ79" s="60">
        <f t="shared" si="439"/>
        <v>0</v>
      </c>
      <c r="ER79" s="60">
        <f t="shared" si="440"/>
        <v>0</v>
      </c>
      <c r="ES79" s="60">
        <f t="shared" si="441"/>
        <v>2.1002990454109578</v>
      </c>
      <c r="ET79" s="60">
        <f t="shared" si="442"/>
        <v>24.15343902222601</v>
      </c>
      <c r="EU79" s="60">
        <f t="shared" si="511"/>
        <v>-2.30687804445202</v>
      </c>
      <c r="EV79" s="60" t="str">
        <f t="shared" si="443"/>
        <v/>
      </c>
      <c r="EW79" s="62">
        <f t="shared" si="444"/>
        <v>7.9384187698091608</v>
      </c>
      <c r="EX79" s="62">
        <f t="shared" si="445"/>
        <v>6.1581230190839165E-2</v>
      </c>
      <c r="EY79" s="62">
        <f t="shared" si="446"/>
        <v>0</v>
      </c>
      <c r="EZ79" s="62">
        <f t="shared" si="447"/>
        <v>8</v>
      </c>
      <c r="FA79" s="62">
        <f t="shared" si="448"/>
        <v>3.0402737908346946</v>
      </c>
      <c r="FB79" s="62">
        <f t="shared" si="449"/>
        <v>8.9995349299847677E-2</v>
      </c>
      <c r="FC79" s="62">
        <f t="shared" si="450"/>
        <v>0</v>
      </c>
      <c r="FD79" s="62">
        <f t="shared" si="451"/>
        <v>-2.30687804445202</v>
      </c>
      <c r="FE79" s="62">
        <f t="shared" si="452"/>
        <v>0.73843908661433977</v>
      </c>
      <c r="FF79" s="62">
        <f t="shared" si="453"/>
        <v>3.2909452282727703</v>
      </c>
      <c r="FG79" s="62">
        <f t="shared" si="454"/>
        <v>4.7681906408399135E-3</v>
      </c>
      <c r="FH79" s="62">
        <f t="shared" si="455"/>
        <v>4.8575436012104731</v>
      </c>
      <c r="FI79" s="62">
        <f t="shared" si="456"/>
        <v>0</v>
      </c>
      <c r="FJ79" s="62">
        <f t="shared" si="457"/>
        <v>0</v>
      </c>
      <c r="FK79" s="62">
        <f t="shared" si="458"/>
        <v>0</v>
      </c>
      <c r="FL79" s="62">
        <f t="shared" si="459"/>
        <v>1.1218886320529569</v>
      </c>
      <c r="FM79" s="62">
        <f t="shared" si="460"/>
        <v>0.87811136794704314</v>
      </c>
      <c r="FN79" s="62">
        <f t="shared" si="461"/>
        <v>2</v>
      </c>
      <c r="FO79" s="62">
        <f t="shared" si="462"/>
        <v>0.14245639878952887</v>
      </c>
      <c r="FP79" s="62">
        <f t="shared" si="463"/>
        <v>0.1687625519450526</v>
      </c>
      <c r="FQ79" s="62">
        <f t="shared" si="464"/>
        <v>0.3112189507345815</v>
      </c>
      <c r="FR79" s="62" t="str">
        <f t="shared" si="465"/>
        <v>Fail</v>
      </c>
      <c r="FS79" s="62" t="str">
        <f t="shared" si="466"/>
        <v>Low-Ca</v>
      </c>
      <c r="FT79" s="60">
        <f t="shared" si="467"/>
        <v>0.18326350352982607</v>
      </c>
      <c r="FU79" s="60"/>
      <c r="FV79" s="60">
        <f t="shared" si="468"/>
        <v>1.0250747613527396</v>
      </c>
      <c r="FW79" s="60">
        <f t="shared" si="469"/>
        <v>7.7488705656084367</v>
      </c>
      <c r="FX79" s="60">
        <f t="shared" si="470"/>
        <v>8.7846501104653113E-2</v>
      </c>
      <c r="FY79" s="60">
        <f t="shared" si="471"/>
        <v>3.027791020879504</v>
      </c>
      <c r="FZ79" s="60">
        <f t="shared" si="472"/>
        <v>0</v>
      </c>
      <c r="GA79" s="60">
        <f t="shared" si="473"/>
        <v>0.96057029194406074</v>
      </c>
      <c r="GB79" s="60">
        <f t="shared" si="474"/>
        <v>0.72080713662050788</v>
      </c>
      <c r="GC79" s="60">
        <f t="shared" si="475"/>
        <v>1.095100932677914</v>
      </c>
      <c r="GD79" s="60">
        <f t="shared" si="476"/>
        <v>4.6543390036983736E-3</v>
      </c>
      <c r="GE79" s="60">
        <f t="shared" si="477"/>
        <v>0.99619933858237031</v>
      </c>
      <c r="GF79" s="60">
        <f t="shared" si="478"/>
        <v>0.16473295366042026</v>
      </c>
      <c r="GG79" s="60">
        <f t="shared" si="479"/>
        <v>0</v>
      </c>
      <c r="GH79" s="60">
        <f t="shared" si="480"/>
        <v>0</v>
      </c>
      <c r="GI79" s="60">
        <f t="shared" si="481"/>
        <v>2.0501495227054791</v>
      </c>
      <c r="GJ79" s="60">
        <f t="shared" si="482"/>
        <v>23.576719511113009</v>
      </c>
      <c r="GK79" s="60">
        <f t="shared" si="512"/>
        <v>-1.1534390222260171</v>
      </c>
      <c r="GL79" s="60"/>
      <c r="GM79" s="88">
        <f t="shared" si="483"/>
        <v>7.7488705656084367</v>
      </c>
      <c r="GN79" s="88">
        <f t="shared" si="484"/>
        <v>0.25112943439156332</v>
      </c>
      <c r="GO79" s="88">
        <f t="shared" si="485"/>
        <v>0</v>
      </c>
      <c r="GP79" s="87">
        <f t="shared" si="486"/>
        <v>8</v>
      </c>
      <c r="GQ79" s="88">
        <f t="shared" si="487"/>
        <v>2.7766615864879407</v>
      </c>
      <c r="GR79" s="88">
        <f t="shared" si="488"/>
        <v>8.7846501104653113E-2</v>
      </c>
      <c r="GS79" s="88">
        <f t="shared" si="489"/>
        <v>0</v>
      </c>
      <c r="GT79" s="88">
        <f t="shared" si="490"/>
        <v>-1.1534390222260171</v>
      </c>
      <c r="GU79" s="88">
        <f t="shared" si="491"/>
        <v>0.72080713662050788</v>
      </c>
      <c r="GV79" s="88">
        <f t="shared" si="492"/>
        <v>2.1140093141700778</v>
      </c>
      <c r="GW79" s="88">
        <f t="shared" si="493"/>
        <v>4.6543390036983736E-3</v>
      </c>
      <c r="GX79" s="87">
        <f t="shared" si="494"/>
        <v>4.5505398551608609</v>
      </c>
      <c r="GY79" s="88">
        <f t="shared" si="495"/>
        <v>0</v>
      </c>
      <c r="GZ79" s="88">
        <f t="shared" si="496"/>
        <v>0</v>
      </c>
      <c r="HA79" s="88">
        <f t="shared" si="497"/>
        <v>0</v>
      </c>
      <c r="HB79" s="88">
        <f t="shared" si="498"/>
        <v>1.095100932677914</v>
      </c>
      <c r="HC79" s="88">
        <f t="shared" si="499"/>
        <v>0.90489906732208603</v>
      </c>
      <c r="HD79" s="87">
        <f t="shared" si="500"/>
        <v>2</v>
      </c>
      <c r="HE79" s="88">
        <f t="shared" si="501"/>
        <v>9.1300271260284283E-2</v>
      </c>
      <c r="HF79" s="88">
        <f t="shared" si="502"/>
        <v>0.16473295366042026</v>
      </c>
      <c r="HG79" s="88">
        <f t="shared" si="503"/>
        <v>0.25603322492070457</v>
      </c>
      <c r="HH79" s="96" t="str">
        <f t="shared" si="504"/>
        <v>Fail</v>
      </c>
      <c r="HI79" s="83">
        <f t="shared" si="505"/>
        <v>0.25426942066019342</v>
      </c>
      <c r="HJ79" s="83">
        <f t="shared" si="506"/>
        <v>0.25603322492070457</v>
      </c>
      <c r="HK79" s="83">
        <f t="shared" si="507"/>
        <v>8.7846501104653113E-2</v>
      </c>
      <c r="HL79" s="83">
        <f t="shared" si="508"/>
        <v>7.7488705656084367</v>
      </c>
      <c r="HM79" s="96" t="str">
        <f t="shared" si="509"/>
        <v>Ferroactinolite</v>
      </c>
      <c r="HN79" s="60"/>
      <c r="HO79" s="60"/>
      <c r="HP79" s="97">
        <f>parameters!$E$5+parameters!$F$5*calcs!$Q79 +parameters!$G$5*calcs!$GM79+parameters!$H$5*LN(calcs!$GM79)+parameters!$I$5*calcs!$GQ79+parameters!$J$5*(calcs!$GU79+calcs!$GY79) + parameters!$K$5*calcs!$GT79+parameters!$L$5*(calcs!$GV79+calcs!$GZ79)+parameters!$M$5*(calcs!$GT79+calcs!$GV79+calcs!$GZ79)+parameters!$N$5*(calcs!$GO79+calcs!$GR79)+parameters!$O$5*calcs!$HB79+parameters!$P$5*calcs!$HE79</f>
        <v>89.450885139176577</v>
      </c>
      <c r="HQ79" s="97">
        <f>parameters!$E$6+parameters!$F$6*calcs!$Q79 +parameters!$G$6*calcs!$GM79+parameters!$H$6*LN(calcs!$GM79)+parameters!$I$6*calcs!$GQ79+parameters!$J$6*(calcs!$GU79+calcs!$GY79) + parameters!$K$6*calcs!$GT79+parameters!$L$6*(calcs!$GV79+calcs!$GZ79)+parameters!$M$6*(calcs!$GT79+calcs!$GV79+calcs!$GZ79)+parameters!$N$6*(calcs!$GO79+calcs!$GR79)+parameters!$O$6*calcs!$HB79+parameters!$P$6*calcs!$HE79</f>
        <v>84.877600363650714</v>
      </c>
      <c r="HR79" s="97">
        <f>parameters!$E$7+parameters!$F$7*calcs!$Q79 +parameters!$G$7*calcs!$GM79+parameters!$H$7*LN(calcs!$GM79)+parameters!$I$7*calcs!$GQ79+parameters!$J$7*(calcs!$GU79+calcs!$GY79) + parameters!$K$7*calcs!$GT79+parameters!$L$7*(calcs!$GV79+calcs!$GZ79)+parameters!$M$7*(calcs!$GT79+calcs!$GV79+calcs!$GZ79)+parameters!$N$7*(calcs!$GO79+calcs!$GR79)+parameters!$O$7*calcs!$HB79+parameters!$P$7*calcs!$HE79</f>
        <v>115.55801466114825</v>
      </c>
      <c r="HS79" s="97">
        <f>parameters!$E$8+parameters!$F$8*calcs!$Q79 +parameters!$G$8*calcs!$GM79+parameters!$H$8*LN(calcs!$GM79)+parameters!$I$8*calcs!$GQ79+parameters!$J$8*(calcs!$GU79+calcs!$GY79) + parameters!$K$8*calcs!$GT79+parameters!$L$8*(calcs!$GV79+calcs!$GZ79)+parameters!$M$8*(calcs!$GT79+calcs!$GV79+calcs!$GZ79)+parameters!$N$8*(calcs!$GO79+calcs!$GR79)+parameters!$O$8*calcs!$HB79+parameters!$P$8*calcs!$HE79</f>
        <v>115.2268515596311</v>
      </c>
      <c r="HT79" s="81"/>
      <c r="HU79" s="97">
        <f>EXP(parameters!$E$10+parameters!$F$10*calcs!$Q79 +parameters!$G$10*calcs!$GM79+parameters!$H$10*LN(calcs!$GM79)+parameters!$I$10*calcs!$GQ79+parameters!$J$10*(calcs!$GU79+calcs!$GY79) + parameters!$K$10*calcs!$GT79+parameters!$L$10*(calcs!$GV79+calcs!$GZ79)+parameters!$M$10*(calcs!$GT79+calcs!$GV79+calcs!$GZ79)+parameters!$N$10*(calcs!$GO79+calcs!$GR79)+parameters!$O$10*calcs!$HB79+parameters!$P$10*calcs!$HE79)</f>
        <v>2.766674033511175E-2</v>
      </c>
      <c r="HV79" s="97">
        <f>EXP(parameters!$E$11+parameters!$F$11*calcs!$Q79 +parameters!$G$11*calcs!$GM79+parameters!$H$11*LN(calcs!$GM79)+parameters!$I$11*calcs!$GQ79+parameters!$J$11*(calcs!$GU79+calcs!$GY79) + parameters!$K$11*calcs!$GT79+parameters!$L$11*(calcs!$GV79+calcs!$GZ79)+parameters!$M$11*(calcs!$GT79+calcs!$GV79+calcs!$GZ79)+parameters!$N$11*(calcs!$GO79+calcs!$GR79)+parameters!$O$11*calcs!$HB79+parameters!$P$11*calcs!$HE79)</f>
        <v>6.1451182558675682E-2</v>
      </c>
      <c r="HX79" s="97">
        <f>EXP(parameters!$E$13+parameters!$F$13*calcs!$Q79 +parameters!$G$13*calcs!$GM79+parameters!$H$13*LN(calcs!$GM79)+parameters!$I$13*calcs!$GQ79+parameters!$J$13*(calcs!$GU79+calcs!$GY79) + parameters!$K$13*calcs!$GT79+parameters!$L$13*(calcs!$GV79+calcs!$GZ79)+parameters!$M$13*(calcs!$GT79+calcs!$GV79+calcs!$GZ79)+parameters!$N$13*(calcs!$GO79+calcs!$GR79)+parameters!$O$13*calcs!$HB79+parameters!$P$13*calcs!$HE79)</f>
        <v>0.15090098422367776</v>
      </c>
      <c r="HY79" s="97">
        <f>EXP(parameters!$E$14+parameters!$F$14*calcs!$Q79 +parameters!$G$14*calcs!$GM79+parameters!$H$14*LN(calcs!$GM79)+parameters!$I$14*calcs!$GQ79+parameters!$J$14*(calcs!$GU79+calcs!$GY79) + parameters!$K$14*calcs!$GT79+parameters!$L$14*(calcs!$GV79+calcs!$GZ79)+parameters!$M$14*(calcs!$GT79+calcs!$GV79+calcs!$GZ79)+parameters!$N$14*(calcs!$GO79+calcs!$GR79)+parameters!$O$14*calcs!$HB79+parameters!$P$14*calcs!$HE79)</f>
        <v>0.17294810049635884</v>
      </c>
      <c r="HZ79" s="81"/>
      <c r="IA79" s="97">
        <f>EXP(parameters!$E$16+parameters!$F$16*calcs!$Q79 +parameters!$G$16*calcs!$GM79+parameters!$H$16*LN(calcs!$GM79)+parameters!$I$16*calcs!$GQ79+parameters!$J$16*(calcs!$GU79+calcs!$GY79) + parameters!$K$16*calcs!$GT79+parameters!$L$16*(calcs!$GV79+calcs!$GZ79)+parameters!$M$16*(calcs!$GT79+calcs!$GV79+calcs!$GZ79)+parameters!$N$16*(calcs!$GO79+calcs!$GR79)+parameters!$O$16*calcs!$HB79+parameters!$P$16*calcs!$HE79)</f>
        <v>2.0068580511691733E-2</v>
      </c>
      <c r="IB79" s="81"/>
      <c r="IC79" s="97">
        <f>(parameters!$E$18+parameters!$F$18*calcs!$Q79 +parameters!$G$18*calcs!$GM79+parameters!$H$18*LN(calcs!$GM79)+parameters!$I$18*calcs!$GQ79+parameters!$J$18*(calcs!$GU79+calcs!$GY79) + parameters!$K$18*calcs!$GT79+parameters!$L$18*(calcs!$GV79+calcs!$GZ79)+parameters!$M$18*(calcs!$GT79+calcs!$GV79+calcs!$GZ79)+parameters!$N$18*(calcs!$GO79+calcs!$GR79)+parameters!$O$18*calcs!$HB79+parameters!$P$18*calcs!$HE79)</f>
        <v>-12.314486387128412</v>
      </c>
      <c r="ID79" s="97">
        <f>EXP(parameters!$E$19+parameters!$F$19*calcs!$Q79 +parameters!$G$19*calcs!$GM79+parameters!$H$19*LN(calcs!$GM79)+parameters!$I$19*calcs!$GQ79+parameters!$J$19*(calcs!$GU79+calcs!$GY79) + parameters!$K$19*calcs!$GT79+parameters!$L$19*(calcs!$GV79+calcs!$GZ79)+parameters!$M$19*(calcs!$GT79+calcs!$GV79+calcs!$GZ79)+parameters!$N$19*(calcs!$GO79+calcs!$GR79)+parameters!$O$19*calcs!$HB79+parameters!$P$19*calcs!$HE79)</f>
        <v>4.3795537382992746</v>
      </c>
      <c r="IE79" s="73"/>
      <c r="IF79" s="97">
        <f>(parameters!$E$21+parameters!$F$21*calcs!$Q79 +parameters!$G$21*calcs!$GM79+parameters!$H$21*LN(calcs!$GM79)+parameters!$I$21*calcs!$GQ79+parameters!$J$21*(calcs!$GU79+calcs!$GY79) + parameters!$K$21*calcs!$GT79+parameters!$L$21*(calcs!$GV79+calcs!$GZ79)+parameters!$M$21*(calcs!$GT79+calcs!$GV79+calcs!$GZ79)+parameters!$N$21*(calcs!$GO79+calcs!$GR79)+parameters!$O$21*calcs!$HB79+parameters!$P$21*calcs!$HE79)</f>
        <v>0.55328324993496725</v>
      </c>
      <c r="IG79" s="97">
        <f>(parameters!$E$22+parameters!$F$22*calcs!$Q79 +parameters!$G$22*calcs!$GM79+parameters!$H$22*LN(calcs!$GM79)+parameters!$I$22*calcs!$GQ79+parameters!$J$22*(calcs!$GU79+calcs!$GY79) + parameters!$K$22*calcs!$GT79+parameters!$L$22*(calcs!$GV79+calcs!$GZ79)+parameters!$M$22*(calcs!$GT79+calcs!$GV79+calcs!$GZ79)+parameters!$N$22*(calcs!$GO79+calcs!$GR79)+parameters!$O$22*calcs!$HB79+parameters!$P$22*calcs!$HE79)</f>
        <v>1.4307920838027115</v>
      </c>
      <c r="IH79" s="81"/>
      <c r="II79" s="97">
        <f>(parameters!$E$24+parameters!$F$24*calcs!$Q79 +parameters!$G$24*calcs!$GM79+parameters!$H$24*LN(calcs!$GM79)+parameters!$I$24*calcs!$GQ79+parameters!$J$24*(calcs!$GU79+calcs!$GY79) + parameters!$K$24*calcs!$GT79+parameters!$L$24*(calcs!$GV79+calcs!$GZ79)+parameters!$M$24*(calcs!$GT79+calcs!$GV79+calcs!$GZ79)+parameters!$N$24*(calcs!$GO79+calcs!$GR79)+parameters!$O$24*calcs!$HB79+parameters!$P$24*calcs!$HE79)</f>
        <v>20.505228173489883</v>
      </c>
    </row>
    <row r="80" spans="1:243" x14ac:dyDescent="0.3">
      <c r="A80" s="138" t="s">
        <v>181</v>
      </c>
      <c r="C80" s="115">
        <v>61.099998474121101</v>
      </c>
      <c r="D80" s="115">
        <v>0.55000001192092896</v>
      </c>
      <c r="E80" s="115">
        <v>19.5</v>
      </c>
      <c r="F80" s="115"/>
      <c r="G80" s="115">
        <v>5.3200001716613796</v>
      </c>
      <c r="H80" s="115">
        <v>1.71000003814697</v>
      </c>
      <c r="I80" s="115">
        <v>7.5300002098083496</v>
      </c>
      <c r="J80" s="115">
        <v>0.20000000298023199</v>
      </c>
      <c r="K80" s="115">
        <v>2.9200000762939502</v>
      </c>
      <c r="L80" s="115">
        <v>1.1100000143051101</v>
      </c>
      <c r="M80" s="91">
        <v>0</v>
      </c>
      <c r="N80" s="91">
        <v>0</v>
      </c>
      <c r="O80" s="91">
        <v>0</v>
      </c>
      <c r="P80" s="91">
        <v>95.759999999999991</v>
      </c>
      <c r="Q80" s="60">
        <v>1025</v>
      </c>
      <c r="R80" s="92">
        <f t="shared" si="316"/>
        <v>1.0169773381178613</v>
      </c>
      <c r="S80" s="93">
        <f t="shared" si="317"/>
        <v>6.8861902080997739E-3</v>
      </c>
      <c r="T80" s="93">
        <f t="shared" si="318"/>
        <v>0.19124922029164035</v>
      </c>
      <c r="U80" s="93">
        <f t="shared" si="319"/>
        <v>0</v>
      </c>
      <c r="V80" s="93">
        <f t="shared" si="320"/>
        <v>7.405345450530873E-2</v>
      </c>
      <c r="W80" s="93">
        <f t="shared" si="321"/>
        <v>4.2421236371792855E-2</v>
      </c>
      <c r="X80" s="93">
        <f t="shared" si="322"/>
        <v>0.13427247164422879</v>
      </c>
      <c r="Y80" s="93">
        <f t="shared" si="323"/>
        <v>2.8192839438995207E-3</v>
      </c>
      <c r="Z80" s="93">
        <f t="shared" si="324"/>
        <v>4.7112732962680107E-2</v>
      </c>
      <c r="AA80" s="93">
        <f t="shared" si="325"/>
        <v>1.1783014353039382E-2</v>
      </c>
      <c r="AB80" s="93">
        <f t="shared" si="326"/>
        <v>0</v>
      </c>
      <c r="AC80" s="94">
        <f t="shared" si="327"/>
        <v>0</v>
      </c>
      <c r="AD80" s="92">
        <f t="shared" si="328"/>
        <v>2.0339546762357226</v>
      </c>
      <c r="AE80" s="93">
        <f t="shared" si="329"/>
        <v>1.3772380416199548E-2</v>
      </c>
      <c r="AF80" s="93">
        <f t="shared" si="330"/>
        <v>0.57374766087492102</v>
      </c>
      <c r="AG80" s="93">
        <f t="shared" si="331"/>
        <v>0</v>
      </c>
      <c r="AH80" s="93">
        <f t="shared" si="332"/>
        <v>7.405345450530873E-2</v>
      </c>
      <c r="AI80" s="93">
        <f t="shared" si="333"/>
        <v>4.2421236371792855E-2</v>
      </c>
      <c r="AJ80" s="93">
        <f t="shared" si="334"/>
        <v>0.13427247164422879</v>
      </c>
      <c r="AK80" s="93">
        <f t="shared" si="335"/>
        <v>2.8192839438995207E-3</v>
      </c>
      <c r="AL80" s="93">
        <f t="shared" si="336"/>
        <v>4.7112732962680107E-2</v>
      </c>
      <c r="AM80" s="93">
        <f t="shared" si="337"/>
        <v>1.1783014353039382E-2</v>
      </c>
      <c r="AN80" s="94">
        <f t="shared" si="338"/>
        <v>2.9339369113077929</v>
      </c>
      <c r="AO80" s="92">
        <f t="shared" si="339"/>
        <v>15.944772831727033</v>
      </c>
      <c r="AP80" s="93">
        <f t="shared" si="340"/>
        <v>0.10796576720914995</v>
      </c>
      <c r="AQ80" s="93">
        <f t="shared" si="341"/>
        <v>4.4977777638173624</v>
      </c>
      <c r="AR80" s="93">
        <f t="shared" si="342"/>
        <v>0</v>
      </c>
      <c r="AS80" s="93">
        <f t="shared" si="343"/>
        <v>0.58052695238865648</v>
      </c>
      <c r="AT80" s="93">
        <f t="shared" si="344"/>
        <v>0.33255263015056641</v>
      </c>
      <c r="AU80" s="93">
        <f t="shared" si="345"/>
        <v>1.0526016547645114</v>
      </c>
      <c r="AV80" s="93">
        <f t="shared" si="346"/>
        <v>2.2101201447029473E-2</v>
      </c>
      <c r="AW80" s="93">
        <f t="shared" si="347"/>
        <v>0.3693306607805123</v>
      </c>
      <c r="AX80" s="93">
        <f t="shared" si="348"/>
        <v>9.2370537715176795E-2</v>
      </c>
      <c r="AY80" s="94">
        <f t="shared" si="349"/>
        <v>23</v>
      </c>
      <c r="AZ80" s="92">
        <f t="shared" si="350"/>
        <v>7.9723864158635163</v>
      </c>
      <c r="BA80" s="93">
        <f t="shared" si="351"/>
        <v>5.3982883604574976E-2</v>
      </c>
      <c r="BB80" s="93">
        <f t="shared" si="352"/>
        <v>2.9985185092115749</v>
      </c>
      <c r="BC80" s="93">
        <f t="shared" si="353"/>
        <v>0</v>
      </c>
      <c r="BD80" s="93">
        <f t="shared" si="354"/>
        <v>0.58052695238865648</v>
      </c>
      <c r="BE80" s="93">
        <f t="shared" si="355"/>
        <v>0.33255263015056641</v>
      </c>
      <c r="BF80" s="93">
        <f t="shared" si="356"/>
        <v>1.0526016547645114</v>
      </c>
      <c r="BG80" s="93">
        <f t="shared" si="357"/>
        <v>2.2101201447029473E-2</v>
      </c>
      <c r="BH80" s="93">
        <f t="shared" si="358"/>
        <v>0.7386613215610246</v>
      </c>
      <c r="BI80" s="93">
        <f t="shared" si="359"/>
        <v>0.18474107543035359</v>
      </c>
      <c r="BJ80" s="93">
        <f t="shared" si="360"/>
        <v>0</v>
      </c>
      <c r="BK80" s="93">
        <f t="shared" si="361"/>
        <v>0</v>
      </c>
      <c r="BL80" s="93">
        <f t="shared" si="362"/>
        <v>2</v>
      </c>
      <c r="BM80" s="94">
        <f t="shared" si="363"/>
        <v>13.936072644421809</v>
      </c>
      <c r="BN80" s="95">
        <f t="shared" si="364"/>
        <v>7.9723864158635163</v>
      </c>
      <c r="BO80" s="66">
        <f t="shared" si="365"/>
        <v>2.7613584136483738E-2</v>
      </c>
      <c r="BP80" s="66">
        <f t="shared" si="366"/>
        <v>0</v>
      </c>
      <c r="BQ80" s="66">
        <f t="shared" si="367"/>
        <v>8</v>
      </c>
      <c r="BR80" s="66">
        <f t="shared" si="368"/>
        <v>2.9709049250750912</v>
      </c>
      <c r="BS80" s="66">
        <f t="shared" si="369"/>
        <v>5.3982883604574976E-2</v>
      </c>
      <c r="BT80" s="66">
        <f t="shared" si="370"/>
        <v>0</v>
      </c>
      <c r="BU80" s="66"/>
      <c r="BV80" s="66">
        <f t="shared" si="371"/>
        <v>0.33255263015056641</v>
      </c>
      <c r="BW80" s="66">
        <f t="shared" si="372"/>
        <v>0.58052695238865648</v>
      </c>
      <c r="BX80" s="66">
        <f t="shared" si="373"/>
        <v>2.2101201447029473E-2</v>
      </c>
      <c r="BY80" s="66">
        <f t="shared" si="374"/>
        <v>3.9600685926659183</v>
      </c>
      <c r="BZ80" s="66">
        <f t="shared" si="375"/>
        <v>0</v>
      </c>
      <c r="CA80" s="66">
        <f t="shared" si="376"/>
        <v>0</v>
      </c>
      <c r="CB80" s="66">
        <f t="shared" si="377"/>
        <v>0</v>
      </c>
      <c r="CC80" s="66">
        <f t="shared" si="378"/>
        <v>1.0526016547645114</v>
      </c>
      <c r="CD80" s="56">
        <f t="shared" si="379"/>
        <v>0.9473983452354886</v>
      </c>
      <c r="CE80" s="66">
        <f t="shared" si="380"/>
        <v>2</v>
      </c>
      <c r="CF80" s="66">
        <f t="shared" si="381"/>
        <v>-0.20873702367446401</v>
      </c>
      <c r="CG80" s="66">
        <f t="shared" si="382"/>
        <v>0.18474107543035359</v>
      </c>
      <c r="CH80" s="67">
        <f t="shared" si="383"/>
        <v>-2.3995948244110415E-2</v>
      </c>
      <c r="CI80" s="60"/>
      <c r="CJ80" s="60">
        <f t="shared" si="384"/>
        <v>1.0034636535029886</v>
      </c>
      <c r="CK80" s="60">
        <f t="shared" si="385"/>
        <v>1.1480996409992394</v>
      </c>
      <c r="CL80" s="60">
        <f t="shared" si="386"/>
        <v>1.1527226706572389</v>
      </c>
      <c r="CM80" s="60"/>
      <c r="CN80" s="60">
        <f t="shared" si="387"/>
        <v>1</v>
      </c>
      <c r="CO80" s="60">
        <f t="shared" si="388"/>
        <v>7.9723864158635163</v>
      </c>
      <c r="CP80" s="60">
        <f t="shared" si="389"/>
        <v>5.3982883604574976E-2</v>
      </c>
      <c r="CQ80" s="60">
        <f t="shared" si="390"/>
        <v>2.9985185092115749</v>
      </c>
      <c r="CR80" s="60">
        <f t="shared" si="391"/>
        <v>0</v>
      </c>
      <c r="CS80" s="60">
        <f t="shared" si="392"/>
        <v>0.58052695238865648</v>
      </c>
      <c r="CT80" s="60">
        <f t="shared" si="393"/>
        <v>0.33255263015056641</v>
      </c>
      <c r="CU80" s="60">
        <f t="shared" si="394"/>
        <v>1.0526016547645114</v>
      </c>
      <c r="CV80" s="60">
        <f t="shared" si="395"/>
        <v>2.2101201447029473E-2</v>
      </c>
      <c r="CW80" s="60">
        <f t="shared" si="396"/>
        <v>0.7386613215610246</v>
      </c>
      <c r="CX80" s="60">
        <f t="shared" si="397"/>
        <v>0.18474107543035359</v>
      </c>
      <c r="CY80" s="60">
        <f t="shared" si="398"/>
        <v>0</v>
      </c>
      <c r="CZ80" s="60">
        <f t="shared" si="399"/>
        <v>0</v>
      </c>
      <c r="DA80" s="60">
        <f t="shared" si="400"/>
        <v>2</v>
      </c>
      <c r="DB80" s="60">
        <f t="shared" si="401"/>
        <v>23</v>
      </c>
      <c r="DC80" s="60">
        <f t="shared" si="510"/>
        <v>0</v>
      </c>
      <c r="DD80" s="60" t="str">
        <f t="shared" si="402"/>
        <v/>
      </c>
      <c r="DE80" s="59">
        <f t="shared" si="403"/>
        <v>7.9723864158635163</v>
      </c>
      <c r="DF80" s="59">
        <f t="shared" si="404"/>
        <v>2.7613584136483738E-2</v>
      </c>
      <c r="DG80" s="59">
        <f t="shared" si="405"/>
        <v>0</v>
      </c>
      <c r="DH80" s="59">
        <f t="shared" si="406"/>
        <v>8</v>
      </c>
      <c r="DI80" s="59">
        <f t="shared" si="407"/>
        <v>2.9709049250750912</v>
      </c>
      <c r="DJ80" s="59">
        <f t="shared" si="408"/>
        <v>5.3982883604574976E-2</v>
      </c>
      <c r="DK80" s="59">
        <f t="shared" si="409"/>
        <v>0</v>
      </c>
      <c r="DL80" s="59">
        <f t="shared" si="410"/>
        <v>0</v>
      </c>
      <c r="DM80" s="59">
        <f t="shared" si="411"/>
        <v>0.33255263015056641</v>
      </c>
      <c r="DN80" s="59">
        <f t="shared" si="412"/>
        <v>0.58052695238865648</v>
      </c>
      <c r="DO80" s="59">
        <f t="shared" si="413"/>
        <v>2.2101201447029473E-2</v>
      </c>
      <c r="DP80" s="59">
        <f t="shared" si="414"/>
        <v>3.9600685926659183</v>
      </c>
      <c r="DQ80" s="59">
        <f t="shared" si="415"/>
        <v>0</v>
      </c>
      <c r="DR80" s="59">
        <f t="shared" si="416"/>
        <v>0</v>
      </c>
      <c r="DS80" s="59">
        <f t="shared" si="417"/>
        <v>0</v>
      </c>
      <c r="DT80" s="59">
        <f t="shared" si="418"/>
        <v>1.0526016547645114</v>
      </c>
      <c r="DU80" s="59">
        <f t="shared" si="419"/>
        <v>0.7386613215610246</v>
      </c>
      <c r="DV80" s="59">
        <f t="shared" si="420"/>
        <v>1.7912629763255361</v>
      </c>
      <c r="DW80" s="59">
        <f t="shared" si="421"/>
        <v>0</v>
      </c>
      <c r="DX80" s="59">
        <f t="shared" si="422"/>
        <v>0</v>
      </c>
      <c r="DY80" s="59">
        <f t="shared" si="423"/>
        <v>0</v>
      </c>
      <c r="DZ80" s="60"/>
      <c r="EA80" s="60">
        <f t="shared" si="424"/>
        <v>0.72920147012806635</v>
      </c>
      <c r="EB80" s="60">
        <f t="shared" si="425"/>
        <v>1.0908034559957982</v>
      </c>
      <c r="EC80" s="60">
        <f t="shared" si="426"/>
        <v>0.99902631456960711</v>
      </c>
      <c r="ED80" s="60">
        <f t="shared" si="427"/>
        <v>0.98753713213716898</v>
      </c>
      <c r="EE80" s="60"/>
      <c r="EF80" s="60">
        <f t="shared" si="428"/>
        <v>1.0908034559957982</v>
      </c>
      <c r="EG80" s="60">
        <f t="shared" si="429"/>
        <v>8.696306654957878</v>
      </c>
      <c r="EH80" s="60">
        <f t="shared" si="430"/>
        <v>5.8884716000489293E-2</v>
      </c>
      <c r="EI80" s="60">
        <f t="shared" si="431"/>
        <v>3.2707943527153547</v>
      </c>
      <c r="EJ80" s="60">
        <f t="shared" si="432"/>
        <v>0</v>
      </c>
      <c r="EK80" s="60">
        <f t="shared" si="433"/>
        <v>0.63324080596425469</v>
      </c>
      <c r="EL80" s="60">
        <f t="shared" si="434"/>
        <v>0.36274955826873034</v>
      </c>
      <c r="EM80" s="60">
        <f t="shared" si="435"/>
        <v>1.1481815228040251</v>
      </c>
      <c r="EN80" s="60">
        <f t="shared" si="436"/>
        <v>2.4108066920079087E-2</v>
      </c>
      <c r="EO80" s="60">
        <f t="shared" si="437"/>
        <v>0.80573432236918929</v>
      </c>
      <c r="EP80" s="60">
        <f t="shared" si="438"/>
        <v>0.20151620354381014</v>
      </c>
      <c r="EQ80" s="60">
        <f t="shared" si="439"/>
        <v>0</v>
      </c>
      <c r="ER80" s="60">
        <f t="shared" si="440"/>
        <v>0</v>
      </c>
      <c r="ES80" s="60">
        <f t="shared" si="441"/>
        <v>2.1816069119915964</v>
      </c>
      <c r="ET80" s="60">
        <f t="shared" si="442"/>
        <v>25.08847948790336</v>
      </c>
      <c r="EU80" s="60">
        <f t="shared" si="511"/>
        <v>-4.1769589758067198</v>
      </c>
      <c r="EV80" s="60" t="str">
        <f t="shared" si="443"/>
        <v/>
      </c>
      <c r="EW80" s="62">
        <f t="shared" si="444"/>
        <v>8.696306654957878</v>
      </c>
      <c r="EX80" s="62">
        <f t="shared" si="445"/>
        <v>0</v>
      </c>
      <c r="EY80" s="62">
        <f t="shared" si="446"/>
        <v>0</v>
      </c>
      <c r="EZ80" s="62">
        <f t="shared" si="447"/>
        <v>8.696306654957878</v>
      </c>
      <c r="FA80" s="62">
        <f t="shared" si="448"/>
        <v>3.2707943527153547</v>
      </c>
      <c r="FB80" s="62">
        <f t="shared" si="449"/>
        <v>5.8884716000489293E-2</v>
      </c>
      <c r="FC80" s="62">
        <f t="shared" si="450"/>
        <v>0</v>
      </c>
      <c r="FD80" s="62">
        <f t="shared" si="451"/>
        <v>-4.1769589758067198</v>
      </c>
      <c r="FE80" s="62">
        <f t="shared" si="452"/>
        <v>0.36274955826873034</v>
      </c>
      <c r="FF80" s="62">
        <f t="shared" si="453"/>
        <v>4.8101997817709741</v>
      </c>
      <c r="FG80" s="62">
        <f t="shared" si="454"/>
        <v>2.4108066920079087E-2</v>
      </c>
      <c r="FH80" s="62">
        <f t="shared" si="455"/>
        <v>4.3497774998689076</v>
      </c>
      <c r="FI80" s="62">
        <f t="shared" si="456"/>
        <v>0</v>
      </c>
      <c r="FJ80" s="62">
        <f t="shared" si="457"/>
        <v>0</v>
      </c>
      <c r="FK80" s="62">
        <f t="shared" si="458"/>
        <v>0</v>
      </c>
      <c r="FL80" s="62">
        <f t="shared" si="459"/>
        <v>1.1481815228040251</v>
      </c>
      <c r="FM80" s="62">
        <f t="shared" si="460"/>
        <v>0.80573432236918929</v>
      </c>
      <c r="FN80" s="62">
        <f t="shared" si="461"/>
        <v>1.9539158451732144</v>
      </c>
      <c r="FO80" s="62">
        <f t="shared" si="462"/>
        <v>0</v>
      </c>
      <c r="FP80" s="62">
        <f t="shared" si="463"/>
        <v>0.20151620354381014</v>
      </c>
      <c r="FQ80" s="62">
        <f t="shared" si="464"/>
        <v>0.20151620354381014</v>
      </c>
      <c r="FR80" s="62" t="str">
        <f t="shared" si="465"/>
        <v>Fail</v>
      </c>
      <c r="FS80" s="62" t="str">
        <f t="shared" si="466"/>
        <v>Low-Ca</v>
      </c>
      <c r="FT80" s="60">
        <f t="shared" si="467"/>
        <v>7.0124320658038017E-2</v>
      </c>
      <c r="FU80" s="60"/>
      <c r="FV80" s="60">
        <f t="shared" si="468"/>
        <v>1.0454017279978991</v>
      </c>
      <c r="FW80" s="60">
        <f t="shared" si="469"/>
        <v>8.3343465354106971</v>
      </c>
      <c r="FX80" s="60">
        <f t="shared" si="470"/>
        <v>5.6433799802532138E-2</v>
      </c>
      <c r="FY80" s="60">
        <f t="shared" si="471"/>
        <v>3.1346564309634646</v>
      </c>
      <c r="FZ80" s="60">
        <f t="shared" si="472"/>
        <v>0</v>
      </c>
      <c r="GA80" s="60">
        <f t="shared" si="473"/>
        <v>0.60688387917645559</v>
      </c>
      <c r="GB80" s="60">
        <f t="shared" si="474"/>
        <v>0.34765109420964835</v>
      </c>
      <c r="GC80" s="60">
        <f t="shared" si="475"/>
        <v>1.1003915887842681</v>
      </c>
      <c r="GD80" s="60">
        <f t="shared" si="476"/>
        <v>2.3104634183554278E-2</v>
      </c>
      <c r="GE80" s="60">
        <f t="shared" si="477"/>
        <v>0.77219782196510689</v>
      </c>
      <c r="GF80" s="60">
        <f t="shared" si="478"/>
        <v>0.19312863948708187</v>
      </c>
      <c r="GG80" s="60">
        <f t="shared" si="479"/>
        <v>0</v>
      </c>
      <c r="GH80" s="60">
        <f t="shared" si="480"/>
        <v>0</v>
      </c>
      <c r="GI80" s="60">
        <f t="shared" si="481"/>
        <v>2.0908034559957982</v>
      </c>
      <c r="GJ80" s="60">
        <f t="shared" si="482"/>
        <v>24.044239743951678</v>
      </c>
      <c r="GK80" s="60">
        <f t="shared" si="512"/>
        <v>-2.0884794879033564</v>
      </c>
      <c r="GL80" s="60"/>
      <c r="GM80" s="88">
        <f t="shared" si="483"/>
        <v>8.3343465354106971</v>
      </c>
      <c r="GN80" s="88">
        <f t="shared" si="484"/>
        <v>0</v>
      </c>
      <c r="GO80" s="88">
        <f t="shared" si="485"/>
        <v>0</v>
      </c>
      <c r="GP80" s="87">
        <f t="shared" si="486"/>
        <v>8.3343465354106971</v>
      </c>
      <c r="GQ80" s="88">
        <f t="shared" si="487"/>
        <v>3.1346564309634646</v>
      </c>
      <c r="GR80" s="88">
        <f t="shared" si="488"/>
        <v>5.6433799802532138E-2</v>
      </c>
      <c r="GS80" s="88">
        <f t="shared" si="489"/>
        <v>0</v>
      </c>
      <c r="GT80" s="88">
        <f t="shared" si="490"/>
        <v>-2.0884794879033564</v>
      </c>
      <c r="GU80" s="88">
        <f t="shared" si="491"/>
        <v>0.34765109420964835</v>
      </c>
      <c r="GV80" s="88">
        <f t="shared" si="492"/>
        <v>2.6953633670798118</v>
      </c>
      <c r="GW80" s="88">
        <f t="shared" si="493"/>
        <v>2.3104634183554278E-2</v>
      </c>
      <c r="GX80" s="87">
        <f t="shared" si="494"/>
        <v>4.168729838335655</v>
      </c>
      <c r="GY80" s="88">
        <f t="shared" si="495"/>
        <v>0</v>
      </c>
      <c r="GZ80" s="88">
        <f t="shared" si="496"/>
        <v>0</v>
      </c>
      <c r="HA80" s="88">
        <f t="shared" si="497"/>
        <v>0</v>
      </c>
      <c r="HB80" s="88">
        <f t="shared" si="498"/>
        <v>1.1003915887842681</v>
      </c>
      <c r="HC80" s="88">
        <f t="shared" si="499"/>
        <v>0.77219782196510689</v>
      </c>
      <c r="HD80" s="87">
        <f t="shared" si="500"/>
        <v>1.872589410749375</v>
      </c>
      <c r="HE80" s="88">
        <f t="shared" si="501"/>
        <v>0</v>
      </c>
      <c r="HF80" s="88">
        <f t="shared" si="502"/>
        <v>0.19312863948708187</v>
      </c>
      <c r="HG80" s="88">
        <f t="shared" si="503"/>
        <v>0.19312863948708187</v>
      </c>
      <c r="HH80" s="96" t="str">
        <f t="shared" si="504"/>
        <v>Fail</v>
      </c>
      <c r="HI80" s="83">
        <f t="shared" si="505"/>
        <v>0.11424562670738447</v>
      </c>
      <c r="HJ80" s="83">
        <f t="shared" si="506"/>
        <v>0.19312863948708187</v>
      </c>
      <c r="HK80" s="83">
        <f t="shared" si="507"/>
        <v>5.6433799802532138E-2</v>
      </c>
      <c r="HL80" s="83">
        <f t="shared" si="508"/>
        <v>8.3343465354106971</v>
      </c>
      <c r="HM80" s="96" t="str">
        <f t="shared" si="509"/>
        <v>Ferroactinolite</v>
      </c>
      <c r="HN80" s="60"/>
      <c r="HO80" s="60"/>
      <c r="HP80" s="97">
        <f>parameters!$E$5+parameters!$F$5*calcs!$Q80 +parameters!$G$5*calcs!$GM80+parameters!$H$5*LN(calcs!$GM80)+parameters!$I$5*calcs!$GQ80+parameters!$J$5*(calcs!$GU80+calcs!$GY80) + parameters!$K$5*calcs!$GT80+parameters!$L$5*(calcs!$GV80+calcs!$GZ80)+parameters!$M$5*(calcs!$GT80+calcs!$GV80+calcs!$GZ80)+parameters!$N$5*(calcs!$GO80+calcs!$GR80)+parameters!$O$5*calcs!$HB80+parameters!$P$5*calcs!$HE80</f>
        <v>78.540872985935607</v>
      </c>
      <c r="HQ80" s="97">
        <f>parameters!$E$6+parameters!$F$6*calcs!$Q80 +parameters!$G$6*calcs!$GM80+parameters!$H$6*LN(calcs!$GM80)+parameters!$I$6*calcs!$GQ80+parameters!$J$6*(calcs!$GU80+calcs!$GY80) + parameters!$K$6*calcs!$GT80+parameters!$L$6*(calcs!$GV80+calcs!$GZ80)+parameters!$M$6*(calcs!$GT80+calcs!$GV80+calcs!$GZ80)+parameters!$N$6*(calcs!$GO80+calcs!$GR80)+parameters!$O$6*calcs!$HB80+parameters!$P$6*calcs!$HE80</f>
        <v>85.890259667854608</v>
      </c>
      <c r="HR80" s="97">
        <f>parameters!$E$7+parameters!$F$7*calcs!$Q80 +parameters!$G$7*calcs!$GM80+parameters!$H$7*LN(calcs!$GM80)+parameters!$I$7*calcs!$GQ80+parameters!$J$7*(calcs!$GU80+calcs!$GY80) + parameters!$K$7*calcs!$GT80+parameters!$L$7*(calcs!$GV80+calcs!$GZ80)+parameters!$M$7*(calcs!$GT80+calcs!$GV80+calcs!$GZ80)+parameters!$N$7*(calcs!$GO80+calcs!$GR80)+parameters!$O$7*calcs!$HB80+parameters!$P$7*calcs!$HE80</f>
        <v>130.27010040557101</v>
      </c>
      <c r="HS80" s="97">
        <f>parameters!$E$8+parameters!$F$8*calcs!$Q80 +parameters!$G$8*calcs!$GM80+parameters!$H$8*LN(calcs!$GM80)+parameters!$I$8*calcs!$GQ80+parameters!$J$8*(calcs!$GU80+calcs!$GY80) + parameters!$K$8*calcs!$GT80+parameters!$L$8*(calcs!$GV80+calcs!$GZ80)+parameters!$M$8*(calcs!$GT80+calcs!$GV80+calcs!$GZ80)+parameters!$N$8*(calcs!$GO80+calcs!$GR80)+parameters!$O$8*calcs!$HB80+parameters!$P$8*calcs!$HE80</f>
        <v>130.09876175407473</v>
      </c>
      <c r="HT80" s="81"/>
      <c r="HU80" s="97">
        <f>EXP(parameters!$E$10+parameters!$F$10*calcs!$Q80 +parameters!$G$10*calcs!$GM80+parameters!$H$10*LN(calcs!$GM80)+parameters!$I$10*calcs!$GQ80+parameters!$J$10*(calcs!$GU80+calcs!$GY80) + parameters!$K$10*calcs!$GT80+parameters!$L$10*(calcs!$GV80+calcs!$GZ80)+parameters!$M$10*(calcs!$GT80+calcs!$GV80+calcs!$GZ80)+parameters!$N$10*(calcs!$GO80+calcs!$GR80)+parameters!$O$10*calcs!$HB80+parameters!$P$10*calcs!$HE80)</f>
        <v>1.6832944588715627E-2</v>
      </c>
      <c r="HV80" s="97">
        <f>EXP(parameters!$E$11+parameters!$F$11*calcs!$Q80 +parameters!$G$11*calcs!$GM80+parameters!$H$11*LN(calcs!$GM80)+parameters!$I$11*calcs!$GQ80+parameters!$J$11*(calcs!$GU80+calcs!$GY80) + parameters!$K$11*calcs!$GT80+parameters!$L$11*(calcs!$GV80+calcs!$GZ80)+parameters!$M$11*(calcs!$GT80+calcs!$GV80+calcs!$GZ80)+parameters!$N$11*(calcs!$GO80+calcs!$GR80)+parameters!$O$11*calcs!$HB80+parameters!$P$11*calcs!$HE80)</f>
        <v>4.4868087242950216E-2</v>
      </c>
      <c r="HX80" s="97">
        <f>EXP(parameters!$E$13+parameters!$F$13*calcs!$Q80 +parameters!$G$13*calcs!$GM80+parameters!$H$13*LN(calcs!$GM80)+parameters!$I$13*calcs!$GQ80+parameters!$J$13*(calcs!$GU80+calcs!$GY80) + parameters!$K$13*calcs!$GT80+parameters!$L$13*(calcs!$GV80+calcs!$GZ80)+parameters!$M$13*(calcs!$GT80+calcs!$GV80+calcs!$GZ80)+parameters!$N$13*(calcs!$GO80+calcs!$GR80)+parameters!$O$13*calcs!$HB80+parameters!$P$13*calcs!$HE80)</f>
        <v>5.0105089730659892E-2</v>
      </c>
      <c r="HY80" s="97">
        <f>EXP(parameters!$E$14+parameters!$F$14*calcs!$Q80 +parameters!$G$14*calcs!$GM80+parameters!$H$14*LN(calcs!$GM80)+parameters!$I$14*calcs!$GQ80+parameters!$J$14*(calcs!$GU80+calcs!$GY80) + parameters!$K$14*calcs!$GT80+parameters!$L$14*(calcs!$GV80+calcs!$GZ80)+parameters!$M$14*(calcs!$GT80+calcs!$GV80+calcs!$GZ80)+parameters!$N$14*(calcs!$GO80+calcs!$GR80)+parameters!$O$14*calcs!$HB80+parameters!$P$14*calcs!$HE80)</f>
        <v>4.3921993986317007E-2</v>
      </c>
      <c r="HZ80" s="81"/>
      <c r="IA80" s="97">
        <f>EXP(parameters!$E$16+parameters!$F$16*calcs!$Q80 +parameters!$G$16*calcs!$GM80+parameters!$H$16*LN(calcs!$GM80)+parameters!$I$16*calcs!$GQ80+parameters!$J$16*(calcs!$GU80+calcs!$GY80) + parameters!$K$16*calcs!$GT80+parameters!$L$16*(calcs!$GV80+calcs!$GZ80)+parameters!$M$16*(calcs!$GT80+calcs!$GV80+calcs!$GZ80)+parameters!$N$16*(calcs!$GO80+calcs!$GR80)+parameters!$O$16*calcs!$HB80+parameters!$P$16*calcs!$HE80)</f>
        <v>3.9110917390716609E-3</v>
      </c>
      <c r="IB80" s="81"/>
      <c r="IC80" s="97">
        <f>(parameters!$E$18+parameters!$F$18*calcs!$Q80 +parameters!$G$18*calcs!$GM80+parameters!$H$18*LN(calcs!$GM80)+parameters!$I$18*calcs!$GQ80+parameters!$J$18*(calcs!$GU80+calcs!$GY80) + parameters!$K$18*calcs!$GT80+parameters!$L$18*(calcs!$GV80+calcs!$GZ80)+parameters!$M$18*(calcs!$GT80+calcs!$GV80+calcs!$GZ80)+parameters!$N$18*(calcs!$GO80+calcs!$GR80)+parameters!$O$18*calcs!$HB80+parameters!$P$18*calcs!$HE80)</f>
        <v>-17.425523331311499</v>
      </c>
      <c r="ID80" s="97">
        <f>EXP(parameters!$E$19+parameters!$F$19*calcs!$Q80 +parameters!$G$19*calcs!$GM80+parameters!$H$19*LN(calcs!$GM80)+parameters!$I$19*calcs!$GQ80+parameters!$J$19*(calcs!$GU80+calcs!$GY80) + parameters!$K$19*calcs!$GT80+parameters!$L$19*(calcs!$GV80+calcs!$GZ80)+parameters!$M$19*(calcs!$GT80+calcs!$GV80+calcs!$GZ80)+parameters!$N$19*(calcs!$GO80+calcs!$GR80)+parameters!$O$19*calcs!$HB80+parameters!$P$19*calcs!$HE80)</f>
        <v>2.7441722231346302</v>
      </c>
      <c r="IE80" s="73"/>
      <c r="IF80" s="97">
        <f>(parameters!$E$21+parameters!$F$21*calcs!$Q80 +parameters!$G$21*calcs!$GM80+parameters!$H$21*LN(calcs!$GM80)+parameters!$I$21*calcs!$GQ80+parameters!$J$21*(calcs!$GU80+calcs!$GY80) + parameters!$K$21*calcs!$GT80+parameters!$L$21*(calcs!$GV80+calcs!$GZ80)+parameters!$M$21*(calcs!$GT80+calcs!$GV80+calcs!$GZ80)+parameters!$N$21*(calcs!$GO80+calcs!$GR80)+parameters!$O$21*calcs!$HB80+parameters!$P$21*calcs!$HE80)</f>
        <v>6.0698274564484143</v>
      </c>
      <c r="IG80" s="97">
        <f>(parameters!$E$22+parameters!$F$22*calcs!$Q80 +parameters!$G$22*calcs!$GM80+parameters!$H$22*LN(calcs!$GM80)+parameters!$I$22*calcs!$GQ80+parameters!$J$22*(calcs!$GU80+calcs!$GY80) + parameters!$K$22*calcs!$GT80+parameters!$L$22*(calcs!$GV80+calcs!$GZ80)+parameters!$M$22*(calcs!$GT80+calcs!$GV80+calcs!$GZ80)+parameters!$N$22*(calcs!$GO80+calcs!$GR80)+parameters!$O$22*calcs!$HB80+parameters!$P$22*calcs!$HE80)</f>
        <v>1.8393964874913615</v>
      </c>
      <c r="IH80" s="81"/>
      <c r="II80" s="97">
        <f>(parameters!$E$24+parameters!$F$24*calcs!$Q80 +parameters!$G$24*calcs!$GM80+parameters!$H$24*LN(calcs!$GM80)+parameters!$I$24*calcs!$GQ80+parameters!$J$24*(calcs!$GU80+calcs!$GY80) + parameters!$K$24*calcs!$GT80+parameters!$L$24*(calcs!$GV80+calcs!$GZ80)+parameters!$M$24*(calcs!$GT80+calcs!$GV80+calcs!$GZ80)+parameters!$N$24*(calcs!$GO80+calcs!$GR80)+parameters!$O$24*calcs!$HB80+parameters!$P$24*calcs!$HE80)</f>
        <v>17.524795288915058</v>
      </c>
    </row>
    <row r="81" spans="1:243" x14ac:dyDescent="0.3">
      <c r="A81" s="138" t="s">
        <v>181</v>
      </c>
      <c r="C81" s="115">
        <v>64.5</v>
      </c>
      <c r="D81" s="115">
        <v>0.46000000834464999</v>
      </c>
      <c r="E81" s="115">
        <v>18</v>
      </c>
      <c r="F81" s="115"/>
      <c r="G81" s="115">
        <v>5.1100001335143999</v>
      </c>
      <c r="H81" s="115">
        <v>1.4900000095367401</v>
      </c>
      <c r="I81" s="115">
        <v>5.6199998855590803</v>
      </c>
      <c r="J81" s="115">
        <v>0.18999999761581399</v>
      </c>
      <c r="K81" s="115">
        <v>3.1700000762939502</v>
      </c>
      <c r="L81" s="115">
        <v>1.4700000286102299</v>
      </c>
      <c r="M81" s="91">
        <v>0</v>
      </c>
      <c r="N81" s="91">
        <v>0</v>
      </c>
      <c r="O81" s="91">
        <v>0</v>
      </c>
      <c r="P81" s="91">
        <v>95.759999999999991</v>
      </c>
      <c r="Q81" s="60">
        <v>1025</v>
      </c>
      <c r="R81" s="92">
        <f t="shared" si="316"/>
        <v>1.0735685752330226</v>
      </c>
      <c r="S81" s="93">
        <f t="shared" si="317"/>
        <v>5.7593590627851507E-3</v>
      </c>
      <c r="T81" s="93">
        <f t="shared" si="318"/>
        <v>0.17653774180766801</v>
      </c>
      <c r="U81" s="93">
        <f t="shared" si="319"/>
        <v>0</v>
      </c>
      <c r="V81" s="93">
        <f t="shared" si="320"/>
        <v>7.1130291390790634E-2</v>
      </c>
      <c r="W81" s="93">
        <f t="shared" si="321"/>
        <v>3.6963532858763089E-2</v>
      </c>
      <c r="X81" s="93">
        <f t="shared" si="322"/>
        <v>0.10021397798785807</v>
      </c>
      <c r="Y81" s="93">
        <f t="shared" si="323"/>
        <v>2.678319673185988E-3</v>
      </c>
      <c r="Z81" s="93">
        <f t="shared" si="324"/>
        <v>5.1146357254779042E-2</v>
      </c>
      <c r="AA81" s="93">
        <f t="shared" si="325"/>
        <v>1.5604532624196471E-2</v>
      </c>
      <c r="AB81" s="93">
        <f t="shared" si="326"/>
        <v>0</v>
      </c>
      <c r="AC81" s="94">
        <f t="shared" si="327"/>
        <v>0</v>
      </c>
      <c r="AD81" s="92">
        <f t="shared" si="328"/>
        <v>2.1471371504660453</v>
      </c>
      <c r="AE81" s="93">
        <f t="shared" si="329"/>
        <v>1.1518718125570301E-2</v>
      </c>
      <c r="AF81" s="93">
        <f t="shared" si="330"/>
        <v>0.52961322542300404</v>
      </c>
      <c r="AG81" s="93">
        <f t="shared" si="331"/>
        <v>0</v>
      </c>
      <c r="AH81" s="93">
        <f t="shared" si="332"/>
        <v>7.1130291390790634E-2</v>
      </c>
      <c r="AI81" s="93">
        <f t="shared" si="333"/>
        <v>3.6963532858763089E-2</v>
      </c>
      <c r="AJ81" s="93">
        <f t="shared" si="334"/>
        <v>0.10021397798785807</v>
      </c>
      <c r="AK81" s="93">
        <f t="shared" si="335"/>
        <v>2.678319673185988E-3</v>
      </c>
      <c r="AL81" s="93">
        <f t="shared" si="336"/>
        <v>5.1146357254779042E-2</v>
      </c>
      <c r="AM81" s="93">
        <f t="shared" si="337"/>
        <v>1.5604532624196471E-2</v>
      </c>
      <c r="AN81" s="94">
        <f t="shared" si="338"/>
        <v>2.9660061058041931</v>
      </c>
      <c r="AO81" s="92">
        <f t="shared" si="339"/>
        <v>16.65005151677838</v>
      </c>
      <c r="AP81" s="93">
        <f t="shared" si="340"/>
        <v>8.9322310014693831E-2</v>
      </c>
      <c r="AQ81" s="93">
        <f t="shared" si="341"/>
        <v>4.1069046219735776</v>
      </c>
      <c r="AR81" s="93">
        <f t="shared" si="342"/>
        <v>0</v>
      </c>
      <c r="AS81" s="93">
        <f t="shared" si="343"/>
        <v>0.55158237833249701</v>
      </c>
      <c r="AT81" s="93">
        <f t="shared" si="344"/>
        <v>0.28663503223673947</v>
      </c>
      <c r="AU81" s="93">
        <f t="shared" si="345"/>
        <v>0.77711286204375052</v>
      </c>
      <c r="AV81" s="93">
        <f t="shared" si="346"/>
        <v>2.0769125310541238E-2</v>
      </c>
      <c r="AW81" s="93">
        <f t="shared" si="347"/>
        <v>0.39661624922412692</v>
      </c>
      <c r="AX81" s="93">
        <f t="shared" si="348"/>
        <v>0.12100590408569194</v>
      </c>
      <c r="AY81" s="94">
        <f t="shared" si="349"/>
        <v>22.999999999999996</v>
      </c>
      <c r="AZ81" s="92">
        <f t="shared" si="350"/>
        <v>8.3250257583891898</v>
      </c>
      <c r="BA81" s="93">
        <f t="shared" si="351"/>
        <v>4.4661155007346916E-2</v>
      </c>
      <c r="BB81" s="93">
        <f t="shared" si="352"/>
        <v>2.7379364146490519</v>
      </c>
      <c r="BC81" s="93">
        <f t="shared" si="353"/>
        <v>0</v>
      </c>
      <c r="BD81" s="93">
        <f t="shared" si="354"/>
        <v>0.55158237833249701</v>
      </c>
      <c r="BE81" s="93">
        <f t="shared" si="355"/>
        <v>0.28663503223673947</v>
      </c>
      <c r="BF81" s="93">
        <f t="shared" si="356"/>
        <v>0.77711286204375052</v>
      </c>
      <c r="BG81" s="93">
        <f t="shared" si="357"/>
        <v>2.0769125310541238E-2</v>
      </c>
      <c r="BH81" s="93">
        <f t="shared" si="358"/>
        <v>0.79323249844825383</v>
      </c>
      <c r="BI81" s="93">
        <f t="shared" si="359"/>
        <v>0.24201180817138387</v>
      </c>
      <c r="BJ81" s="93">
        <f t="shared" si="360"/>
        <v>0</v>
      </c>
      <c r="BK81" s="93">
        <f t="shared" si="361"/>
        <v>0</v>
      </c>
      <c r="BL81" s="93">
        <f t="shared" si="362"/>
        <v>2</v>
      </c>
      <c r="BM81" s="94">
        <f t="shared" si="363"/>
        <v>13.778967032588756</v>
      </c>
      <c r="BN81" s="95">
        <f t="shared" si="364"/>
        <v>8.3250257583891898</v>
      </c>
      <c r="BO81" s="66">
        <f t="shared" si="365"/>
        <v>0</v>
      </c>
      <c r="BP81" s="66">
        <f t="shared" si="366"/>
        <v>0</v>
      </c>
      <c r="BQ81" s="66">
        <f t="shared" si="367"/>
        <v>8.3250257583891898</v>
      </c>
      <c r="BR81" s="66">
        <f t="shared" si="368"/>
        <v>2.7379364146490519</v>
      </c>
      <c r="BS81" s="66">
        <f t="shared" si="369"/>
        <v>4.4661155007346916E-2</v>
      </c>
      <c r="BT81" s="66">
        <f t="shared" si="370"/>
        <v>0</v>
      </c>
      <c r="BU81" s="66"/>
      <c r="BV81" s="66">
        <f t="shared" si="371"/>
        <v>0.28663503223673947</v>
      </c>
      <c r="BW81" s="66">
        <f t="shared" si="372"/>
        <v>0.55158237833249701</v>
      </c>
      <c r="BX81" s="66">
        <f t="shared" si="373"/>
        <v>2.0769125310541238E-2</v>
      </c>
      <c r="BY81" s="66">
        <f t="shared" si="374"/>
        <v>3.6415841055361766</v>
      </c>
      <c r="BZ81" s="66">
        <f t="shared" si="375"/>
        <v>0</v>
      </c>
      <c r="CA81" s="66">
        <f t="shared" si="376"/>
        <v>0</v>
      </c>
      <c r="CB81" s="66">
        <f t="shared" si="377"/>
        <v>0</v>
      </c>
      <c r="CC81" s="66">
        <f t="shared" si="378"/>
        <v>0.77711286204375052</v>
      </c>
      <c r="CD81" s="56">
        <f t="shared" si="379"/>
        <v>0.77711286204375052</v>
      </c>
      <c r="CE81" s="66">
        <f t="shared" si="380"/>
        <v>1.554225724087501</v>
      </c>
      <c r="CF81" s="66">
        <f t="shared" si="381"/>
        <v>1.6119636404503312E-2</v>
      </c>
      <c r="CG81" s="66">
        <f t="shared" si="382"/>
        <v>0.24201180817138387</v>
      </c>
      <c r="CH81" s="67">
        <f t="shared" si="383"/>
        <v>0.25813144457588721</v>
      </c>
      <c r="CI81" s="60"/>
      <c r="CJ81" s="60">
        <f t="shared" si="384"/>
        <v>0.96095798766007912</v>
      </c>
      <c r="CK81" s="60">
        <f t="shared" si="385"/>
        <v>1.1611900922731189</v>
      </c>
      <c r="CL81" s="60">
        <f t="shared" si="386"/>
        <v>1.177050091448792</v>
      </c>
      <c r="CM81" s="60"/>
      <c r="CN81" s="60">
        <f t="shared" si="387"/>
        <v>0.96095798766007912</v>
      </c>
      <c r="CO81" s="60">
        <f t="shared" si="388"/>
        <v>8</v>
      </c>
      <c r="CP81" s="60">
        <f t="shared" si="389"/>
        <v>4.291749364243496E-2</v>
      </c>
      <c r="CQ81" s="60">
        <f t="shared" si="390"/>
        <v>2.6310418673624048</v>
      </c>
      <c r="CR81" s="60">
        <f t="shared" si="391"/>
        <v>0</v>
      </c>
      <c r="CS81" s="60">
        <f t="shared" si="392"/>
        <v>0.53004749231115678</v>
      </c>
      <c r="CT81" s="60">
        <f t="shared" si="393"/>
        <v>0.27544422377109906</v>
      </c>
      <c r="CU81" s="60">
        <f t="shared" si="394"/>
        <v>0.74677281209432722</v>
      </c>
      <c r="CV81" s="60">
        <f t="shared" si="395"/>
        <v>1.9958256863877723E-2</v>
      </c>
      <c r="CW81" s="60">
        <f t="shared" si="396"/>
        <v>0.76226310545541087</v>
      </c>
      <c r="CX81" s="60">
        <f t="shared" si="397"/>
        <v>0.23256318017035013</v>
      </c>
      <c r="CY81" s="60">
        <f t="shared" si="398"/>
        <v>0</v>
      </c>
      <c r="CZ81" s="60">
        <f t="shared" si="399"/>
        <v>0</v>
      </c>
      <c r="DA81" s="60">
        <f t="shared" si="400"/>
        <v>1.9219159753201582</v>
      </c>
      <c r="DB81" s="60">
        <f t="shared" si="401"/>
        <v>22.102033716181818</v>
      </c>
      <c r="DC81" s="60">
        <f t="shared" si="510"/>
        <v>1.7959325676363633</v>
      </c>
      <c r="DD81" s="60" t="str">
        <f t="shared" si="402"/>
        <v>FAIL</v>
      </c>
      <c r="DE81" s="59">
        <f t="shared" si="403"/>
        <v>8</v>
      </c>
      <c r="DF81" s="59">
        <f t="shared" si="404"/>
        <v>0</v>
      </c>
      <c r="DG81" s="59">
        <f t="shared" si="405"/>
        <v>0</v>
      </c>
      <c r="DH81" s="59">
        <f t="shared" si="406"/>
        <v>8</v>
      </c>
      <c r="DI81" s="59">
        <f t="shared" si="407"/>
        <v>2.6310418673624048</v>
      </c>
      <c r="DJ81" s="59">
        <f t="shared" si="408"/>
        <v>4.291749364243496E-2</v>
      </c>
      <c r="DK81" s="59">
        <f t="shared" si="409"/>
        <v>0</v>
      </c>
      <c r="DL81" s="59">
        <f t="shared" si="410"/>
        <v>1.7959325676363633</v>
      </c>
      <c r="DM81" s="59">
        <f t="shared" si="411"/>
        <v>0.27544422377109906</v>
      </c>
      <c r="DN81" s="59">
        <f t="shared" si="412"/>
        <v>-1.2658850753252064</v>
      </c>
      <c r="DO81" s="59">
        <f t="shared" si="413"/>
        <v>1.9958256863877723E-2</v>
      </c>
      <c r="DP81" s="59">
        <f t="shared" si="414"/>
        <v>3.4994093339509735</v>
      </c>
      <c r="DQ81" s="59">
        <f t="shared" si="415"/>
        <v>0</v>
      </c>
      <c r="DR81" s="59">
        <f t="shared" si="416"/>
        <v>0</v>
      </c>
      <c r="DS81" s="59">
        <f t="shared" si="417"/>
        <v>0</v>
      </c>
      <c r="DT81" s="59">
        <f t="shared" si="418"/>
        <v>0.74677281209432722</v>
      </c>
      <c r="DU81" s="59">
        <f t="shared" si="419"/>
        <v>0.76226310545541087</v>
      </c>
      <c r="DV81" s="59">
        <f t="shared" si="420"/>
        <v>1.5090359175497381</v>
      </c>
      <c r="DW81" s="59">
        <f t="shared" si="421"/>
        <v>0</v>
      </c>
      <c r="DX81" s="59">
        <f t="shared" si="422"/>
        <v>0</v>
      </c>
      <c r="DY81" s="59">
        <f t="shared" si="423"/>
        <v>0</v>
      </c>
      <c r="DZ81" s="60"/>
      <c r="EA81" s="60">
        <f t="shared" si="424"/>
        <v>0.72313363047529478</v>
      </c>
      <c r="EB81" s="60">
        <f t="shared" si="425"/>
        <v>1.1080778322250524</v>
      </c>
      <c r="EC81" s="60">
        <f t="shared" si="426"/>
        <v>1.0201100792556197</v>
      </c>
      <c r="ED81" s="60">
        <f t="shared" si="427"/>
        <v>0.98815115727216973</v>
      </c>
      <c r="EE81" s="60"/>
      <c r="EF81" s="60">
        <f t="shared" si="428"/>
        <v>1.1080778322250524</v>
      </c>
      <c r="EG81" s="60">
        <f t="shared" si="429"/>
        <v>9.2247764955736162</v>
      </c>
      <c r="EH81" s="60">
        <f t="shared" si="430"/>
        <v>4.9488035825208013E-2</v>
      </c>
      <c r="EI81" s="60">
        <f t="shared" si="431"/>
        <v>3.0338466471143537</v>
      </c>
      <c r="EJ81" s="60">
        <f t="shared" si="432"/>
        <v>0</v>
      </c>
      <c r="EK81" s="60">
        <f t="shared" si="433"/>
        <v>0.61119620607621206</v>
      </c>
      <c r="EL81" s="60">
        <f t="shared" si="434"/>
        <v>0.31761392516064429</v>
      </c>
      <c r="EM81" s="60">
        <f t="shared" si="435"/>
        <v>0.86110153556764524</v>
      </c>
      <c r="EN81" s="60">
        <f t="shared" si="436"/>
        <v>2.3013807351315002E-2</v>
      </c>
      <c r="EO81" s="60">
        <f t="shared" si="437"/>
        <v>0.87896334733100334</v>
      </c>
      <c r="EP81" s="60">
        <f t="shared" si="438"/>
        <v>0.26816791977141224</v>
      </c>
      <c r="EQ81" s="60">
        <f t="shared" si="439"/>
        <v>0</v>
      </c>
      <c r="ER81" s="60">
        <f t="shared" si="440"/>
        <v>0</v>
      </c>
      <c r="ES81" s="60">
        <f t="shared" si="441"/>
        <v>2.2161556644501048</v>
      </c>
      <c r="ET81" s="60">
        <f t="shared" si="442"/>
        <v>25.485790141176203</v>
      </c>
      <c r="EU81" s="60">
        <f t="shared" si="511"/>
        <v>-4.9715802823524058</v>
      </c>
      <c r="EV81" s="60" t="str">
        <f t="shared" si="443"/>
        <v/>
      </c>
      <c r="EW81" s="62">
        <f t="shared" si="444"/>
        <v>9.2247764955736162</v>
      </c>
      <c r="EX81" s="62">
        <f t="shared" si="445"/>
        <v>0</v>
      </c>
      <c r="EY81" s="62">
        <f t="shared" si="446"/>
        <v>0</v>
      </c>
      <c r="EZ81" s="62">
        <f t="shared" si="447"/>
        <v>9.2247764955736162</v>
      </c>
      <c r="FA81" s="62">
        <f t="shared" si="448"/>
        <v>3.0338466471143537</v>
      </c>
      <c r="FB81" s="62">
        <f t="shared" si="449"/>
        <v>4.9488035825208013E-2</v>
      </c>
      <c r="FC81" s="62">
        <f t="shared" si="450"/>
        <v>0</v>
      </c>
      <c r="FD81" s="62">
        <f t="shared" si="451"/>
        <v>-4.9715802823524058</v>
      </c>
      <c r="FE81" s="62">
        <f t="shared" si="452"/>
        <v>0.31761392516064429</v>
      </c>
      <c r="FF81" s="62">
        <f t="shared" si="453"/>
        <v>5.5827764884286175</v>
      </c>
      <c r="FG81" s="62">
        <f t="shared" si="454"/>
        <v>2.3013807351315002E-2</v>
      </c>
      <c r="FH81" s="62">
        <f t="shared" si="455"/>
        <v>4.0351586215277333</v>
      </c>
      <c r="FI81" s="62">
        <f t="shared" si="456"/>
        <v>0</v>
      </c>
      <c r="FJ81" s="62">
        <f t="shared" si="457"/>
        <v>0</v>
      </c>
      <c r="FK81" s="62">
        <f t="shared" si="458"/>
        <v>0</v>
      </c>
      <c r="FL81" s="62">
        <f t="shared" si="459"/>
        <v>0.86110153556764524</v>
      </c>
      <c r="FM81" s="62">
        <f t="shared" si="460"/>
        <v>0.87896334733100334</v>
      </c>
      <c r="FN81" s="62">
        <f t="shared" si="461"/>
        <v>1.7400648828986487</v>
      </c>
      <c r="FO81" s="62">
        <f t="shared" si="462"/>
        <v>0</v>
      </c>
      <c r="FP81" s="62">
        <f t="shared" si="463"/>
        <v>0.26816791977141224</v>
      </c>
      <c r="FQ81" s="62">
        <f t="shared" si="464"/>
        <v>0.26816791977141224</v>
      </c>
      <c r="FR81" s="62" t="str">
        <f t="shared" si="465"/>
        <v>Fail</v>
      </c>
      <c r="FS81" s="62" t="str">
        <f t="shared" si="466"/>
        <v>Low-Ca</v>
      </c>
      <c r="FT81" s="60">
        <f t="shared" si="467"/>
        <v>5.3829306689459691E-2</v>
      </c>
      <c r="FU81" s="60"/>
      <c r="FV81" s="60">
        <f t="shared" si="468"/>
        <v>1.0345179099425659</v>
      </c>
      <c r="FW81" s="60">
        <f t="shared" si="469"/>
        <v>8.612388247786809</v>
      </c>
      <c r="FX81" s="60">
        <f t="shared" si="470"/>
        <v>4.620276473382149E-2</v>
      </c>
      <c r="FY81" s="60">
        <f t="shared" si="471"/>
        <v>2.8324442572383797</v>
      </c>
      <c r="FZ81" s="60">
        <f t="shared" si="472"/>
        <v>0</v>
      </c>
      <c r="GA81" s="60">
        <f t="shared" si="473"/>
        <v>0.57062184919368442</v>
      </c>
      <c r="GB81" s="60">
        <f t="shared" si="474"/>
        <v>0.29652907446587173</v>
      </c>
      <c r="GC81" s="60">
        <f t="shared" si="475"/>
        <v>0.80393717383098628</v>
      </c>
      <c r="GD81" s="60">
        <f t="shared" si="476"/>
        <v>2.1486032107596365E-2</v>
      </c>
      <c r="GE81" s="60">
        <f t="shared" si="477"/>
        <v>0.82061322639320722</v>
      </c>
      <c r="GF81" s="60">
        <f t="shared" si="478"/>
        <v>0.25036554997088123</v>
      </c>
      <c r="GG81" s="60">
        <f t="shared" si="479"/>
        <v>0</v>
      </c>
      <c r="GH81" s="60">
        <f t="shared" si="480"/>
        <v>0</v>
      </c>
      <c r="GI81" s="60">
        <f t="shared" si="481"/>
        <v>2.0690358198851317</v>
      </c>
      <c r="GJ81" s="60">
        <f t="shared" si="482"/>
        <v>23.793911928679012</v>
      </c>
      <c r="GK81" s="60">
        <f t="shared" si="512"/>
        <v>-1.5878238573580248</v>
      </c>
      <c r="GL81" s="60"/>
      <c r="GM81" s="88">
        <f t="shared" si="483"/>
        <v>8.612388247786809</v>
      </c>
      <c r="GN81" s="88">
        <f t="shared" si="484"/>
        <v>0</v>
      </c>
      <c r="GO81" s="88">
        <f t="shared" si="485"/>
        <v>0</v>
      </c>
      <c r="GP81" s="87">
        <f t="shared" si="486"/>
        <v>8.612388247786809</v>
      </c>
      <c r="GQ81" s="88">
        <f t="shared" si="487"/>
        <v>2.8324442572383797</v>
      </c>
      <c r="GR81" s="88">
        <f t="shared" si="488"/>
        <v>4.620276473382149E-2</v>
      </c>
      <c r="GS81" s="88">
        <f t="shared" si="489"/>
        <v>0</v>
      </c>
      <c r="GT81" s="88">
        <f t="shared" si="490"/>
        <v>-1.5878238573580248</v>
      </c>
      <c r="GU81" s="88">
        <f t="shared" si="491"/>
        <v>0.29652907446587173</v>
      </c>
      <c r="GV81" s="88">
        <f t="shared" si="492"/>
        <v>2.1584457065517091</v>
      </c>
      <c r="GW81" s="88">
        <f t="shared" si="493"/>
        <v>2.1486032107596365E-2</v>
      </c>
      <c r="GX81" s="87">
        <f t="shared" si="494"/>
        <v>3.7672839777393539</v>
      </c>
      <c r="GY81" s="88">
        <f t="shared" si="495"/>
        <v>0</v>
      </c>
      <c r="GZ81" s="88">
        <f t="shared" si="496"/>
        <v>0</v>
      </c>
      <c r="HA81" s="88">
        <f t="shared" si="497"/>
        <v>0</v>
      </c>
      <c r="HB81" s="88">
        <f t="shared" si="498"/>
        <v>0.80393717383098628</v>
      </c>
      <c r="HC81" s="88">
        <f t="shared" si="499"/>
        <v>0.82061322639320722</v>
      </c>
      <c r="HD81" s="87">
        <f t="shared" si="500"/>
        <v>1.6245504002241935</v>
      </c>
      <c r="HE81" s="88">
        <f t="shared" si="501"/>
        <v>0</v>
      </c>
      <c r="HF81" s="88">
        <f t="shared" si="502"/>
        <v>0.25036554997088123</v>
      </c>
      <c r="HG81" s="88">
        <f t="shared" si="503"/>
        <v>0.25036554997088123</v>
      </c>
      <c r="HH81" s="96" t="str">
        <f t="shared" si="504"/>
        <v>Fail</v>
      </c>
      <c r="HI81" s="83">
        <f t="shared" si="505"/>
        <v>0.12078701449754249</v>
      </c>
      <c r="HJ81" s="83">
        <f t="shared" si="506"/>
        <v>0.25036554997088123</v>
      </c>
      <c r="HK81" s="83">
        <f t="shared" si="507"/>
        <v>4.620276473382149E-2</v>
      </c>
      <c r="HL81" s="83">
        <f t="shared" si="508"/>
        <v>8.612388247786809</v>
      </c>
      <c r="HM81" s="96" t="str">
        <f t="shared" si="509"/>
        <v>Ferroactinolite</v>
      </c>
      <c r="HN81" s="60"/>
      <c r="HO81" s="60"/>
      <c r="HP81" s="97">
        <f>parameters!$E$5+parameters!$F$5*calcs!$Q81 +parameters!$G$5*calcs!$GM81+parameters!$H$5*LN(calcs!$GM81)+parameters!$I$5*calcs!$GQ81+parameters!$J$5*(calcs!$GU81+calcs!$GY81) + parameters!$K$5*calcs!$GT81+parameters!$L$5*(calcs!$GV81+calcs!$GZ81)+parameters!$M$5*(calcs!$GT81+calcs!$GV81+calcs!$GZ81)+parameters!$N$5*(calcs!$GO81+calcs!$GR81)+parameters!$O$5*calcs!$HB81+parameters!$P$5*calcs!$HE81</f>
        <v>68.252634368672773</v>
      </c>
      <c r="HQ81" s="97">
        <f>parameters!$E$6+parameters!$F$6*calcs!$Q81 +parameters!$G$6*calcs!$GM81+parameters!$H$6*LN(calcs!$GM81)+parameters!$I$6*calcs!$GQ81+parameters!$J$6*(calcs!$GU81+calcs!$GY81) + parameters!$K$6*calcs!$GT81+parameters!$L$6*(calcs!$GV81+calcs!$GZ81)+parameters!$M$6*(calcs!$GT81+calcs!$GV81+calcs!$GZ81)+parameters!$N$6*(calcs!$GO81+calcs!$GR81)+parameters!$O$6*calcs!$HB81+parameters!$P$6*calcs!$HE81</f>
        <v>89.951719979500965</v>
      </c>
      <c r="HR81" s="97">
        <f>parameters!$E$7+parameters!$F$7*calcs!$Q81 +parameters!$G$7*calcs!$GM81+parameters!$H$7*LN(calcs!$GM81)+parameters!$I$7*calcs!$GQ81+parameters!$J$7*(calcs!$GU81+calcs!$GY81) + parameters!$K$7*calcs!$GT81+parameters!$L$7*(calcs!$GV81+calcs!$GZ81)+parameters!$M$7*(calcs!$GT81+calcs!$GV81+calcs!$GZ81)+parameters!$N$7*(calcs!$GO81+calcs!$GR81)+parameters!$O$7*calcs!$HB81+parameters!$P$7*calcs!$HE81</f>
        <v>136.05388062232061</v>
      </c>
      <c r="HS81" s="97">
        <f>parameters!$E$8+parameters!$F$8*calcs!$Q81 +parameters!$G$8*calcs!$GM81+parameters!$H$8*LN(calcs!$GM81)+parameters!$I$8*calcs!$GQ81+parameters!$J$8*(calcs!$GU81+calcs!$GY81) + parameters!$K$8*calcs!$GT81+parameters!$L$8*(calcs!$GV81+calcs!$GZ81)+parameters!$M$8*(calcs!$GT81+calcs!$GV81+calcs!$GZ81)+parameters!$N$8*(calcs!$GO81+calcs!$GR81)+parameters!$O$8*calcs!$HB81+parameters!$P$8*calcs!$HE81</f>
        <v>135.96192053392349</v>
      </c>
      <c r="HT81" s="81"/>
      <c r="HU81" s="97">
        <f>EXP(parameters!$E$10+parameters!$F$10*calcs!$Q81 +parameters!$G$10*calcs!$GM81+parameters!$H$10*LN(calcs!$GM81)+parameters!$I$10*calcs!$GQ81+parameters!$J$10*(calcs!$GU81+calcs!$GY81) + parameters!$K$10*calcs!$GT81+parameters!$L$10*(calcs!$GV81+calcs!$GZ81)+parameters!$M$10*(calcs!$GT81+calcs!$GV81+calcs!$GZ81)+parameters!$N$10*(calcs!$GO81+calcs!$GR81)+parameters!$O$10*calcs!$HB81+parameters!$P$10*calcs!$HE81)</f>
        <v>1.4076783076468884E-2</v>
      </c>
      <c r="HV81" s="97">
        <f>EXP(parameters!$E$11+parameters!$F$11*calcs!$Q81 +parameters!$G$11*calcs!$GM81+parameters!$H$11*LN(calcs!$GM81)+parameters!$I$11*calcs!$GQ81+parameters!$J$11*(calcs!$GU81+calcs!$GY81) + parameters!$K$11*calcs!$GT81+parameters!$L$11*(calcs!$GV81+calcs!$GZ81)+parameters!$M$11*(calcs!$GT81+calcs!$GV81+calcs!$GZ81)+parameters!$N$11*(calcs!$GO81+calcs!$GR81)+parameters!$O$11*calcs!$HB81+parameters!$P$11*calcs!$HE81)</f>
        <v>3.164114975506762E-2</v>
      </c>
      <c r="HX81" s="97">
        <f>EXP(parameters!$E$13+parameters!$F$13*calcs!$Q81 +parameters!$G$13*calcs!$GM81+parameters!$H$13*LN(calcs!$GM81)+parameters!$I$13*calcs!$GQ81+parameters!$J$13*(calcs!$GU81+calcs!$GY81) + parameters!$K$13*calcs!$GT81+parameters!$L$13*(calcs!$GV81+calcs!$GZ81)+parameters!$M$13*(calcs!$GT81+calcs!$GV81+calcs!$GZ81)+parameters!$N$13*(calcs!$GO81+calcs!$GR81)+parameters!$O$13*calcs!$HB81+parameters!$P$13*calcs!$HE81)</f>
        <v>4.7639007815759582E-2</v>
      </c>
      <c r="HY81" s="97">
        <f>EXP(parameters!$E$14+parameters!$F$14*calcs!$Q81 +parameters!$G$14*calcs!$GM81+parameters!$H$14*LN(calcs!$GM81)+parameters!$I$14*calcs!$GQ81+parameters!$J$14*(calcs!$GU81+calcs!$GY81) + parameters!$K$14*calcs!$GT81+parameters!$L$14*(calcs!$GV81+calcs!$GZ81)+parameters!$M$14*(calcs!$GT81+calcs!$GV81+calcs!$GZ81)+parameters!$N$14*(calcs!$GO81+calcs!$GR81)+parameters!$O$14*calcs!$HB81+parameters!$P$14*calcs!$HE81)</f>
        <v>3.5713060281663662E-2</v>
      </c>
      <c r="HZ81" s="81"/>
      <c r="IA81" s="97">
        <f>EXP(parameters!$E$16+parameters!$F$16*calcs!$Q81 +parameters!$G$16*calcs!$GM81+parameters!$H$16*LN(calcs!$GM81)+parameters!$I$16*calcs!$GQ81+parameters!$J$16*(calcs!$GU81+calcs!$GY81) + parameters!$K$16*calcs!$GT81+parameters!$L$16*(calcs!$GV81+calcs!$GZ81)+parameters!$M$16*(calcs!$GT81+calcs!$GV81+calcs!$GZ81)+parameters!$N$16*(calcs!$GO81+calcs!$GR81)+parameters!$O$16*calcs!$HB81+parameters!$P$16*calcs!$HE81)</f>
        <v>1.2844133028203377E-3</v>
      </c>
      <c r="IB81" s="81"/>
      <c r="IC81" s="97">
        <f>(parameters!$E$18+parameters!$F$18*calcs!$Q81 +parameters!$G$18*calcs!$GM81+parameters!$H$18*LN(calcs!$GM81)+parameters!$I$18*calcs!$GQ81+parameters!$J$18*(calcs!$GU81+calcs!$GY81) + parameters!$K$18*calcs!$GT81+parameters!$L$18*(calcs!$GV81+calcs!$GZ81)+parameters!$M$18*(calcs!$GT81+calcs!$GV81+calcs!$GZ81)+parameters!$N$18*(calcs!$GO81+calcs!$GR81)+parameters!$O$18*calcs!$HB81+parameters!$P$18*calcs!$HE81)</f>
        <v>-19.612317971004853</v>
      </c>
      <c r="ID81" s="97">
        <f>EXP(parameters!$E$19+parameters!$F$19*calcs!$Q81 +parameters!$G$19*calcs!$GM81+parameters!$H$19*LN(calcs!$GM81)+parameters!$I$19*calcs!$GQ81+parameters!$J$19*(calcs!$GU81+calcs!$GY81) + parameters!$K$19*calcs!$GT81+parameters!$L$19*(calcs!$GV81+calcs!$GZ81)+parameters!$M$19*(calcs!$GT81+calcs!$GV81+calcs!$GZ81)+parameters!$N$19*(calcs!$GO81+calcs!$GR81)+parameters!$O$19*calcs!$HB81+parameters!$P$19*calcs!$HE81)</f>
        <v>1.2835919216823946</v>
      </c>
      <c r="IE81" s="73"/>
      <c r="IF81" s="97">
        <f>(parameters!$E$21+parameters!$F$21*calcs!$Q81 +parameters!$G$21*calcs!$GM81+parameters!$H$21*LN(calcs!$GM81)+parameters!$I$21*calcs!$GQ81+parameters!$J$21*(calcs!$GU81+calcs!$GY81) + parameters!$K$21*calcs!$GT81+parameters!$L$21*(calcs!$GV81+calcs!$GZ81)+parameters!$M$21*(calcs!$GT81+calcs!$GV81+calcs!$GZ81)+parameters!$N$21*(calcs!$GO81+calcs!$GR81)+parameters!$O$21*calcs!$HB81+parameters!$P$21*calcs!$HE81)</f>
        <v>9.7348805997437644</v>
      </c>
      <c r="IG81" s="97">
        <f>(parameters!$E$22+parameters!$F$22*calcs!$Q81 +parameters!$G$22*calcs!$GM81+parameters!$H$22*LN(calcs!$GM81)+parameters!$I$22*calcs!$GQ81+parameters!$J$22*(calcs!$GU81+calcs!$GY81) + parameters!$K$22*calcs!$GT81+parameters!$L$22*(calcs!$GV81+calcs!$GZ81)+parameters!$M$22*(calcs!$GT81+calcs!$GV81+calcs!$GZ81)+parameters!$N$22*(calcs!$GO81+calcs!$GR81)+parameters!$O$22*calcs!$HB81+parameters!$P$22*calcs!$HE81)</f>
        <v>1.3317501199029858</v>
      </c>
      <c r="IH81" s="81"/>
      <c r="II81" s="97">
        <f>(parameters!$E$24+parameters!$F$24*calcs!$Q81 +parameters!$G$24*calcs!$GM81+parameters!$H$24*LN(calcs!$GM81)+parameters!$I$24*calcs!$GQ81+parameters!$J$24*(calcs!$GU81+calcs!$GY81) + parameters!$K$24*calcs!$GT81+parameters!$L$24*(calcs!$GV81+calcs!$GZ81)+parameters!$M$24*(calcs!$GT81+calcs!$GV81+calcs!$GZ81)+parameters!$N$24*(calcs!$GO81+calcs!$GR81)+parameters!$O$24*calcs!$HB81+parameters!$P$24*calcs!$HE81)</f>
        <v>17.590099309379589</v>
      </c>
    </row>
    <row r="82" spans="1:243" x14ac:dyDescent="0.3">
      <c r="A82" s="138" t="s">
        <v>181</v>
      </c>
      <c r="C82" s="115">
        <v>56.900001525878899</v>
      </c>
      <c r="D82" s="115">
        <v>0.77999997138977095</v>
      </c>
      <c r="E82" s="115">
        <v>18.899999618530298</v>
      </c>
      <c r="F82" s="115"/>
      <c r="G82" s="115">
        <v>7.6500000953674299</v>
      </c>
      <c r="H82" s="115">
        <v>3.5</v>
      </c>
      <c r="I82" s="115">
        <v>8.3000001907348597</v>
      </c>
      <c r="J82" s="115">
        <v>0.15000000596046401</v>
      </c>
      <c r="K82" s="115">
        <v>3.21000003814697</v>
      </c>
      <c r="L82" s="115">
        <v>0.58999997377395597</v>
      </c>
      <c r="M82" s="91">
        <v>0</v>
      </c>
      <c r="N82" s="91">
        <v>0</v>
      </c>
      <c r="O82" s="91">
        <v>0</v>
      </c>
      <c r="P82" s="91">
        <v>95.759999999999991</v>
      </c>
      <c r="Q82" s="60">
        <v>1025</v>
      </c>
      <c r="R82" s="92">
        <f t="shared" si="316"/>
        <v>0.94707059796735849</v>
      </c>
      <c r="S82" s="93">
        <f t="shared" si="317"/>
        <v>9.7658691797892945E-3</v>
      </c>
      <c r="T82" s="93">
        <f t="shared" si="318"/>
        <v>0.18536462515672919</v>
      </c>
      <c r="U82" s="93">
        <f t="shared" si="319"/>
        <v>0</v>
      </c>
      <c r="V82" s="93">
        <f t="shared" si="320"/>
        <v>0.10648663829854439</v>
      </c>
      <c r="W82" s="93">
        <f t="shared" si="321"/>
        <v>8.6827090052096254E-2</v>
      </c>
      <c r="X82" s="93">
        <f t="shared" si="322"/>
        <v>0.14800285646816796</v>
      </c>
      <c r="Y82" s="93">
        <f t="shared" si="323"/>
        <v>2.1144630104378915E-3</v>
      </c>
      <c r="Z82" s="93">
        <f t="shared" si="324"/>
        <v>5.1791736526032528E-2</v>
      </c>
      <c r="AA82" s="93">
        <f t="shared" si="325"/>
        <v>6.2630433060160877E-3</v>
      </c>
      <c r="AB82" s="93">
        <f t="shared" si="326"/>
        <v>0</v>
      </c>
      <c r="AC82" s="94">
        <f t="shared" si="327"/>
        <v>0</v>
      </c>
      <c r="AD82" s="92">
        <f t="shared" si="328"/>
        <v>1.894141195934717</v>
      </c>
      <c r="AE82" s="93">
        <f t="shared" si="329"/>
        <v>1.9531738359578589E-2</v>
      </c>
      <c r="AF82" s="93">
        <f t="shared" si="330"/>
        <v>0.55609387547018763</v>
      </c>
      <c r="AG82" s="93">
        <f t="shared" si="331"/>
        <v>0</v>
      </c>
      <c r="AH82" s="93">
        <f t="shared" si="332"/>
        <v>0.10648663829854439</v>
      </c>
      <c r="AI82" s="93">
        <f t="shared" si="333"/>
        <v>8.6827090052096254E-2</v>
      </c>
      <c r="AJ82" s="93">
        <f t="shared" si="334"/>
        <v>0.14800285646816796</v>
      </c>
      <c r="AK82" s="93">
        <f t="shared" si="335"/>
        <v>2.1144630104378915E-3</v>
      </c>
      <c r="AL82" s="93">
        <f t="shared" si="336"/>
        <v>5.1791736526032528E-2</v>
      </c>
      <c r="AM82" s="93">
        <f t="shared" si="337"/>
        <v>6.2630433060160877E-3</v>
      </c>
      <c r="AN82" s="94">
        <f t="shared" si="338"/>
        <v>2.8712526374257781</v>
      </c>
      <c r="AO82" s="92">
        <f t="shared" si="339"/>
        <v>15.172906395849902</v>
      </c>
      <c r="AP82" s="93">
        <f t="shared" si="340"/>
        <v>0.15645783878950642</v>
      </c>
      <c r="AQ82" s="93">
        <f t="shared" si="341"/>
        <v>4.4545572093166053</v>
      </c>
      <c r="AR82" s="93">
        <f t="shared" si="342"/>
        <v>0</v>
      </c>
      <c r="AS82" s="93">
        <f t="shared" si="343"/>
        <v>0.85300493900890062</v>
      </c>
      <c r="AT82" s="93">
        <f t="shared" si="344"/>
        <v>0.69552328665465157</v>
      </c>
      <c r="AU82" s="93">
        <f t="shared" si="345"/>
        <v>1.1855681573948083</v>
      </c>
      <c r="AV82" s="93">
        <f t="shared" si="346"/>
        <v>1.6937781303589194E-2</v>
      </c>
      <c r="AW82" s="93">
        <f t="shared" si="347"/>
        <v>0.4148746524676169</v>
      </c>
      <c r="AX82" s="93">
        <f t="shared" si="348"/>
        <v>5.0169739214421083E-2</v>
      </c>
      <c r="AY82" s="94">
        <f t="shared" si="349"/>
        <v>23.000000000000004</v>
      </c>
      <c r="AZ82" s="92">
        <f t="shared" si="350"/>
        <v>7.5864531979249508</v>
      </c>
      <c r="BA82" s="93">
        <f t="shared" si="351"/>
        <v>7.822891939475321E-2</v>
      </c>
      <c r="BB82" s="93">
        <f t="shared" si="352"/>
        <v>2.96970480621107</v>
      </c>
      <c r="BC82" s="93">
        <f t="shared" si="353"/>
        <v>0</v>
      </c>
      <c r="BD82" s="93">
        <f t="shared" si="354"/>
        <v>0.85300493900890062</v>
      </c>
      <c r="BE82" s="93">
        <f t="shared" si="355"/>
        <v>0.69552328665465157</v>
      </c>
      <c r="BF82" s="93">
        <f t="shared" si="356"/>
        <v>1.1855681573948083</v>
      </c>
      <c r="BG82" s="93">
        <f t="shared" si="357"/>
        <v>1.6937781303589194E-2</v>
      </c>
      <c r="BH82" s="93">
        <f t="shared" si="358"/>
        <v>0.8297493049352338</v>
      </c>
      <c r="BI82" s="93">
        <f t="shared" si="359"/>
        <v>0.10033947842884217</v>
      </c>
      <c r="BJ82" s="93">
        <f t="shared" si="360"/>
        <v>0</v>
      </c>
      <c r="BK82" s="93">
        <f t="shared" si="361"/>
        <v>0</v>
      </c>
      <c r="BL82" s="93">
        <f t="shared" si="362"/>
        <v>2</v>
      </c>
      <c r="BM82" s="94">
        <f t="shared" si="363"/>
        <v>14.315509871256801</v>
      </c>
      <c r="BN82" s="95">
        <f t="shared" si="364"/>
        <v>7.5864531979249508</v>
      </c>
      <c r="BO82" s="66">
        <f t="shared" si="365"/>
        <v>0.41354680207504924</v>
      </c>
      <c r="BP82" s="66">
        <f t="shared" si="366"/>
        <v>0</v>
      </c>
      <c r="BQ82" s="66">
        <f t="shared" si="367"/>
        <v>8</v>
      </c>
      <c r="BR82" s="66">
        <f t="shared" si="368"/>
        <v>2.5561580041360208</v>
      </c>
      <c r="BS82" s="66">
        <f t="shared" si="369"/>
        <v>7.822891939475321E-2</v>
      </c>
      <c r="BT82" s="66">
        <f t="shared" si="370"/>
        <v>0</v>
      </c>
      <c r="BU82" s="66"/>
      <c r="BV82" s="66">
        <f t="shared" si="371"/>
        <v>0.69552328665465157</v>
      </c>
      <c r="BW82" s="66">
        <f t="shared" si="372"/>
        <v>0.85300493900890062</v>
      </c>
      <c r="BX82" s="66">
        <f t="shared" si="373"/>
        <v>1.6937781303589194E-2</v>
      </c>
      <c r="BY82" s="66">
        <f t="shared" si="374"/>
        <v>4.199852930497916</v>
      </c>
      <c r="BZ82" s="66">
        <f t="shared" si="375"/>
        <v>0</v>
      </c>
      <c r="CA82" s="66">
        <f t="shared" si="376"/>
        <v>0</v>
      </c>
      <c r="CB82" s="66">
        <f t="shared" si="377"/>
        <v>0</v>
      </c>
      <c r="CC82" s="66">
        <f t="shared" si="378"/>
        <v>1.1855681573948083</v>
      </c>
      <c r="CD82" s="56">
        <f t="shared" si="379"/>
        <v>0.81443184260519175</v>
      </c>
      <c r="CE82" s="66">
        <f t="shared" si="380"/>
        <v>2</v>
      </c>
      <c r="CF82" s="66">
        <f t="shared" si="381"/>
        <v>1.5317462330042053E-2</v>
      </c>
      <c r="CG82" s="66">
        <f t="shared" si="382"/>
        <v>0.10033947842884217</v>
      </c>
      <c r="CH82" s="67">
        <f t="shared" si="383"/>
        <v>0.11565694075888422</v>
      </c>
      <c r="CI82" s="60"/>
      <c r="CJ82" s="60">
        <f t="shared" si="384"/>
        <v>1.0545112177305942</v>
      </c>
      <c r="CK82" s="60">
        <f t="shared" si="385"/>
        <v>1.1176688880726058</v>
      </c>
      <c r="CL82" s="60">
        <f t="shared" si="386"/>
        <v>1.1206221979499533</v>
      </c>
      <c r="CM82" s="60"/>
      <c r="CN82" s="60">
        <f t="shared" si="387"/>
        <v>1</v>
      </c>
      <c r="CO82" s="60">
        <f t="shared" si="388"/>
        <v>7.5864531979249508</v>
      </c>
      <c r="CP82" s="60">
        <f t="shared" si="389"/>
        <v>7.822891939475321E-2</v>
      </c>
      <c r="CQ82" s="60">
        <f t="shared" si="390"/>
        <v>2.96970480621107</v>
      </c>
      <c r="CR82" s="60">
        <f t="shared" si="391"/>
        <v>0</v>
      </c>
      <c r="CS82" s="60">
        <f t="shared" si="392"/>
        <v>0.85300493900890062</v>
      </c>
      <c r="CT82" s="60">
        <f t="shared" si="393"/>
        <v>0.69552328665465157</v>
      </c>
      <c r="CU82" s="60">
        <f t="shared" si="394"/>
        <v>1.1855681573948083</v>
      </c>
      <c r="CV82" s="60">
        <f t="shared" si="395"/>
        <v>1.6937781303589194E-2</v>
      </c>
      <c r="CW82" s="60">
        <f t="shared" si="396"/>
        <v>0.8297493049352338</v>
      </c>
      <c r="CX82" s="60">
        <f t="shared" si="397"/>
        <v>0.10033947842884217</v>
      </c>
      <c r="CY82" s="60">
        <f t="shared" si="398"/>
        <v>0</v>
      </c>
      <c r="CZ82" s="60">
        <f t="shared" si="399"/>
        <v>0</v>
      </c>
      <c r="DA82" s="60">
        <f t="shared" si="400"/>
        <v>2</v>
      </c>
      <c r="DB82" s="60">
        <f t="shared" si="401"/>
        <v>23.000000000000004</v>
      </c>
      <c r="DC82" s="60">
        <f t="shared" si="510"/>
        <v>-7.1054273576010019E-15</v>
      </c>
      <c r="DD82" s="60" t="str">
        <f t="shared" si="402"/>
        <v/>
      </c>
      <c r="DE82" s="59">
        <f t="shared" si="403"/>
        <v>7.5864531979249508</v>
      </c>
      <c r="DF82" s="59">
        <f t="shared" si="404"/>
        <v>0.41354680207504924</v>
      </c>
      <c r="DG82" s="59">
        <f t="shared" si="405"/>
        <v>0</v>
      </c>
      <c r="DH82" s="59">
        <f t="shared" si="406"/>
        <v>8</v>
      </c>
      <c r="DI82" s="59">
        <f t="shared" si="407"/>
        <v>2.5561580041360208</v>
      </c>
      <c r="DJ82" s="59">
        <f t="shared" si="408"/>
        <v>7.822891939475321E-2</v>
      </c>
      <c r="DK82" s="59">
        <f t="shared" si="409"/>
        <v>0</v>
      </c>
      <c r="DL82" s="59">
        <f t="shared" si="410"/>
        <v>-7.1054273576010019E-15</v>
      </c>
      <c r="DM82" s="59">
        <f t="shared" si="411"/>
        <v>0.69552328665465157</v>
      </c>
      <c r="DN82" s="59">
        <f t="shared" si="412"/>
        <v>0.85300493900890773</v>
      </c>
      <c r="DO82" s="59">
        <f t="shared" si="413"/>
        <v>1.6937781303589194E-2</v>
      </c>
      <c r="DP82" s="59">
        <f t="shared" si="414"/>
        <v>4.199852930497916</v>
      </c>
      <c r="DQ82" s="59">
        <f t="shared" si="415"/>
        <v>0</v>
      </c>
      <c r="DR82" s="59">
        <f t="shared" si="416"/>
        <v>0</v>
      </c>
      <c r="DS82" s="59">
        <f t="shared" si="417"/>
        <v>0</v>
      </c>
      <c r="DT82" s="59">
        <f t="shared" si="418"/>
        <v>1.1855681573948083</v>
      </c>
      <c r="DU82" s="59">
        <f t="shared" si="419"/>
        <v>0.81443184260519175</v>
      </c>
      <c r="DV82" s="59">
        <f t="shared" si="420"/>
        <v>2</v>
      </c>
      <c r="DW82" s="59">
        <f t="shared" si="421"/>
        <v>1.5317462330042053E-2</v>
      </c>
      <c r="DX82" s="59">
        <f t="shared" si="422"/>
        <v>0</v>
      </c>
      <c r="DY82" s="59">
        <f t="shared" si="423"/>
        <v>1.5317462330042053E-2</v>
      </c>
      <c r="DZ82" s="60"/>
      <c r="EA82" s="60">
        <f t="shared" si="424"/>
        <v>0.7578514831689247</v>
      </c>
      <c r="EB82" s="60">
        <f t="shared" si="425"/>
        <v>1.0552107069759793</v>
      </c>
      <c r="EC82" s="60">
        <f t="shared" si="426"/>
        <v>0.9712059048899595</v>
      </c>
      <c r="ED82" s="60">
        <f t="shared" si="427"/>
        <v>0.98179401854546366</v>
      </c>
      <c r="EE82" s="60"/>
      <c r="EF82" s="60">
        <f t="shared" si="428"/>
        <v>1.0552107069759793</v>
      </c>
      <c r="EG82" s="60">
        <f t="shared" si="429"/>
        <v>8.0053066424225658</v>
      </c>
      <c r="EH82" s="60">
        <f t="shared" si="430"/>
        <v>8.254799334050443E-2</v>
      </c>
      <c r="EI82" s="60">
        <f t="shared" si="431"/>
        <v>3.1336643080719466</v>
      </c>
      <c r="EJ82" s="60">
        <f t="shared" si="432"/>
        <v>0</v>
      </c>
      <c r="EK82" s="60">
        <f t="shared" si="433"/>
        <v>0.90009994474558408</v>
      </c>
      <c r="EL82" s="60">
        <f t="shared" si="434"/>
        <v>0.73392361902911163</v>
      </c>
      <c r="EM82" s="60">
        <f t="shared" si="435"/>
        <v>1.2510242135327847</v>
      </c>
      <c r="EN82" s="60">
        <f t="shared" si="436"/>
        <v>1.7872928183964878E-2</v>
      </c>
      <c r="EO82" s="60">
        <f t="shared" si="437"/>
        <v>0.87556035067353544</v>
      </c>
      <c r="EP82" s="60">
        <f t="shared" si="438"/>
        <v>0.10587929197049957</v>
      </c>
      <c r="EQ82" s="60">
        <f t="shared" si="439"/>
        <v>0</v>
      </c>
      <c r="ER82" s="60">
        <f t="shared" si="440"/>
        <v>0</v>
      </c>
      <c r="ES82" s="60">
        <f t="shared" si="441"/>
        <v>2.1104214139519586</v>
      </c>
      <c r="ET82" s="60">
        <f t="shared" si="442"/>
        <v>24.26984626044753</v>
      </c>
      <c r="EU82" s="60">
        <f t="shared" si="511"/>
        <v>-2.5396925208950591</v>
      </c>
      <c r="EV82" s="60" t="str">
        <f t="shared" si="443"/>
        <v/>
      </c>
      <c r="EW82" s="62">
        <f t="shared" si="444"/>
        <v>8.0053066424225658</v>
      </c>
      <c r="EX82" s="62">
        <f t="shared" si="445"/>
        <v>0</v>
      </c>
      <c r="EY82" s="62">
        <f t="shared" si="446"/>
        <v>0</v>
      </c>
      <c r="EZ82" s="62">
        <f t="shared" si="447"/>
        <v>8.0053066424225658</v>
      </c>
      <c r="FA82" s="62">
        <f t="shared" si="448"/>
        <v>3.1336643080719466</v>
      </c>
      <c r="FB82" s="62">
        <f t="shared" si="449"/>
        <v>8.254799334050443E-2</v>
      </c>
      <c r="FC82" s="62">
        <f t="shared" si="450"/>
        <v>0</v>
      </c>
      <c r="FD82" s="62">
        <f t="shared" si="451"/>
        <v>-2.5396925208950591</v>
      </c>
      <c r="FE82" s="62">
        <f t="shared" si="452"/>
        <v>0.73392361902911163</v>
      </c>
      <c r="FF82" s="62">
        <f t="shared" si="453"/>
        <v>3.4397924656406431</v>
      </c>
      <c r="FG82" s="62">
        <f t="shared" si="454"/>
        <v>1.7872928183964878E-2</v>
      </c>
      <c r="FH82" s="62">
        <f t="shared" si="455"/>
        <v>4.8681087933711114</v>
      </c>
      <c r="FI82" s="62">
        <f t="shared" si="456"/>
        <v>0</v>
      </c>
      <c r="FJ82" s="62">
        <f t="shared" si="457"/>
        <v>0</v>
      </c>
      <c r="FK82" s="62">
        <f t="shared" si="458"/>
        <v>0</v>
      </c>
      <c r="FL82" s="62">
        <f t="shared" si="459"/>
        <v>1.2510242135327847</v>
      </c>
      <c r="FM82" s="62">
        <f t="shared" si="460"/>
        <v>0.7489757864672153</v>
      </c>
      <c r="FN82" s="62">
        <f t="shared" si="461"/>
        <v>2</v>
      </c>
      <c r="FO82" s="62">
        <f t="shared" si="462"/>
        <v>0.12658456420632014</v>
      </c>
      <c r="FP82" s="62">
        <f t="shared" si="463"/>
        <v>0.10587929197049957</v>
      </c>
      <c r="FQ82" s="62">
        <f t="shared" si="464"/>
        <v>0.23246385617681969</v>
      </c>
      <c r="FR82" s="62" t="str">
        <f t="shared" si="465"/>
        <v>Fail</v>
      </c>
      <c r="FS82" s="62" t="str">
        <f t="shared" si="466"/>
        <v>Low-Ca</v>
      </c>
      <c r="FT82" s="60">
        <f t="shared" si="467"/>
        <v>0.17584416480192455</v>
      </c>
      <c r="FU82" s="60"/>
      <c r="FV82" s="60">
        <f t="shared" si="468"/>
        <v>1.0276053534879896</v>
      </c>
      <c r="FW82" s="60">
        <f t="shared" si="469"/>
        <v>7.7958799201737587</v>
      </c>
      <c r="FX82" s="60">
        <f t="shared" si="470"/>
        <v>8.0388456367628827E-2</v>
      </c>
      <c r="FY82" s="60">
        <f t="shared" si="471"/>
        <v>3.0516845571415083</v>
      </c>
      <c r="FZ82" s="60">
        <f t="shared" si="472"/>
        <v>0</v>
      </c>
      <c r="GA82" s="60">
        <f t="shared" si="473"/>
        <v>0.87655244187724235</v>
      </c>
      <c r="GB82" s="60">
        <f t="shared" si="474"/>
        <v>0.71472345284188155</v>
      </c>
      <c r="GC82" s="60">
        <f t="shared" si="475"/>
        <v>1.2182961854637966</v>
      </c>
      <c r="GD82" s="60">
        <f t="shared" si="476"/>
        <v>1.7405354743777038E-2</v>
      </c>
      <c r="GE82" s="60">
        <f t="shared" si="477"/>
        <v>0.85265482780438462</v>
      </c>
      <c r="GF82" s="60">
        <f t="shared" si="478"/>
        <v>0.10310938519967086</v>
      </c>
      <c r="GG82" s="60">
        <f t="shared" si="479"/>
        <v>0</v>
      </c>
      <c r="GH82" s="60">
        <f t="shared" si="480"/>
        <v>0</v>
      </c>
      <c r="GI82" s="60">
        <f t="shared" si="481"/>
        <v>2.0552107069759793</v>
      </c>
      <c r="GJ82" s="60">
        <f t="shared" si="482"/>
        <v>23.634923130223761</v>
      </c>
      <c r="GK82" s="60">
        <f t="shared" si="512"/>
        <v>-1.2698462604475225</v>
      </c>
      <c r="GL82" s="60"/>
      <c r="GM82" s="88">
        <f t="shared" si="483"/>
        <v>7.7958799201737587</v>
      </c>
      <c r="GN82" s="88">
        <f t="shared" si="484"/>
        <v>0.20412007982624125</v>
      </c>
      <c r="GO82" s="88">
        <f t="shared" si="485"/>
        <v>0</v>
      </c>
      <c r="GP82" s="87">
        <f t="shared" si="486"/>
        <v>8</v>
      </c>
      <c r="GQ82" s="88">
        <f t="shared" si="487"/>
        <v>2.8475644773152671</v>
      </c>
      <c r="GR82" s="88">
        <f t="shared" si="488"/>
        <v>8.0388456367628827E-2</v>
      </c>
      <c r="GS82" s="88">
        <f t="shared" si="489"/>
        <v>0</v>
      </c>
      <c r="GT82" s="88">
        <f t="shared" si="490"/>
        <v>-1.2698462604475225</v>
      </c>
      <c r="GU82" s="88">
        <f t="shared" si="491"/>
        <v>0.71472345284188155</v>
      </c>
      <c r="GV82" s="88">
        <f t="shared" si="492"/>
        <v>2.146398702324765</v>
      </c>
      <c r="GW82" s="88">
        <f t="shared" si="493"/>
        <v>1.7405354743777038E-2</v>
      </c>
      <c r="GX82" s="87">
        <f t="shared" si="494"/>
        <v>4.5366341831457966</v>
      </c>
      <c r="GY82" s="88">
        <f t="shared" si="495"/>
        <v>0</v>
      </c>
      <c r="GZ82" s="88">
        <f t="shared" si="496"/>
        <v>0</v>
      </c>
      <c r="HA82" s="88">
        <f t="shared" si="497"/>
        <v>0</v>
      </c>
      <c r="HB82" s="88">
        <f t="shared" si="498"/>
        <v>1.2182961854637966</v>
      </c>
      <c r="HC82" s="88">
        <f t="shared" si="499"/>
        <v>0.78170381453620341</v>
      </c>
      <c r="HD82" s="87">
        <f t="shared" si="500"/>
        <v>2</v>
      </c>
      <c r="HE82" s="88">
        <f t="shared" si="501"/>
        <v>7.0951013268181207E-2</v>
      </c>
      <c r="HF82" s="88">
        <f t="shared" si="502"/>
        <v>0.10310938519967086</v>
      </c>
      <c r="HG82" s="88">
        <f t="shared" si="503"/>
        <v>0.17406039846785207</v>
      </c>
      <c r="HH82" s="96" t="str">
        <f t="shared" si="504"/>
        <v>Fail</v>
      </c>
      <c r="HI82" s="83">
        <f t="shared" si="505"/>
        <v>0.24980529109923738</v>
      </c>
      <c r="HJ82" s="83">
        <f t="shared" si="506"/>
        <v>0.17406039846785207</v>
      </c>
      <c r="HK82" s="83">
        <f t="shared" si="507"/>
        <v>8.0388456367628827E-2</v>
      </c>
      <c r="HL82" s="83">
        <f t="shared" si="508"/>
        <v>7.7958799201737587</v>
      </c>
      <c r="HM82" s="96" t="str">
        <f t="shared" si="509"/>
        <v>Ferroactinolite</v>
      </c>
      <c r="HN82" s="60"/>
      <c r="HO82" s="60"/>
      <c r="HP82" s="97">
        <f>parameters!$E$5+parameters!$F$5*calcs!$Q82 +parameters!$G$5*calcs!$GM82+parameters!$H$5*LN(calcs!$GM82)+parameters!$I$5*calcs!$GQ82+parameters!$J$5*(calcs!$GU82+calcs!$GY82) + parameters!$K$5*calcs!$GT82+parameters!$L$5*(calcs!$GV82+calcs!$GZ82)+parameters!$M$5*(calcs!$GT82+calcs!$GV82+calcs!$GZ82)+parameters!$N$5*(calcs!$GO82+calcs!$GR82)+parameters!$O$5*calcs!$HB82+parameters!$P$5*calcs!$HE82</f>
        <v>93.409475441752036</v>
      </c>
      <c r="HQ82" s="97">
        <f>parameters!$E$6+parameters!$F$6*calcs!$Q82 +parameters!$G$6*calcs!$GM82+parameters!$H$6*LN(calcs!$GM82)+parameters!$I$6*calcs!$GQ82+parameters!$J$6*(calcs!$GU82+calcs!$GY82) + parameters!$K$6*calcs!$GT82+parameters!$L$6*(calcs!$GV82+calcs!$GZ82)+parameters!$M$6*(calcs!$GT82+calcs!$GV82+calcs!$GZ82)+parameters!$N$6*(calcs!$GO82+calcs!$GR82)+parameters!$O$6*calcs!$HB82+parameters!$P$6*calcs!$HE82</f>
        <v>87.303113575867542</v>
      </c>
      <c r="HR82" s="97">
        <f>parameters!$E$7+parameters!$F$7*calcs!$Q82 +parameters!$G$7*calcs!$GM82+parameters!$H$7*LN(calcs!$GM82)+parameters!$I$7*calcs!$GQ82+parameters!$J$7*(calcs!$GU82+calcs!$GY82) + parameters!$K$7*calcs!$GT82+parameters!$L$7*(calcs!$GV82+calcs!$GZ82)+parameters!$M$7*(calcs!$GT82+calcs!$GV82+calcs!$GZ82)+parameters!$N$7*(calcs!$GO82+calcs!$GR82)+parameters!$O$7*calcs!$HB82+parameters!$P$7*calcs!$HE82</f>
        <v>116.59989889235845</v>
      </c>
      <c r="HS82" s="97">
        <f>parameters!$E$8+parameters!$F$8*calcs!$Q82 +parameters!$G$8*calcs!$GM82+parameters!$H$8*LN(calcs!$GM82)+parameters!$I$8*calcs!$GQ82+parameters!$J$8*(calcs!$GU82+calcs!$GY82) + parameters!$K$8*calcs!$GT82+parameters!$L$8*(calcs!$GV82+calcs!$GZ82)+parameters!$M$8*(calcs!$GT82+calcs!$GV82+calcs!$GZ82)+parameters!$N$8*(calcs!$GO82+calcs!$GR82)+parameters!$O$8*calcs!$HB82+parameters!$P$8*calcs!$HE82</f>
        <v>116.28357603827259</v>
      </c>
      <c r="HT82" s="81"/>
      <c r="HU82" s="97">
        <f>EXP(parameters!$E$10+parameters!$F$10*calcs!$Q82 +parameters!$G$10*calcs!$GM82+parameters!$H$10*LN(calcs!$GM82)+parameters!$I$10*calcs!$GQ82+parameters!$J$10*(calcs!$GU82+calcs!$GY82) + parameters!$K$10*calcs!$GT82+parameters!$L$10*(calcs!$GV82+calcs!$GZ82)+parameters!$M$10*(calcs!$GT82+calcs!$GV82+calcs!$GZ82)+parameters!$N$10*(calcs!$GO82+calcs!$GR82)+parameters!$O$10*calcs!$HB82+parameters!$P$10*calcs!$HE82)</f>
        <v>2.2015079257291754E-2</v>
      </c>
      <c r="HV82" s="97">
        <f>EXP(parameters!$E$11+parameters!$F$11*calcs!$Q82 +parameters!$G$11*calcs!$GM82+parameters!$H$11*LN(calcs!$GM82)+parameters!$I$11*calcs!$GQ82+parameters!$J$11*(calcs!$GU82+calcs!$GY82) + parameters!$K$11*calcs!$GT82+parameters!$L$11*(calcs!$GV82+calcs!$GZ82)+parameters!$M$11*(calcs!$GT82+calcs!$GV82+calcs!$GZ82)+parameters!$N$11*(calcs!$GO82+calcs!$GR82)+parameters!$O$11*calcs!$HB82+parameters!$P$11*calcs!$HE82)</f>
        <v>5.0816845992881304E-2</v>
      </c>
      <c r="HX82" s="97">
        <f>EXP(parameters!$E$13+parameters!$F$13*calcs!$Q82 +parameters!$G$13*calcs!$GM82+parameters!$H$13*LN(calcs!$GM82)+parameters!$I$13*calcs!$GQ82+parameters!$J$13*(calcs!$GU82+calcs!$GY82) + parameters!$K$13*calcs!$GT82+parameters!$L$13*(calcs!$GV82+calcs!$GZ82)+parameters!$M$13*(calcs!$GT82+calcs!$GV82+calcs!$GZ82)+parameters!$N$13*(calcs!$GO82+calcs!$GR82)+parameters!$O$13*calcs!$HB82+parameters!$P$13*calcs!$HE82)</f>
        <v>0.10247497369736118</v>
      </c>
      <c r="HY82" s="97">
        <f>EXP(parameters!$E$14+parameters!$F$14*calcs!$Q82 +parameters!$G$14*calcs!$GM82+parameters!$H$14*LN(calcs!$GM82)+parameters!$I$14*calcs!$GQ82+parameters!$J$14*(calcs!$GU82+calcs!$GY82) + parameters!$K$14*calcs!$GT82+parameters!$L$14*(calcs!$GV82+calcs!$GZ82)+parameters!$M$14*(calcs!$GT82+calcs!$GV82+calcs!$GZ82)+parameters!$N$14*(calcs!$GO82+calcs!$GR82)+parameters!$O$14*calcs!$HB82+parameters!$P$14*calcs!$HE82)</f>
        <v>0.13271502354375342</v>
      </c>
      <c r="HZ82" s="81"/>
      <c r="IA82" s="97">
        <f>EXP(parameters!$E$16+parameters!$F$16*calcs!$Q82 +parameters!$G$16*calcs!$GM82+parameters!$H$16*LN(calcs!$GM82)+parameters!$I$16*calcs!$GQ82+parameters!$J$16*(calcs!$GU82+calcs!$GY82) + parameters!$K$16*calcs!$GT82+parameters!$L$16*(calcs!$GV82+calcs!$GZ82)+parameters!$M$16*(calcs!$GT82+calcs!$GV82+calcs!$GZ82)+parameters!$N$16*(calcs!$GO82+calcs!$GR82)+parameters!$O$16*calcs!$HB82+parameters!$P$16*calcs!$HE82)</f>
        <v>1.8957675756356464E-2</v>
      </c>
      <c r="IB82" s="81"/>
      <c r="IC82" s="97">
        <f>(parameters!$E$18+parameters!$F$18*calcs!$Q82 +parameters!$G$18*calcs!$GM82+parameters!$H$18*LN(calcs!$GM82)+parameters!$I$18*calcs!$GQ82+parameters!$J$18*(calcs!$GU82+calcs!$GY82) + parameters!$K$18*calcs!$GT82+parameters!$L$18*(calcs!$GV82+calcs!$GZ82)+parameters!$M$18*(calcs!$GT82+calcs!$GV82+calcs!$GZ82)+parameters!$N$18*(calcs!$GO82+calcs!$GR82)+parameters!$O$18*calcs!$HB82+parameters!$P$18*calcs!$HE82)</f>
        <v>-12.572258554743151</v>
      </c>
      <c r="ID82" s="97">
        <f>EXP(parameters!$E$19+parameters!$F$19*calcs!$Q82 +parameters!$G$19*calcs!$GM82+parameters!$H$19*LN(calcs!$GM82)+parameters!$I$19*calcs!$GQ82+parameters!$J$19*(calcs!$GU82+calcs!$GY82) + parameters!$K$19*calcs!$GT82+parameters!$L$19*(calcs!$GV82+calcs!$GZ82)+parameters!$M$19*(calcs!$GT82+calcs!$GV82+calcs!$GZ82)+parameters!$N$19*(calcs!$GO82+calcs!$GR82)+parameters!$O$19*calcs!$HB82+parameters!$P$19*calcs!$HE82)</f>
        <v>4.5322801217100777</v>
      </c>
      <c r="IE82" s="73"/>
      <c r="IF82" s="97">
        <f>(parameters!$E$21+parameters!$F$21*calcs!$Q82 +parameters!$G$21*calcs!$GM82+parameters!$H$21*LN(calcs!$GM82)+parameters!$I$21*calcs!$GQ82+parameters!$J$21*(calcs!$GU82+calcs!$GY82) + parameters!$K$21*calcs!$GT82+parameters!$L$21*(calcs!$GV82+calcs!$GZ82)+parameters!$M$21*(calcs!$GT82+calcs!$GV82+calcs!$GZ82)+parameters!$N$21*(calcs!$GO82+calcs!$GR82)+parameters!$O$21*calcs!$HB82+parameters!$P$21*calcs!$HE82)</f>
        <v>0.1683974681856017</v>
      </c>
      <c r="IG82" s="97">
        <f>(parameters!$E$22+parameters!$F$22*calcs!$Q82 +parameters!$G$22*calcs!$GM82+parameters!$H$22*LN(calcs!$GM82)+parameters!$I$22*calcs!$GQ82+parameters!$J$22*(calcs!$GU82+calcs!$GY82) + parameters!$K$22*calcs!$GT82+parameters!$L$22*(calcs!$GV82+calcs!$GZ82)+parameters!$M$22*(calcs!$GT82+calcs!$GV82+calcs!$GZ82)+parameters!$N$22*(calcs!$GO82+calcs!$GR82)+parameters!$O$22*calcs!$HB82+parameters!$P$22*calcs!$HE82)</f>
        <v>1.734674151122926</v>
      </c>
      <c r="IH82" s="81"/>
      <c r="II82" s="97">
        <f>(parameters!$E$24+parameters!$F$24*calcs!$Q82 +parameters!$G$24*calcs!$GM82+parameters!$H$24*LN(calcs!$GM82)+parameters!$I$24*calcs!$GQ82+parameters!$J$24*(calcs!$GU82+calcs!$GY82) + parameters!$K$24*calcs!$GT82+parameters!$L$24*(calcs!$GV82+calcs!$GZ82)+parameters!$M$24*(calcs!$GT82+calcs!$GV82+calcs!$GZ82)+parameters!$N$24*(calcs!$GO82+calcs!$GR82)+parameters!$O$24*calcs!$HB82+parameters!$P$24*calcs!$HE82)</f>
        <v>20.272175669606749</v>
      </c>
    </row>
    <row r="83" spans="1:243" x14ac:dyDescent="0.3">
      <c r="A83" s="139" t="s">
        <v>182</v>
      </c>
      <c r="C83" s="116">
        <v>67.928496319663509</v>
      </c>
      <c r="D83" s="116">
        <v>0.52576235541535232</v>
      </c>
      <c r="E83" s="116">
        <v>15.983175604626709</v>
      </c>
      <c r="F83" s="116"/>
      <c r="G83" s="116">
        <v>3.0494216614090432</v>
      </c>
      <c r="H83" s="116">
        <v>0.63091482649842268</v>
      </c>
      <c r="I83" s="116">
        <v>3.7854889589905363</v>
      </c>
      <c r="J83" s="116">
        <v>0</v>
      </c>
      <c r="K83" s="116">
        <v>4.2060988433228186</v>
      </c>
      <c r="L83" s="116">
        <v>3.890641430073607</v>
      </c>
      <c r="M83" s="91">
        <v>0</v>
      </c>
      <c r="N83" s="91">
        <v>0</v>
      </c>
      <c r="O83" s="91">
        <v>0</v>
      </c>
      <c r="P83" s="91">
        <v>95.759999999999991</v>
      </c>
      <c r="Q83" s="60">
        <v>1025</v>
      </c>
      <c r="R83" s="92">
        <f t="shared" si="316"/>
        <v>1.130634093203454</v>
      </c>
      <c r="S83" s="93">
        <f t="shared" si="317"/>
        <v>6.5827263730481068E-3</v>
      </c>
      <c r="T83" s="93">
        <f t="shared" si="318"/>
        <v>0.15675742934201156</v>
      </c>
      <c r="U83" s="93">
        <f t="shared" si="319"/>
        <v>0</v>
      </c>
      <c r="V83" s="93">
        <f t="shared" si="320"/>
        <v>4.2447406200014519E-2</v>
      </c>
      <c r="W83" s="93">
        <f t="shared" si="321"/>
        <v>1.5651570987308922E-2</v>
      </c>
      <c r="X83" s="93">
        <f t="shared" si="322"/>
        <v>6.7501586287277759E-2</v>
      </c>
      <c r="Y83" s="93">
        <f t="shared" si="323"/>
        <v>0</v>
      </c>
      <c r="Z83" s="93">
        <f t="shared" si="324"/>
        <v>6.7863289877584637E-2</v>
      </c>
      <c r="AA83" s="93">
        <f t="shared" si="325"/>
        <v>4.1300435335387117E-2</v>
      </c>
      <c r="AB83" s="93">
        <f t="shared" si="326"/>
        <v>0</v>
      </c>
      <c r="AC83" s="94">
        <f t="shared" si="327"/>
        <v>0</v>
      </c>
      <c r="AD83" s="92">
        <f t="shared" si="328"/>
        <v>2.261268186406908</v>
      </c>
      <c r="AE83" s="93">
        <f t="shared" si="329"/>
        <v>1.3165452746096214E-2</v>
      </c>
      <c r="AF83" s="93">
        <f t="shared" si="330"/>
        <v>0.47027228802603471</v>
      </c>
      <c r="AG83" s="93">
        <f t="shared" si="331"/>
        <v>0</v>
      </c>
      <c r="AH83" s="93">
        <f t="shared" si="332"/>
        <v>4.2447406200014519E-2</v>
      </c>
      <c r="AI83" s="93">
        <f t="shared" si="333"/>
        <v>1.5651570987308922E-2</v>
      </c>
      <c r="AJ83" s="93">
        <f t="shared" si="334"/>
        <v>6.7501586287277759E-2</v>
      </c>
      <c r="AK83" s="93">
        <f t="shared" si="335"/>
        <v>0</v>
      </c>
      <c r="AL83" s="93">
        <f t="shared" si="336"/>
        <v>6.7863289877584637E-2</v>
      </c>
      <c r="AM83" s="93">
        <f t="shared" si="337"/>
        <v>4.1300435335387117E-2</v>
      </c>
      <c r="AN83" s="94">
        <f t="shared" si="338"/>
        <v>2.9794702158666118</v>
      </c>
      <c r="AO83" s="92">
        <f t="shared" si="339"/>
        <v>17.45584433447053</v>
      </c>
      <c r="AP83" s="93">
        <f t="shared" si="340"/>
        <v>0.10163062263474872</v>
      </c>
      <c r="AQ83" s="93">
        <f t="shared" si="341"/>
        <v>3.6302637183613427</v>
      </c>
      <c r="AR83" s="93">
        <f t="shared" si="342"/>
        <v>0</v>
      </c>
      <c r="AS83" s="93">
        <f t="shared" si="343"/>
        <v>0.32767246250735527</v>
      </c>
      <c r="AT83" s="93">
        <f t="shared" si="344"/>
        <v>0.12082219543295528</v>
      </c>
      <c r="AU83" s="93">
        <f t="shared" si="345"/>
        <v>0.52107803472565206</v>
      </c>
      <c r="AV83" s="93">
        <f t="shared" si="346"/>
        <v>0</v>
      </c>
      <c r="AW83" s="93">
        <f t="shared" si="347"/>
        <v>0.52387020312282417</v>
      </c>
      <c r="AX83" s="93">
        <f t="shared" si="348"/>
        <v>0.3188184287445921</v>
      </c>
      <c r="AY83" s="94">
        <f t="shared" si="349"/>
        <v>22.999999999999996</v>
      </c>
      <c r="AZ83" s="92">
        <f t="shared" si="350"/>
        <v>8.7279221672352651</v>
      </c>
      <c r="BA83" s="93">
        <f t="shared" si="351"/>
        <v>5.0815311317374358E-2</v>
      </c>
      <c r="BB83" s="93">
        <f t="shared" si="352"/>
        <v>2.420175812240895</v>
      </c>
      <c r="BC83" s="93">
        <f t="shared" si="353"/>
        <v>0</v>
      </c>
      <c r="BD83" s="93">
        <f t="shared" si="354"/>
        <v>0.32767246250735527</v>
      </c>
      <c r="BE83" s="93">
        <f t="shared" si="355"/>
        <v>0.12082219543295528</v>
      </c>
      <c r="BF83" s="93">
        <f t="shared" si="356"/>
        <v>0.52107803472565206</v>
      </c>
      <c r="BG83" s="93">
        <f t="shared" si="357"/>
        <v>0</v>
      </c>
      <c r="BH83" s="93">
        <f t="shared" si="358"/>
        <v>1.0477404062456483</v>
      </c>
      <c r="BI83" s="93">
        <f t="shared" si="359"/>
        <v>0.63763685748918419</v>
      </c>
      <c r="BJ83" s="93">
        <f t="shared" si="360"/>
        <v>0</v>
      </c>
      <c r="BK83" s="93">
        <f t="shared" si="361"/>
        <v>0</v>
      </c>
      <c r="BL83" s="93">
        <f t="shared" si="362"/>
        <v>2</v>
      </c>
      <c r="BM83" s="94">
        <f t="shared" si="363"/>
        <v>13.853863247194329</v>
      </c>
      <c r="BN83" s="95">
        <f t="shared" si="364"/>
        <v>8.7279221672352651</v>
      </c>
      <c r="BO83" s="66">
        <f t="shared" si="365"/>
        <v>0</v>
      </c>
      <c r="BP83" s="66">
        <f t="shared" si="366"/>
        <v>0</v>
      </c>
      <c r="BQ83" s="66">
        <f t="shared" si="367"/>
        <v>8.7279221672352651</v>
      </c>
      <c r="BR83" s="66">
        <f t="shared" si="368"/>
        <v>2.420175812240895</v>
      </c>
      <c r="BS83" s="66">
        <f t="shared" si="369"/>
        <v>5.0815311317374358E-2</v>
      </c>
      <c r="BT83" s="66">
        <f t="shared" si="370"/>
        <v>0</v>
      </c>
      <c r="BU83" s="66"/>
      <c r="BV83" s="66">
        <f t="shared" si="371"/>
        <v>0.12082219543295528</v>
      </c>
      <c r="BW83" s="66">
        <f t="shared" si="372"/>
        <v>0.32767246250735527</v>
      </c>
      <c r="BX83" s="66">
        <f t="shared" si="373"/>
        <v>0</v>
      </c>
      <c r="BY83" s="66">
        <f t="shared" si="374"/>
        <v>2.9194857814985795</v>
      </c>
      <c r="BZ83" s="66">
        <f t="shared" si="375"/>
        <v>0</v>
      </c>
      <c r="CA83" s="66">
        <f t="shared" si="376"/>
        <v>0</v>
      </c>
      <c r="CB83" s="66">
        <f t="shared" si="377"/>
        <v>0</v>
      </c>
      <c r="CC83" s="66">
        <f t="shared" si="378"/>
        <v>0.52107803472565206</v>
      </c>
      <c r="CD83" s="56">
        <f t="shared" si="379"/>
        <v>0.52107803472565206</v>
      </c>
      <c r="CE83" s="66">
        <f t="shared" si="380"/>
        <v>1.0421560694513041</v>
      </c>
      <c r="CF83" s="66">
        <f t="shared" si="381"/>
        <v>0.52666237151999629</v>
      </c>
      <c r="CG83" s="66">
        <f t="shared" si="382"/>
        <v>0.63763685748918419</v>
      </c>
      <c r="CH83" s="67">
        <f t="shared" si="383"/>
        <v>1.1642992290091805</v>
      </c>
      <c r="CI83" s="60"/>
      <c r="CJ83" s="60">
        <f t="shared" si="384"/>
        <v>0.91659845799634942</v>
      </c>
      <c r="CK83" s="60">
        <f t="shared" si="385"/>
        <v>1.1549125117313617</v>
      </c>
      <c r="CL83" s="60">
        <f t="shared" si="386"/>
        <v>1.232692384277662</v>
      </c>
      <c r="CM83" s="60"/>
      <c r="CN83" s="60">
        <f t="shared" si="387"/>
        <v>0.91659845799634942</v>
      </c>
      <c r="CO83" s="60">
        <f t="shared" si="388"/>
        <v>8</v>
      </c>
      <c r="CP83" s="60">
        <f t="shared" si="389"/>
        <v>4.657723599610978E-2</v>
      </c>
      <c r="CQ83" s="60">
        <f t="shared" si="390"/>
        <v>2.2183294175800667</v>
      </c>
      <c r="CR83" s="60">
        <f t="shared" si="391"/>
        <v>0</v>
      </c>
      <c r="CS83" s="60">
        <f t="shared" si="392"/>
        <v>0.30034407386210848</v>
      </c>
      <c r="CT83" s="60">
        <f t="shared" si="393"/>
        <v>0.11074543802558037</v>
      </c>
      <c r="CU83" s="60">
        <f t="shared" si="394"/>
        <v>0.47761932312530092</v>
      </c>
      <c r="CV83" s="60">
        <f t="shared" si="395"/>
        <v>0</v>
      </c>
      <c r="CW83" s="60">
        <f t="shared" si="396"/>
        <v>0.96035724074522999</v>
      </c>
      <c r="CX83" s="60">
        <f t="shared" si="397"/>
        <v>0.5844569603362243</v>
      </c>
      <c r="CY83" s="60">
        <f t="shared" si="398"/>
        <v>0</v>
      </c>
      <c r="CZ83" s="60">
        <f t="shared" si="399"/>
        <v>0</v>
      </c>
      <c r="DA83" s="60">
        <f t="shared" si="400"/>
        <v>1.8331969159926988</v>
      </c>
      <c r="DB83" s="60">
        <f t="shared" si="401"/>
        <v>21.08176453391604</v>
      </c>
      <c r="DC83" s="60">
        <f t="shared" si="510"/>
        <v>3.83647093216792</v>
      </c>
      <c r="DD83" s="60" t="str">
        <f t="shared" si="402"/>
        <v>FAIL</v>
      </c>
      <c r="DE83" s="59">
        <f t="shared" si="403"/>
        <v>8</v>
      </c>
      <c r="DF83" s="59">
        <f t="shared" si="404"/>
        <v>0</v>
      </c>
      <c r="DG83" s="59">
        <f t="shared" si="405"/>
        <v>0</v>
      </c>
      <c r="DH83" s="59">
        <f t="shared" si="406"/>
        <v>8</v>
      </c>
      <c r="DI83" s="59">
        <f t="shared" si="407"/>
        <v>2.2183294175800667</v>
      </c>
      <c r="DJ83" s="59">
        <f t="shared" si="408"/>
        <v>4.657723599610978E-2</v>
      </c>
      <c r="DK83" s="59">
        <f t="shared" si="409"/>
        <v>0</v>
      </c>
      <c r="DL83" s="59">
        <f t="shared" si="410"/>
        <v>3.83647093216792</v>
      </c>
      <c r="DM83" s="59">
        <f t="shared" si="411"/>
        <v>0</v>
      </c>
      <c r="DN83" s="59">
        <f t="shared" si="412"/>
        <v>0</v>
      </c>
      <c r="DO83" s="59">
        <f t="shared" si="413"/>
        <v>0</v>
      </c>
      <c r="DP83" s="59">
        <f t="shared" si="414"/>
        <v>6.1013775857440962</v>
      </c>
      <c r="DQ83" s="59">
        <f t="shared" si="415"/>
        <v>0.11074543802558037</v>
      </c>
      <c r="DR83" s="59">
        <f t="shared" si="416"/>
        <v>0</v>
      </c>
      <c r="DS83" s="59">
        <f t="shared" si="417"/>
        <v>0</v>
      </c>
      <c r="DT83" s="59">
        <f t="shared" si="418"/>
        <v>0.47761932312530092</v>
      </c>
      <c r="DU83" s="59">
        <f t="shared" si="419"/>
        <v>0.96035724074522999</v>
      </c>
      <c r="DV83" s="59">
        <f t="shared" si="420"/>
        <v>1.5487220018961114</v>
      </c>
      <c r="DW83" s="59">
        <f t="shared" si="421"/>
        <v>0</v>
      </c>
      <c r="DX83" s="59">
        <f t="shared" si="422"/>
        <v>0</v>
      </c>
      <c r="DY83" s="59">
        <f t="shared" si="423"/>
        <v>0</v>
      </c>
      <c r="DZ83" s="60"/>
      <c r="EA83" s="60">
        <f t="shared" si="424"/>
        <v>0.71761120280142288</v>
      </c>
      <c r="EB83" s="60">
        <f t="shared" si="425"/>
        <v>1.1349684514850877</v>
      </c>
      <c r="EC83" s="60">
        <f t="shared" si="426"/>
        <v>1.0683333997073072</v>
      </c>
      <c r="ED83" s="60">
        <f t="shared" si="427"/>
        <v>0.99292706831381305</v>
      </c>
      <c r="EE83" s="60"/>
      <c r="EF83" s="60">
        <f t="shared" si="428"/>
        <v>1.1349684514850877</v>
      </c>
      <c r="EG83" s="60">
        <f t="shared" si="429"/>
        <v>9.9059163068293792</v>
      </c>
      <c r="EH83" s="60">
        <f t="shared" si="430"/>
        <v>5.7673775197613027E-2</v>
      </c>
      <c r="EI83" s="60">
        <f t="shared" si="431"/>
        <v>2.7468231939407128</v>
      </c>
      <c r="EJ83" s="60">
        <f t="shared" si="432"/>
        <v>0</v>
      </c>
      <c r="EK83" s="60">
        <f t="shared" si="433"/>
        <v>0.37189790736627848</v>
      </c>
      <c r="EL83" s="60">
        <f t="shared" si="434"/>
        <v>0.13712938005556988</v>
      </c>
      <c r="EM83" s="60">
        <f t="shared" si="435"/>
        <v>0.59140713017546609</v>
      </c>
      <c r="EN83" s="60">
        <f t="shared" si="436"/>
        <v>0</v>
      </c>
      <c r="EO83" s="60">
        <f t="shared" si="437"/>
        <v>1.1891523064349803</v>
      </c>
      <c r="EP83" s="60">
        <f t="shared" si="438"/>
        <v>0.72369771675431693</v>
      </c>
      <c r="EQ83" s="60">
        <f t="shared" si="439"/>
        <v>0</v>
      </c>
      <c r="ER83" s="60">
        <f t="shared" si="440"/>
        <v>0</v>
      </c>
      <c r="ES83" s="60">
        <f t="shared" si="441"/>
        <v>2.2699369029701755</v>
      </c>
      <c r="ET83" s="60">
        <f t="shared" si="442"/>
        <v>26.104274384157012</v>
      </c>
      <c r="EU83" s="60">
        <f t="shared" si="511"/>
        <v>-6.2085487683140244</v>
      </c>
      <c r="EV83" s="60" t="str">
        <f t="shared" si="443"/>
        <v/>
      </c>
      <c r="EW83" s="62">
        <f t="shared" si="444"/>
        <v>9.9059163068293792</v>
      </c>
      <c r="EX83" s="62">
        <f t="shared" si="445"/>
        <v>0</v>
      </c>
      <c r="EY83" s="62">
        <f t="shared" si="446"/>
        <v>0</v>
      </c>
      <c r="EZ83" s="62">
        <f t="shared" si="447"/>
        <v>9.9059163068293792</v>
      </c>
      <c r="FA83" s="62">
        <f t="shared" si="448"/>
        <v>2.7468231939407128</v>
      </c>
      <c r="FB83" s="62">
        <f t="shared" si="449"/>
        <v>5.7673775197613027E-2</v>
      </c>
      <c r="FC83" s="62">
        <f t="shared" si="450"/>
        <v>0</v>
      </c>
      <c r="FD83" s="62">
        <f t="shared" si="451"/>
        <v>-6.2085487683140244</v>
      </c>
      <c r="FE83" s="62">
        <f t="shared" si="452"/>
        <v>0.13712938005556988</v>
      </c>
      <c r="FF83" s="62">
        <f t="shared" si="453"/>
        <v>6.5804466756803031</v>
      </c>
      <c r="FG83" s="62">
        <f t="shared" si="454"/>
        <v>0</v>
      </c>
      <c r="FH83" s="62">
        <f t="shared" si="455"/>
        <v>3.3135242565601746</v>
      </c>
      <c r="FI83" s="62">
        <f t="shared" si="456"/>
        <v>0</v>
      </c>
      <c r="FJ83" s="62">
        <f t="shared" si="457"/>
        <v>0</v>
      </c>
      <c r="FK83" s="62">
        <f t="shared" si="458"/>
        <v>0</v>
      </c>
      <c r="FL83" s="62">
        <f t="shared" si="459"/>
        <v>0.59140713017546609</v>
      </c>
      <c r="FM83" s="62">
        <f t="shared" si="460"/>
        <v>1.1891523064349803</v>
      </c>
      <c r="FN83" s="62">
        <f t="shared" si="461"/>
        <v>1.7805594366104462</v>
      </c>
      <c r="FO83" s="62">
        <f t="shared" si="462"/>
        <v>0</v>
      </c>
      <c r="FP83" s="62">
        <f t="shared" si="463"/>
        <v>0.72369771675431693</v>
      </c>
      <c r="FQ83" s="62">
        <f t="shared" si="464"/>
        <v>0.72369771675431693</v>
      </c>
      <c r="FR83" s="62" t="str">
        <f t="shared" si="465"/>
        <v>Fail</v>
      </c>
      <c r="FS83" s="62" t="str">
        <f t="shared" si="466"/>
        <v>Low-Ca</v>
      </c>
      <c r="FT83" s="60">
        <f t="shared" si="467"/>
        <v>2.0413521025709938E-2</v>
      </c>
      <c r="FU83" s="60"/>
      <c r="FV83" s="60">
        <f t="shared" si="468"/>
        <v>1.0257834547407185</v>
      </c>
      <c r="FW83" s="60">
        <f t="shared" si="469"/>
        <v>8.9529581534146896</v>
      </c>
      <c r="FX83" s="60">
        <f t="shared" si="470"/>
        <v>5.2125505596861403E-2</v>
      </c>
      <c r="FY83" s="60">
        <f t="shared" si="471"/>
        <v>2.4825763057603898</v>
      </c>
      <c r="FZ83" s="60">
        <f t="shared" si="472"/>
        <v>0</v>
      </c>
      <c r="GA83" s="60">
        <f t="shared" si="473"/>
        <v>0.33612099061419343</v>
      </c>
      <c r="GB83" s="60">
        <f t="shared" si="474"/>
        <v>0.12393740904057512</v>
      </c>
      <c r="GC83" s="60">
        <f t="shared" si="475"/>
        <v>0.53451322665038348</v>
      </c>
      <c r="GD83" s="60">
        <f t="shared" si="476"/>
        <v>0</v>
      </c>
      <c r="GE83" s="60">
        <f t="shared" si="477"/>
        <v>1.0747547735901051</v>
      </c>
      <c r="GF83" s="60">
        <f t="shared" si="478"/>
        <v>0.65407733854527061</v>
      </c>
      <c r="GG83" s="60">
        <f t="shared" si="479"/>
        <v>0</v>
      </c>
      <c r="GH83" s="60">
        <f t="shared" si="480"/>
        <v>0</v>
      </c>
      <c r="GI83" s="60">
        <f t="shared" si="481"/>
        <v>2.0515669094814371</v>
      </c>
      <c r="GJ83" s="60">
        <f t="shared" si="482"/>
        <v>23.593019459036526</v>
      </c>
      <c r="GK83" s="60">
        <f t="shared" si="512"/>
        <v>-1.1860389180730522</v>
      </c>
      <c r="GL83" s="60"/>
      <c r="GM83" s="88">
        <f t="shared" si="483"/>
        <v>8.9529581534146896</v>
      </c>
      <c r="GN83" s="88">
        <f t="shared" si="484"/>
        <v>0</v>
      </c>
      <c r="GO83" s="88">
        <f t="shared" si="485"/>
        <v>0</v>
      </c>
      <c r="GP83" s="87">
        <f t="shared" si="486"/>
        <v>8.9529581534146896</v>
      </c>
      <c r="GQ83" s="88">
        <f t="shared" si="487"/>
        <v>2.4825763057603898</v>
      </c>
      <c r="GR83" s="88">
        <f t="shared" si="488"/>
        <v>5.2125505596861403E-2</v>
      </c>
      <c r="GS83" s="88">
        <f t="shared" si="489"/>
        <v>0</v>
      </c>
      <c r="GT83" s="88">
        <f t="shared" si="490"/>
        <v>-1.1860389180730522</v>
      </c>
      <c r="GU83" s="88">
        <f t="shared" si="491"/>
        <v>0.12393740904057512</v>
      </c>
      <c r="GV83" s="88">
        <f t="shared" si="492"/>
        <v>1.5221599086872457</v>
      </c>
      <c r="GW83" s="88">
        <f t="shared" si="493"/>
        <v>0</v>
      </c>
      <c r="GX83" s="87">
        <f t="shared" si="494"/>
        <v>2.9947602110120197</v>
      </c>
      <c r="GY83" s="88">
        <f t="shared" si="495"/>
        <v>0</v>
      </c>
      <c r="GZ83" s="88">
        <f t="shared" si="496"/>
        <v>0</v>
      </c>
      <c r="HA83" s="88">
        <f t="shared" si="497"/>
        <v>0</v>
      </c>
      <c r="HB83" s="88">
        <f t="shared" si="498"/>
        <v>0.53451322665038348</v>
      </c>
      <c r="HC83" s="88">
        <f t="shared" si="499"/>
        <v>1.0747547735901051</v>
      </c>
      <c r="HD83" s="87">
        <f t="shared" si="500"/>
        <v>1.6092680002404887</v>
      </c>
      <c r="HE83" s="88">
        <f t="shared" si="501"/>
        <v>0</v>
      </c>
      <c r="HF83" s="88">
        <f t="shared" si="502"/>
        <v>0.65407733854527061</v>
      </c>
      <c r="HG83" s="88">
        <f t="shared" si="503"/>
        <v>0.65407733854527061</v>
      </c>
      <c r="HH83" s="96" t="str">
        <f t="shared" si="504"/>
        <v>Fail</v>
      </c>
      <c r="HI83" s="83">
        <f t="shared" si="505"/>
        <v>7.5291665751361092E-2</v>
      </c>
      <c r="HJ83" s="83">
        <f t="shared" si="506"/>
        <v>0.65407733854527061</v>
      </c>
      <c r="HK83" s="83">
        <f t="shared" si="507"/>
        <v>5.2125505596861403E-2</v>
      </c>
      <c r="HL83" s="83">
        <f t="shared" si="508"/>
        <v>8.9529581534146896</v>
      </c>
      <c r="HM83" s="96" t="str">
        <f t="shared" si="509"/>
        <v>Ferro-edenite</v>
      </c>
      <c r="HN83" s="60"/>
      <c r="HO83" s="60"/>
      <c r="HP83" s="97">
        <f>parameters!$E$5+parameters!$F$5*calcs!$Q83 +parameters!$G$5*calcs!$GM83+parameters!$H$5*LN(calcs!$GM83)+parameters!$I$5*calcs!$GQ83+parameters!$J$5*(calcs!$GU83+calcs!$GY83) + parameters!$K$5*calcs!$GT83+parameters!$L$5*(calcs!$GV83+calcs!$GZ83)+parameters!$M$5*(calcs!$GT83+calcs!$GV83+calcs!$GZ83)+parameters!$N$5*(calcs!$GO83+calcs!$GR83)+parameters!$O$5*calcs!$HB83+parameters!$P$5*calcs!$HE83</f>
        <v>46.589467869285542</v>
      </c>
      <c r="HQ83" s="97">
        <f>parameters!$E$6+parameters!$F$6*calcs!$Q83 +parameters!$G$6*calcs!$GM83+parameters!$H$6*LN(calcs!$GM83)+parameters!$I$6*calcs!$GQ83+parameters!$J$6*(calcs!$GU83+calcs!$GY83) + parameters!$K$6*calcs!$GT83+parameters!$L$6*(calcs!$GV83+calcs!$GZ83)+parameters!$M$6*(calcs!$GT83+calcs!$GV83+calcs!$GZ83)+parameters!$N$6*(calcs!$GO83+calcs!$GR83)+parameters!$O$6*calcs!$HB83+parameters!$P$6*calcs!$HE83</f>
        <v>92.774348320664146</v>
      </c>
      <c r="HR83" s="97">
        <f>parameters!$E$7+parameters!$F$7*calcs!$Q83 +parameters!$G$7*calcs!$GM83+parameters!$H$7*LN(calcs!$GM83)+parameters!$I$7*calcs!$GQ83+parameters!$J$7*(calcs!$GU83+calcs!$GY83) + parameters!$K$7*calcs!$GT83+parameters!$L$7*(calcs!$GV83+calcs!$GZ83)+parameters!$M$7*(calcs!$GT83+calcs!$GV83+calcs!$GZ83)+parameters!$N$7*(calcs!$GO83+calcs!$GR83)+parameters!$O$7*calcs!$HB83+parameters!$P$7*calcs!$HE83</f>
        <v>143.69890545006416</v>
      </c>
      <c r="HS83" s="97">
        <f>parameters!$E$8+parameters!$F$8*calcs!$Q83 +parameters!$G$8*calcs!$GM83+parameters!$H$8*LN(calcs!$GM83)+parameters!$I$8*calcs!$GQ83+parameters!$J$8*(calcs!$GU83+calcs!$GY83) + parameters!$K$8*calcs!$GT83+parameters!$L$8*(calcs!$GV83+calcs!$GZ83)+parameters!$M$8*(calcs!$GT83+calcs!$GV83+calcs!$GZ83)+parameters!$N$8*(calcs!$GO83+calcs!$GR83)+parameters!$O$8*calcs!$HB83+parameters!$P$8*calcs!$HE83</f>
        <v>143.69368722882234</v>
      </c>
      <c r="HT83" s="81"/>
      <c r="HU83" s="97">
        <f>EXP(parameters!$E$10+parameters!$F$10*calcs!$Q83 +parameters!$G$10*calcs!$GM83+parameters!$H$10*LN(calcs!$GM83)+parameters!$I$10*calcs!$GQ83+parameters!$J$10*(calcs!$GU83+calcs!$GY83) + parameters!$K$10*calcs!$GT83+parameters!$L$10*(calcs!$GV83+calcs!$GZ83)+parameters!$M$10*(calcs!$GT83+calcs!$GV83+calcs!$GZ83)+parameters!$N$10*(calcs!$GO83+calcs!$GR83)+parameters!$O$10*calcs!$HB83+parameters!$P$10*calcs!$HE83)</f>
        <v>1.3868613778626424E-2</v>
      </c>
      <c r="HV83" s="97">
        <f>EXP(parameters!$E$11+parameters!$F$11*calcs!$Q83 +parameters!$G$11*calcs!$GM83+parameters!$H$11*LN(calcs!$GM83)+parameters!$I$11*calcs!$GQ83+parameters!$J$11*(calcs!$GU83+calcs!$GY83) + parameters!$K$11*calcs!$GT83+parameters!$L$11*(calcs!$GV83+calcs!$GZ83)+parameters!$M$11*(calcs!$GT83+calcs!$GV83+calcs!$GZ83)+parameters!$N$11*(calcs!$GO83+calcs!$GR83)+parameters!$O$11*calcs!$HB83+parameters!$P$11*calcs!$HE83)</f>
        <v>2.6246491927728967E-2</v>
      </c>
      <c r="HX83" s="97">
        <f>EXP(parameters!$E$13+parameters!$F$13*calcs!$Q83 +parameters!$G$13*calcs!$GM83+parameters!$H$13*LN(calcs!$GM83)+parameters!$I$13*calcs!$GQ83+parameters!$J$13*(calcs!$GU83+calcs!$GY83) + parameters!$K$13*calcs!$GT83+parameters!$L$13*(calcs!$GV83+calcs!$GZ83)+parameters!$M$13*(calcs!$GT83+calcs!$GV83+calcs!$GZ83)+parameters!$N$13*(calcs!$GO83+calcs!$GR83)+parameters!$O$13*calcs!$HB83+parameters!$P$13*calcs!$HE83)</f>
        <v>4.1418079788217703E-2</v>
      </c>
      <c r="HY83" s="97">
        <f>EXP(parameters!$E$14+parameters!$F$14*calcs!$Q83 +parameters!$G$14*calcs!$GM83+parameters!$H$14*LN(calcs!$GM83)+parameters!$I$14*calcs!$GQ83+parameters!$J$14*(calcs!$GU83+calcs!$GY83) + parameters!$K$14*calcs!$GT83+parameters!$L$14*(calcs!$GV83+calcs!$GZ83)+parameters!$M$14*(calcs!$GT83+calcs!$GV83+calcs!$GZ83)+parameters!$N$14*(calcs!$GO83+calcs!$GR83)+parameters!$O$14*calcs!$HB83+parameters!$P$14*calcs!$HE83)</f>
        <v>2.3505933078721116E-2</v>
      </c>
      <c r="HZ83" s="81"/>
      <c r="IA83" s="97">
        <f>EXP(parameters!$E$16+parameters!$F$16*calcs!$Q83 +parameters!$G$16*calcs!$GM83+parameters!$H$16*LN(calcs!$GM83)+parameters!$I$16*calcs!$GQ83+parameters!$J$16*(calcs!$GU83+calcs!$GY83) + parameters!$K$16*calcs!$GT83+parameters!$L$16*(calcs!$GV83+calcs!$GZ83)+parameters!$M$16*(calcs!$GT83+calcs!$GV83+calcs!$GZ83)+parameters!$N$16*(calcs!$GO83+calcs!$GR83)+parameters!$O$16*calcs!$HB83+parameters!$P$16*calcs!$HE83)</f>
        <v>2.9202663950576478E-4</v>
      </c>
      <c r="IB83" s="81"/>
      <c r="IC83" s="97">
        <f>(parameters!$E$18+parameters!$F$18*calcs!$Q83 +parameters!$G$18*calcs!$GM83+parameters!$H$18*LN(calcs!$GM83)+parameters!$I$18*calcs!$GQ83+parameters!$J$18*(calcs!$GU83+calcs!$GY83) + parameters!$K$18*calcs!$GT83+parameters!$L$18*(calcs!$GV83+calcs!$GZ83)+parameters!$M$18*(calcs!$GT83+calcs!$GV83+calcs!$GZ83)+parameters!$N$18*(calcs!$GO83+calcs!$GR83)+parameters!$O$18*calcs!$HB83+parameters!$P$18*calcs!$HE83)</f>
        <v>-22.691329499096856</v>
      </c>
      <c r="ID83" s="97">
        <f>EXP(parameters!$E$19+parameters!$F$19*calcs!$Q83 +parameters!$G$19*calcs!$GM83+parameters!$H$19*LN(calcs!$GM83)+parameters!$I$19*calcs!$GQ83+parameters!$J$19*(calcs!$GU83+calcs!$GY83) + parameters!$K$19*calcs!$GT83+parameters!$L$19*(calcs!$GV83+calcs!$GZ83)+parameters!$M$19*(calcs!$GT83+calcs!$GV83+calcs!$GZ83)+parameters!$N$19*(calcs!$GO83+calcs!$GR83)+parameters!$O$19*calcs!$HB83+parameters!$P$19*calcs!$HE83)</f>
        <v>0.48252882779131734</v>
      </c>
      <c r="IE83" s="73"/>
      <c r="IF83" s="97">
        <f>(parameters!$E$21+parameters!$F$21*calcs!$Q83 +parameters!$G$21*calcs!$GM83+parameters!$H$21*LN(calcs!$GM83)+parameters!$I$21*calcs!$GQ83+parameters!$J$21*(calcs!$GU83+calcs!$GY83) + parameters!$K$21*calcs!$GT83+parameters!$L$21*(calcs!$GV83+calcs!$GZ83)+parameters!$M$21*(calcs!$GT83+calcs!$GV83+calcs!$GZ83)+parameters!$N$21*(calcs!$GO83+calcs!$GR83)+parameters!$O$21*calcs!$HB83+parameters!$P$21*calcs!$HE83)</f>
        <v>17.138516292164752</v>
      </c>
      <c r="IG83" s="97">
        <f>(parameters!$E$22+parameters!$F$22*calcs!$Q83 +parameters!$G$22*calcs!$GM83+parameters!$H$22*LN(calcs!$GM83)+parameters!$I$22*calcs!$GQ83+parameters!$J$22*(calcs!$GU83+calcs!$GY83) + parameters!$K$22*calcs!$GT83+parameters!$L$22*(calcs!$GV83+calcs!$GZ83)+parameters!$M$22*(calcs!$GT83+calcs!$GV83+calcs!$GZ83)+parameters!$N$22*(calcs!$GO83+calcs!$GR83)+parameters!$O$22*calcs!$HB83+parameters!$P$22*calcs!$HE83)</f>
        <v>0.8464446786681411</v>
      </c>
      <c r="IH83" s="81"/>
      <c r="II83" s="97">
        <f>(parameters!$E$24+parameters!$F$24*calcs!$Q83 +parameters!$G$24*calcs!$GM83+parameters!$H$24*LN(calcs!$GM83)+parameters!$I$24*calcs!$GQ83+parameters!$J$24*(calcs!$GU83+calcs!$GY83) + parameters!$K$24*calcs!$GT83+parameters!$L$24*(calcs!$GV83+calcs!$GZ83)+parameters!$M$24*(calcs!$GT83+calcs!$GV83+calcs!$GZ83)+parameters!$N$24*(calcs!$GO83+calcs!$GR83)+parameters!$O$24*calcs!$HB83+parameters!$P$24*calcs!$HE83)</f>
        <v>16.849504392768729</v>
      </c>
    </row>
    <row r="84" spans="1:243" x14ac:dyDescent="0.3">
      <c r="A84" s="139" t="s">
        <v>182</v>
      </c>
      <c r="C84" s="116">
        <v>70.619658119658112</v>
      </c>
      <c r="D84" s="116">
        <v>0.42735042735042739</v>
      </c>
      <c r="E84" s="116">
        <v>16.452991452991455</v>
      </c>
      <c r="F84" s="116"/>
      <c r="G84" s="116">
        <v>2.350427350427351</v>
      </c>
      <c r="H84" s="116">
        <v>0.42735042735042739</v>
      </c>
      <c r="I84" s="116">
        <v>3.4188034188034191</v>
      </c>
      <c r="J84" s="116">
        <v>0.21367521367521369</v>
      </c>
      <c r="K84" s="116">
        <v>3.2051282051282057</v>
      </c>
      <c r="L84" s="116">
        <v>2.884615384615385</v>
      </c>
      <c r="M84" s="91">
        <v>0</v>
      </c>
      <c r="N84" s="91">
        <v>0</v>
      </c>
      <c r="O84" s="91">
        <v>0</v>
      </c>
      <c r="P84" s="91">
        <v>95.759999999999991</v>
      </c>
      <c r="Q84" s="60">
        <v>1025</v>
      </c>
      <c r="R84" s="92">
        <f t="shared" si="316"/>
        <v>1.1754270659064268</v>
      </c>
      <c r="S84" s="93">
        <f t="shared" si="317"/>
        <v>5.3505750262980763E-3</v>
      </c>
      <c r="T84" s="93">
        <f t="shared" si="318"/>
        <v>0.16136521983844299</v>
      </c>
      <c r="U84" s="93">
        <f t="shared" si="319"/>
        <v>0</v>
      </c>
      <c r="V84" s="93">
        <f t="shared" si="320"/>
        <v>3.2717529933565574E-2</v>
      </c>
      <c r="W84" s="93">
        <f t="shared" si="321"/>
        <v>1.0601598296959249E-2</v>
      </c>
      <c r="X84" s="93">
        <f t="shared" si="322"/>
        <v>6.0962971091359112E-2</v>
      </c>
      <c r="Y84" s="93">
        <f t="shared" si="323"/>
        <v>3.0120554507360262E-3</v>
      </c>
      <c r="Z84" s="93">
        <f t="shared" si="324"/>
        <v>5.1713131949986377E-2</v>
      </c>
      <c r="AA84" s="93">
        <f t="shared" si="325"/>
        <v>3.0621138776470755E-2</v>
      </c>
      <c r="AB84" s="93">
        <f t="shared" si="326"/>
        <v>0</v>
      </c>
      <c r="AC84" s="94">
        <f t="shared" si="327"/>
        <v>0</v>
      </c>
      <c r="AD84" s="92">
        <f t="shared" si="328"/>
        <v>2.3508541318128535</v>
      </c>
      <c r="AE84" s="93">
        <f t="shared" si="329"/>
        <v>1.0701150052596153E-2</v>
      </c>
      <c r="AF84" s="93">
        <f t="shared" si="330"/>
        <v>0.48409565951532896</v>
      </c>
      <c r="AG84" s="93">
        <f t="shared" si="331"/>
        <v>0</v>
      </c>
      <c r="AH84" s="93">
        <f t="shared" si="332"/>
        <v>3.2717529933565574E-2</v>
      </c>
      <c r="AI84" s="93">
        <f t="shared" si="333"/>
        <v>1.0601598296959249E-2</v>
      </c>
      <c r="AJ84" s="93">
        <f t="shared" si="334"/>
        <v>6.0962971091359112E-2</v>
      </c>
      <c r="AK84" s="93">
        <f t="shared" si="335"/>
        <v>3.0120554507360262E-3</v>
      </c>
      <c r="AL84" s="93">
        <f t="shared" si="336"/>
        <v>5.1713131949986377E-2</v>
      </c>
      <c r="AM84" s="93">
        <f t="shared" si="337"/>
        <v>3.0621138776470755E-2</v>
      </c>
      <c r="AN84" s="94">
        <f t="shared" si="338"/>
        <v>3.0352793668798559</v>
      </c>
      <c r="AO84" s="92">
        <f t="shared" si="339"/>
        <v>17.81372931325166</v>
      </c>
      <c r="AP84" s="93">
        <f t="shared" si="340"/>
        <v>8.1088565980244359E-2</v>
      </c>
      <c r="AQ84" s="93">
        <f t="shared" si="341"/>
        <v>3.6682620685087288</v>
      </c>
      <c r="AR84" s="93">
        <f t="shared" si="342"/>
        <v>0</v>
      </c>
      <c r="AS84" s="93">
        <f t="shared" si="343"/>
        <v>0.24791892195595525</v>
      </c>
      <c r="AT84" s="93">
        <f t="shared" si="344"/>
        <v>8.0334206956612711E-2</v>
      </c>
      <c r="AU84" s="93">
        <f t="shared" si="345"/>
        <v>0.46195033986035072</v>
      </c>
      <c r="AV84" s="93">
        <f t="shared" si="346"/>
        <v>2.2824019470123053E-2</v>
      </c>
      <c r="AW84" s="93">
        <f t="shared" si="347"/>
        <v>0.39185916388063607</v>
      </c>
      <c r="AX84" s="93">
        <f t="shared" si="348"/>
        <v>0.23203340013568668</v>
      </c>
      <c r="AY84" s="94">
        <f t="shared" si="349"/>
        <v>22.999999999999996</v>
      </c>
      <c r="AZ84" s="92">
        <f t="shared" si="350"/>
        <v>8.9068646566258298</v>
      </c>
      <c r="BA84" s="93">
        <f t="shared" si="351"/>
        <v>4.054428299012218E-2</v>
      </c>
      <c r="BB84" s="93">
        <f t="shared" si="352"/>
        <v>2.445508045672486</v>
      </c>
      <c r="BC84" s="93">
        <f t="shared" si="353"/>
        <v>0</v>
      </c>
      <c r="BD84" s="93">
        <f t="shared" si="354"/>
        <v>0.24791892195595525</v>
      </c>
      <c r="BE84" s="93">
        <f t="shared" si="355"/>
        <v>8.0334206956612711E-2</v>
      </c>
      <c r="BF84" s="93">
        <f t="shared" si="356"/>
        <v>0.46195033986035072</v>
      </c>
      <c r="BG84" s="93">
        <f t="shared" si="357"/>
        <v>2.2824019470123053E-2</v>
      </c>
      <c r="BH84" s="93">
        <f t="shared" si="358"/>
        <v>0.78371832776127215</v>
      </c>
      <c r="BI84" s="93">
        <f t="shared" si="359"/>
        <v>0.46406680027137337</v>
      </c>
      <c r="BJ84" s="93">
        <f t="shared" si="360"/>
        <v>0</v>
      </c>
      <c r="BK84" s="93">
        <f t="shared" si="361"/>
        <v>0</v>
      </c>
      <c r="BL84" s="93">
        <f t="shared" si="362"/>
        <v>2</v>
      </c>
      <c r="BM84" s="94">
        <f t="shared" si="363"/>
        <v>13.453729601564127</v>
      </c>
      <c r="BN84" s="95">
        <f t="shared" si="364"/>
        <v>8.9068646566258298</v>
      </c>
      <c r="BO84" s="66">
        <f t="shared" si="365"/>
        <v>0</v>
      </c>
      <c r="BP84" s="66">
        <f t="shared" si="366"/>
        <v>0</v>
      </c>
      <c r="BQ84" s="66">
        <f t="shared" si="367"/>
        <v>8.9068646566258298</v>
      </c>
      <c r="BR84" s="66">
        <f t="shared" si="368"/>
        <v>2.445508045672486</v>
      </c>
      <c r="BS84" s="66">
        <f t="shared" si="369"/>
        <v>4.054428299012218E-2</v>
      </c>
      <c r="BT84" s="66">
        <f t="shared" si="370"/>
        <v>0</v>
      </c>
      <c r="BU84" s="66"/>
      <c r="BV84" s="66">
        <f t="shared" si="371"/>
        <v>8.0334206956612711E-2</v>
      </c>
      <c r="BW84" s="66">
        <f t="shared" si="372"/>
        <v>0.24791892195595525</v>
      </c>
      <c r="BX84" s="66">
        <f t="shared" si="373"/>
        <v>2.2824019470123053E-2</v>
      </c>
      <c r="BY84" s="66">
        <f t="shared" si="374"/>
        <v>2.8371294770452997</v>
      </c>
      <c r="BZ84" s="66">
        <f t="shared" si="375"/>
        <v>0</v>
      </c>
      <c r="CA84" s="66">
        <f t="shared" si="376"/>
        <v>0</v>
      </c>
      <c r="CB84" s="66">
        <f t="shared" si="377"/>
        <v>0</v>
      </c>
      <c r="CC84" s="66">
        <f t="shared" si="378"/>
        <v>0.46195033986035072</v>
      </c>
      <c r="CD84" s="56">
        <f t="shared" si="379"/>
        <v>0.46195033986035072</v>
      </c>
      <c r="CE84" s="66">
        <f t="shared" si="380"/>
        <v>0.92390067972070145</v>
      </c>
      <c r="CF84" s="66">
        <f t="shared" si="381"/>
        <v>0.32176798790092143</v>
      </c>
      <c r="CG84" s="66">
        <f t="shared" si="382"/>
        <v>0.46406680027137337</v>
      </c>
      <c r="CH84" s="67">
        <f t="shared" si="383"/>
        <v>0.7858347881722948</v>
      </c>
      <c r="CI84" s="60"/>
      <c r="CJ84" s="60">
        <f t="shared" si="384"/>
        <v>0.89818362672085605</v>
      </c>
      <c r="CK84" s="60">
        <f t="shared" si="385"/>
        <v>1.1892613032849897</v>
      </c>
      <c r="CL84" s="60">
        <f t="shared" si="386"/>
        <v>1.2289094082418131</v>
      </c>
      <c r="CM84" s="60"/>
      <c r="CN84" s="60">
        <f t="shared" si="387"/>
        <v>0.89818362672085605</v>
      </c>
      <c r="CO84" s="60">
        <f t="shared" si="388"/>
        <v>8</v>
      </c>
      <c r="CP84" s="60">
        <f t="shared" si="389"/>
        <v>3.6416211138864653E-2</v>
      </c>
      <c r="CQ84" s="60">
        <f t="shared" si="390"/>
        <v>2.1965152856371466</v>
      </c>
      <c r="CR84" s="60">
        <f t="shared" si="391"/>
        <v>0</v>
      </c>
      <c r="CS84" s="60">
        <f t="shared" si="392"/>
        <v>0.22267671645512474</v>
      </c>
      <c r="CT84" s="60">
        <f t="shared" si="393"/>
        <v>7.2154869354034229E-2</v>
      </c>
      <c r="CU84" s="60">
        <f t="shared" si="394"/>
        <v>0.41491623162070185</v>
      </c>
      <c r="CV84" s="60">
        <f t="shared" si="395"/>
        <v>2.0500160584022556E-2</v>
      </c>
      <c r="CW84" s="60">
        <f t="shared" si="396"/>
        <v>0.70392296995622394</v>
      </c>
      <c r="CX84" s="60">
        <f t="shared" si="397"/>
        <v>0.4168172017084853</v>
      </c>
      <c r="CY84" s="60">
        <f t="shared" si="398"/>
        <v>0</v>
      </c>
      <c r="CZ84" s="60">
        <f t="shared" si="399"/>
        <v>0</v>
      </c>
      <c r="DA84" s="60">
        <f t="shared" si="400"/>
        <v>1.7963672534417121</v>
      </c>
      <c r="DB84" s="60">
        <f t="shared" si="401"/>
        <v>20.658223414579687</v>
      </c>
      <c r="DC84" s="60">
        <f t="shared" si="510"/>
        <v>4.6835531708406251</v>
      </c>
      <c r="DD84" s="60" t="str">
        <f t="shared" si="402"/>
        <v>FAIL</v>
      </c>
      <c r="DE84" s="59">
        <f t="shared" si="403"/>
        <v>8</v>
      </c>
      <c r="DF84" s="59">
        <f t="shared" si="404"/>
        <v>0</v>
      </c>
      <c r="DG84" s="59">
        <f t="shared" si="405"/>
        <v>0</v>
      </c>
      <c r="DH84" s="59">
        <f t="shared" si="406"/>
        <v>8</v>
      </c>
      <c r="DI84" s="59">
        <f t="shared" si="407"/>
        <v>2.1965152856371466</v>
      </c>
      <c r="DJ84" s="59">
        <f t="shared" si="408"/>
        <v>3.6416211138864653E-2</v>
      </c>
      <c r="DK84" s="59">
        <f t="shared" si="409"/>
        <v>0</v>
      </c>
      <c r="DL84" s="59">
        <f t="shared" si="410"/>
        <v>4.6835531708406251</v>
      </c>
      <c r="DM84" s="59">
        <f t="shared" si="411"/>
        <v>0</v>
      </c>
      <c r="DN84" s="59">
        <f t="shared" si="412"/>
        <v>0</v>
      </c>
      <c r="DO84" s="59">
        <f t="shared" si="413"/>
        <v>0</v>
      </c>
      <c r="DP84" s="59">
        <f t="shared" si="414"/>
        <v>6.9164846676166363</v>
      </c>
      <c r="DQ84" s="59">
        <f t="shared" si="415"/>
        <v>7.2154869354034229E-2</v>
      </c>
      <c r="DR84" s="59">
        <f t="shared" si="416"/>
        <v>0</v>
      </c>
      <c r="DS84" s="59">
        <f t="shared" si="417"/>
        <v>2.0500160584022556E-2</v>
      </c>
      <c r="DT84" s="59">
        <f t="shared" si="418"/>
        <v>0.41491623162070185</v>
      </c>
      <c r="DU84" s="59">
        <f t="shared" si="419"/>
        <v>0.70392296995622394</v>
      </c>
      <c r="DV84" s="59">
        <f t="shared" si="420"/>
        <v>1.2114942315149826</v>
      </c>
      <c r="DW84" s="59">
        <f t="shared" si="421"/>
        <v>0</v>
      </c>
      <c r="DX84" s="59">
        <f t="shared" si="422"/>
        <v>0</v>
      </c>
      <c r="DY84" s="59">
        <f t="shared" si="423"/>
        <v>0</v>
      </c>
      <c r="DZ84" s="60"/>
      <c r="EA84" s="60">
        <f t="shared" si="424"/>
        <v>0.70469849870066192</v>
      </c>
      <c r="EB84" s="60">
        <f t="shared" si="425"/>
        <v>1.1547643868405248</v>
      </c>
      <c r="EC84" s="60">
        <f t="shared" si="426"/>
        <v>1.065054820476238</v>
      </c>
      <c r="ED84" s="60">
        <f t="shared" si="427"/>
        <v>0.99463934966729373</v>
      </c>
      <c r="EE84" s="60"/>
      <c r="EF84" s="60">
        <f t="shared" si="428"/>
        <v>1.1547643868405248</v>
      </c>
      <c r="EG84" s="60">
        <f t="shared" si="429"/>
        <v>10.285330103880069</v>
      </c>
      <c r="EH84" s="60">
        <f t="shared" si="430"/>
        <v>4.681909408697716E-2</v>
      </c>
      <c r="EI84" s="60">
        <f t="shared" si="431"/>
        <v>2.8239855988745584</v>
      </c>
      <c r="EJ84" s="60">
        <f t="shared" si="432"/>
        <v>0</v>
      </c>
      <c r="EK84" s="60">
        <f t="shared" si="433"/>
        <v>0.2862879418986326</v>
      </c>
      <c r="EL84" s="60">
        <f t="shared" si="434"/>
        <v>9.2767081238572704E-2</v>
      </c>
      <c r="EM84" s="60">
        <f t="shared" si="435"/>
        <v>0.53344380095960997</v>
      </c>
      <c r="EN84" s="60">
        <f t="shared" si="436"/>
        <v>2.6356364848652846E-2</v>
      </c>
      <c r="EO84" s="60">
        <f t="shared" si="437"/>
        <v>0.90501001421292693</v>
      </c>
      <c r="EP84" s="60">
        <f t="shared" si="438"/>
        <v>0.53588781406841679</v>
      </c>
      <c r="EQ84" s="60">
        <f t="shared" si="439"/>
        <v>0</v>
      </c>
      <c r="ER84" s="60">
        <f t="shared" si="440"/>
        <v>0</v>
      </c>
      <c r="ES84" s="60">
        <f t="shared" si="441"/>
        <v>2.3095287736810497</v>
      </c>
      <c r="ET84" s="60">
        <f t="shared" si="442"/>
        <v>26.559580897332072</v>
      </c>
      <c r="EU84" s="60">
        <f t="shared" si="511"/>
        <v>-7.1191617946641443</v>
      </c>
      <c r="EV84" s="60" t="str">
        <f t="shared" si="443"/>
        <v/>
      </c>
      <c r="EW84" s="62">
        <f t="shared" si="444"/>
        <v>10.285330103880069</v>
      </c>
      <c r="EX84" s="62">
        <f t="shared" si="445"/>
        <v>0</v>
      </c>
      <c r="EY84" s="62">
        <f t="shared" si="446"/>
        <v>0</v>
      </c>
      <c r="EZ84" s="62">
        <f t="shared" si="447"/>
        <v>10.285330103880069</v>
      </c>
      <c r="FA84" s="62">
        <f t="shared" si="448"/>
        <v>2.8239855988745584</v>
      </c>
      <c r="FB84" s="62">
        <f t="shared" si="449"/>
        <v>4.681909408697716E-2</v>
      </c>
      <c r="FC84" s="62">
        <f t="shared" si="450"/>
        <v>0</v>
      </c>
      <c r="FD84" s="62">
        <f t="shared" si="451"/>
        <v>-7.1191617946641443</v>
      </c>
      <c r="FE84" s="62">
        <f t="shared" si="452"/>
        <v>9.2767081238572704E-2</v>
      </c>
      <c r="FF84" s="62">
        <f t="shared" si="453"/>
        <v>7.4054497365627769</v>
      </c>
      <c r="FG84" s="62">
        <f t="shared" si="454"/>
        <v>2.6356364848652846E-2</v>
      </c>
      <c r="FH84" s="62">
        <f t="shared" si="455"/>
        <v>3.276216080947393</v>
      </c>
      <c r="FI84" s="62">
        <f t="shared" si="456"/>
        <v>0</v>
      </c>
      <c r="FJ84" s="62">
        <f t="shared" si="457"/>
        <v>0</v>
      </c>
      <c r="FK84" s="62">
        <f t="shared" si="458"/>
        <v>0</v>
      </c>
      <c r="FL84" s="62">
        <f t="shared" si="459"/>
        <v>0.53344380095960997</v>
      </c>
      <c r="FM84" s="62">
        <f t="shared" si="460"/>
        <v>0.90501001421292693</v>
      </c>
      <c r="FN84" s="62">
        <f t="shared" si="461"/>
        <v>1.438453815172537</v>
      </c>
      <c r="FO84" s="62">
        <f t="shared" si="462"/>
        <v>0</v>
      </c>
      <c r="FP84" s="62">
        <f t="shared" si="463"/>
        <v>0.53588781406841679</v>
      </c>
      <c r="FQ84" s="62">
        <f t="shared" si="464"/>
        <v>0.53588781406841679</v>
      </c>
      <c r="FR84" s="62" t="str">
        <f t="shared" si="465"/>
        <v>Fail</v>
      </c>
      <c r="FS84" s="62" t="str">
        <f t="shared" si="466"/>
        <v>Low-Ca</v>
      </c>
      <c r="FT84" s="60">
        <f t="shared" si="467"/>
        <v>1.2371885675316356E-2</v>
      </c>
      <c r="FU84" s="60"/>
      <c r="FV84" s="60">
        <f t="shared" si="468"/>
        <v>1.0264740067806906</v>
      </c>
      <c r="FW84" s="60">
        <f t="shared" si="469"/>
        <v>9.1426650519400354</v>
      </c>
      <c r="FX84" s="60">
        <f t="shared" si="470"/>
        <v>4.1617652612920913E-2</v>
      </c>
      <c r="FY84" s="60">
        <f t="shared" si="471"/>
        <v>2.5102504422558529</v>
      </c>
      <c r="FZ84" s="60">
        <f t="shared" si="472"/>
        <v>0</v>
      </c>
      <c r="GA84" s="60">
        <f t="shared" si="473"/>
        <v>0.25448232917687869</v>
      </c>
      <c r="GB84" s="60">
        <f t="shared" si="474"/>
        <v>8.2460975296303474E-2</v>
      </c>
      <c r="GC84" s="60">
        <f t="shared" si="475"/>
        <v>0.47418001629015594</v>
      </c>
      <c r="GD84" s="60">
        <f t="shared" si="476"/>
        <v>2.3428262716337703E-2</v>
      </c>
      <c r="GE84" s="60">
        <f t="shared" si="477"/>
        <v>0.80446649208457555</v>
      </c>
      <c r="GF84" s="60">
        <f t="shared" si="478"/>
        <v>0.47635250788845107</v>
      </c>
      <c r="GG84" s="60">
        <f t="shared" si="479"/>
        <v>0</v>
      </c>
      <c r="GH84" s="60">
        <f t="shared" si="480"/>
        <v>0</v>
      </c>
      <c r="GI84" s="60">
        <f t="shared" si="481"/>
        <v>2.0529480135613811</v>
      </c>
      <c r="GJ84" s="60">
        <f t="shared" si="482"/>
        <v>23.608902155955878</v>
      </c>
      <c r="GK84" s="60">
        <f t="shared" si="512"/>
        <v>-1.2178043119117561</v>
      </c>
      <c r="GL84" s="60"/>
      <c r="GM84" s="88">
        <f t="shared" si="483"/>
        <v>9.1426650519400354</v>
      </c>
      <c r="GN84" s="88">
        <f t="shared" si="484"/>
        <v>0</v>
      </c>
      <c r="GO84" s="88">
        <f t="shared" si="485"/>
        <v>0</v>
      </c>
      <c r="GP84" s="87">
        <f t="shared" si="486"/>
        <v>9.1426650519400354</v>
      </c>
      <c r="GQ84" s="88">
        <f t="shared" si="487"/>
        <v>2.5102504422558529</v>
      </c>
      <c r="GR84" s="88">
        <f t="shared" si="488"/>
        <v>4.1617652612920913E-2</v>
      </c>
      <c r="GS84" s="88">
        <f t="shared" si="489"/>
        <v>0</v>
      </c>
      <c r="GT84" s="88">
        <f t="shared" si="490"/>
        <v>-1.2178043119117561</v>
      </c>
      <c r="GU84" s="88">
        <f t="shared" si="491"/>
        <v>8.2460975296303474E-2</v>
      </c>
      <c r="GV84" s="88">
        <f t="shared" si="492"/>
        <v>1.4722866410886348</v>
      </c>
      <c r="GW84" s="88">
        <f t="shared" si="493"/>
        <v>2.3428262716337703E-2</v>
      </c>
      <c r="GX84" s="87">
        <f t="shared" si="494"/>
        <v>2.912239662058294</v>
      </c>
      <c r="GY84" s="88">
        <f t="shared" si="495"/>
        <v>0</v>
      </c>
      <c r="GZ84" s="88">
        <f t="shared" si="496"/>
        <v>0</v>
      </c>
      <c r="HA84" s="88">
        <f t="shared" si="497"/>
        <v>0</v>
      </c>
      <c r="HB84" s="88">
        <f t="shared" si="498"/>
        <v>0.47418001629015594</v>
      </c>
      <c r="HC84" s="88">
        <f t="shared" si="499"/>
        <v>0.80446649208457555</v>
      </c>
      <c r="HD84" s="87">
        <f t="shared" si="500"/>
        <v>1.2786465083747314</v>
      </c>
      <c r="HE84" s="88">
        <f t="shared" si="501"/>
        <v>0</v>
      </c>
      <c r="HF84" s="88">
        <f t="shared" si="502"/>
        <v>0.47635250788845107</v>
      </c>
      <c r="HG84" s="88">
        <f t="shared" si="503"/>
        <v>0.47635250788845107</v>
      </c>
      <c r="HH84" s="96" t="str">
        <f t="shared" si="504"/>
        <v>Fail</v>
      </c>
      <c r="HI84" s="83">
        <f t="shared" si="505"/>
        <v>5.3038174445341646E-2</v>
      </c>
      <c r="HJ84" s="83">
        <f t="shared" si="506"/>
        <v>0.47635250788845107</v>
      </c>
      <c r="HK84" s="83">
        <f t="shared" si="507"/>
        <v>4.1617652612920913E-2</v>
      </c>
      <c r="HL84" s="83">
        <f t="shared" si="508"/>
        <v>9.1426650519400354</v>
      </c>
      <c r="HM84" s="96" t="str">
        <f t="shared" si="509"/>
        <v>Ferroactinolite</v>
      </c>
      <c r="HN84" s="60"/>
      <c r="HO84" s="60"/>
      <c r="HP84" s="97">
        <f>parameters!$E$5+parameters!$F$5*calcs!$Q84 +parameters!$G$5*calcs!$GM84+parameters!$H$5*LN(calcs!$GM84)+parameters!$I$5*calcs!$GQ84+parameters!$J$5*(calcs!$GU84+calcs!$GY84) + parameters!$K$5*calcs!$GT84+parameters!$L$5*(calcs!$GV84+calcs!$GZ84)+parameters!$M$5*(calcs!$GT84+calcs!$GV84+calcs!$GZ84)+parameters!$N$5*(calcs!$GO84+calcs!$GR84)+parameters!$O$5*calcs!$HB84+parameters!$P$5*calcs!$HE84</f>
        <v>45.803665316446178</v>
      </c>
      <c r="HQ84" s="97">
        <f>parameters!$E$6+parameters!$F$6*calcs!$Q84 +parameters!$G$6*calcs!$GM84+parameters!$H$6*LN(calcs!$GM84)+parameters!$I$6*calcs!$GQ84+parameters!$J$6*(calcs!$GU84+calcs!$GY84) + parameters!$K$6*calcs!$GT84+parameters!$L$6*(calcs!$GV84+calcs!$GZ84)+parameters!$M$6*(calcs!$GT84+calcs!$GV84+calcs!$GZ84)+parameters!$N$6*(calcs!$GO84+calcs!$GR84)+parameters!$O$6*calcs!$HB84+parameters!$P$6*calcs!$HE84</f>
        <v>94.739571503625612</v>
      </c>
      <c r="HR84" s="97">
        <f>parameters!$E$7+parameters!$F$7*calcs!$Q84 +parameters!$G$7*calcs!$GM84+parameters!$H$7*LN(calcs!$GM84)+parameters!$I$7*calcs!$GQ84+parameters!$J$7*(calcs!$GU84+calcs!$GY84) + parameters!$K$7*calcs!$GT84+parameters!$L$7*(calcs!$GV84+calcs!$GZ84)+parameters!$M$7*(calcs!$GT84+calcs!$GV84+calcs!$GZ84)+parameters!$N$7*(calcs!$GO84+calcs!$GR84)+parameters!$O$7*calcs!$HB84+parameters!$P$7*calcs!$HE84</f>
        <v>147.45803170236798</v>
      </c>
      <c r="HS84" s="97">
        <f>parameters!$E$8+parameters!$F$8*calcs!$Q84 +parameters!$G$8*calcs!$GM84+parameters!$H$8*LN(calcs!$GM84)+parameters!$I$8*calcs!$GQ84+parameters!$J$8*(calcs!$GU84+calcs!$GY84) + parameters!$K$8*calcs!$GT84+parameters!$L$8*(calcs!$GV84+calcs!$GZ84)+parameters!$M$8*(calcs!$GT84+calcs!$GV84+calcs!$GZ84)+parameters!$N$8*(calcs!$GO84+calcs!$GR84)+parameters!$O$8*calcs!$HB84+parameters!$P$8*calcs!$HE84</f>
        <v>147.50297673687095</v>
      </c>
      <c r="HT84" s="81"/>
      <c r="HU84" s="97">
        <f>EXP(parameters!$E$10+parameters!$F$10*calcs!$Q84 +parameters!$G$10*calcs!$GM84+parameters!$H$10*LN(calcs!$GM84)+parameters!$I$10*calcs!$GQ84+parameters!$J$10*(calcs!$GU84+calcs!$GY84) + parameters!$K$10*calcs!$GT84+parameters!$L$10*(calcs!$GV84+calcs!$GZ84)+parameters!$M$10*(calcs!$GT84+calcs!$GV84+calcs!$GZ84)+parameters!$N$10*(calcs!$GO84+calcs!$GR84)+parameters!$O$10*calcs!$HB84+parameters!$P$10*calcs!$HE84)</f>
        <v>1.0464120699271448E-2</v>
      </c>
      <c r="HV84" s="97">
        <f>EXP(parameters!$E$11+parameters!$F$11*calcs!$Q84 +parameters!$G$11*calcs!$GM84+parameters!$H$11*LN(calcs!$GM84)+parameters!$I$11*calcs!$GQ84+parameters!$J$11*(calcs!$GU84+calcs!$GY84) + parameters!$K$11*calcs!$GT84+parameters!$L$11*(calcs!$GV84+calcs!$GZ84)+parameters!$M$11*(calcs!$GT84+calcs!$GV84+calcs!$GZ84)+parameters!$N$11*(calcs!$GO84+calcs!$GR84)+parameters!$O$11*calcs!$HB84+parameters!$P$11*calcs!$HE84)</f>
        <v>1.9782642533522105E-2</v>
      </c>
      <c r="HX84" s="97">
        <f>EXP(parameters!$E$13+parameters!$F$13*calcs!$Q84 +parameters!$G$13*calcs!$GM84+parameters!$H$13*LN(calcs!$GM84)+parameters!$I$13*calcs!$GQ84+parameters!$J$13*(calcs!$GU84+calcs!$GY84) + parameters!$K$13*calcs!$GT84+parameters!$L$13*(calcs!$GV84+calcs!$GZ84)+parameters!$M$13*(calcs!$GT84+calcs!$GV84+calcs!$GZ84)+parameters!$N$13*(calcs!$GO84+calcs!$GR84)+parameters!$O$13*calcs!$HB84+parameters!$P$13*calcs!$HE84)</f>
        <v>2.9847158126178865E-2</v>
      </c>
      <c r="HY84" s="97">
        <f>EXP(parameters!$E$14+parameters!$F$14*calcs!$Q84 +parameters!$G$14*calcs!$GM84+parameters!$H$14*LN(calcs!$GM84)+parameters!$I$14*calcs!$GQ84+parameters!$J$14*(calcs!$GU84+calcs!$GY84) + parameters!$K$14*calcs!$GT84+parameters!$L$14*(calcs!$GV84+calcs!$GZ84)+parameters!$M$14*(calcs!$GT84+calcs!$GV84+calcs!$GZ84)+parameters!$N$14*(calcs!$GO84+calcs!$GR84)+parameters!$O$14*calcs!$HB84+parameters!$P$14*calcs!$HE84)</f>
        <v>1.6856228144315727E-2</v>
      </c>
      <c r="HZ84" s="81"/>
      <c r="IA84" s="97">
        <f>EXP(parameters!$E$16+parameters!$F$16*calcs!$Q84 +parameters!$G$16*calcs!$GM84+parameters!$H$16*LN(calcs!$GM84)+parameters!$I$16*calcs!$GQ84+parameters!$J$16*(calcs!$GU84+calcs!$GY84) + parameters!$K$16*calcs!$GT84+parameters!$L$16*(calcs!$GV84+calcs!$GZ84)+parameters!$M$16*(calcs!$GT84+calcs!$GV84+calcs!$GZ84)+parameters!$N$16*(calcs!$GO84+calcs!$GR84)+parameters!$O$16*calcs!$HB84+parameters!$P$16*calcs!$HE84)</f>
        <v>1.7318129200648381E-4</v>
      </c>
      <c r="IB84" s="81"/>
      <c r="IC84" s="97">
        <f>(parameters!$E$18+parameters!$F$18*calcs!$Q84 +parameters!$G$18*calcs!$GM84+parameters!$H$18*LN(calcs!$GM84)+parameters!$I$18*calcs!$GQ84+parameters!$J$18*(calcs!$GU84+calcs!$GY84) + parameters!$K$18*calcs!$GT84+parameters!$L$18*(calcs!$GV84+calcs!$GZ84)+parameters!$M$18*(calcs!$GT84+calcs!$GV84+calcs!$GZ84)+parameters!$N$18*(calcs!$GO84+calcs!$GR84)+parameters!$O$18*calcs!$HB84+parameters!$P$18*calcs!$HE84)</f>
        <v>-24.207389477985629</v>
      </c>
      <c r="ID84" s="97">
        <f>EXP(parameters!$E$19+parameters!$F$19*calcs!$Q84 +parameters!$G$19*calcs!$GM84+parameters!$H$19*LN(calcs!$GM84)+parameters!$I$19*calcs!$GQ84+parameters!$J$19*(calcs!$GU84+calcs!$GY84) + parameters!$K$19*calcs!$GT84+parameters!$L$19*(calcs!$GV84+calcs!$GZ84)+parameters!$M$19*(calcs!$GT84+calcs!$GV84+calcs!$GZ84)+parameters!$N$19*(calcs!$GO84+calcs!$GR84)+parameters!$O$19*calcs!$HB84+parameters!$P$19*calcs!$HE84)</f>
        <v>0.38947819054927579</v>
      </c>
      <c r="IE84" s="73"/>
      <c r="IF84" s="97">
        <f>(parameters!$E$21+parameters!$F$21*calcs!$Q84 +parameters!$G$21*calcs!$GM84+parameters!$H$21*LN(calcs!$GM84)+parameters!$I$21*calcs!$GQ84+parameters!$J$21*(calcs!$GU84+calcs!$GY84) + parameters!$K$21*calcs!$GT84+parameters!$L$21*(calcs!$GV84+calcs!$GZ84)+parameters!$M$21*(calcs!$GT84+calcs!$GV84+calcs!$GZ84)+parameters!$N$21*(calcs!$GO84+calcs!$GR84)+parameters!$O$21*calcs!$HB84+parameters!$P$21*calcs!$HE84)</f>
        <v>17.772345396418732</v>
      </c>
      <c r="IG84" s="97">
        <f>(parameters!$E$22+parameters!$F$22*calcs!$Q84 +parameters!$G$22*calcs!$GM84+parameters!$H$22*LN(calcs!$GM84)+parameters!$I$22*calcs!$GQ84+parameters!$J$22*(calcs!$GU84+calcs!$GY84) + parameters!$K$22*calcs!$GT84+parameters!$L$22*(calcs!$GV84+calcs!$GZ84)+parameters!$M$22*(calcs!$GT84+calcs!$GV84+calcs!$GZ84)+parameters!$N$22*(calcs!$GO84+calcs!$GR84)+parameters!$O$22*calcs!$HB84+parameters!$P$22*calcs!$HE84)</f>
        <v>0.83360406274632326</v>
      </c>
      <c r="IH84" s="81"/>
      <c r="II84" s="97">
        <f>(parameters!$E$24+parameters!$F$24*calcs!$Q84 +parameters!$G$24*calcs!$GM84+parameters!$H$24*LN(calcs!$GM84)+parameters!$I$24*calcs!$GQ84+parameters!$J$24*(calcs!$GU84+calcs!$GY84) + parameters!$K$24*calcs!$GT84+parameters!$L$24*(calcs!$GV84+calcs!$GZ84)+parameters!$M$24*(calcs!$GT84+calcs!$GV84+calcs!$GZ84)+parameters!$N$24*(calcs!$GO84+calcs!$GR84)+parameters!$O$24*calcs!$HB84+parameters!$P$24*calcs!$HE84)</f>
        <v>16.792786716912076</v>
      </c>
    </row>
    <row r="85" spans="1:243" x14ac:dyDescent="0.3">
      <c r="A85" s="139" t="s">
        <v>182</v>
      </c>
      <c r="C85" s="116">
        <v>73.949030712263124</v>
      </c>
      <c r="D85" s="116">
        <v>0.2178174689610107</v>
      </c>
      <c r="E85" s="116">
        <v>15.029405358309738</v>
      </c>
      <c r="F85" s="116"/>
      <c r="G85" s="116">
        <v>1.6336310172075801</v>
      </c>
      <c r="H85" s="116">
        <v>0.2178174689610107</v>
      </c>
      <c r="I85" s="116">
        <v>2.2870834240906124</v>
      </c>
      <c r="J85" s="116">
        <v>0</v>
      </c>
      <c r="K85" s="116">
        <v>3.0494445654541495</v>
      </c>
      <c r="L85" s="116">
        <v>3.6157699847527773</v>
      </c>
      <c r="M85" s="91">
        <v>0</v>
      </c>
      <c r="N85" s="91">
        <v>0</v>
      </c>
      <c r="O85" s="91">
        <v>0</v>
      </c>
      <c r="P85" s="91">
        <v>95.759999999999991</v>
      </c>
      <c r="Q85" s="60">
        <v>1025</v>
      </c>
      <c r="R85" s="92">
        <f t="shared" si="316"/>
        <v>1.2308427215756179</v>
      </c>
      <c r="S85" s="93">
        <f t="shared" si="317"/>
        <v>2.727149980731322E-3</v>
      </c>
      <c r="T85" s="93">
        <f t="shared" si="318"/>
        <v>0.14740318237044814</v>
      </c>
      <c r="U85" s="93">
        <f t="shared" si="319"/>
        <v>0</v>
      </c>
      <c r="V85" s="93">
        <f t="shared" si="320"/>
        <v>2.2739852689415089E-2</v>
      </c>
      <c r="W85" s="93">
        <f t="shared" si="321"/>
        <v>5.403559140684959E-3</v>
      </c>
      <c r="X85" s="93">
        <f t="shared" si="322"/>
        <v>4.0782514694911065E-2</v>
      </c>
      <c r="Y85" s="93">
        <f t="shared" si="323"/>
        <v>0</v>
      </c>
      <c r="Z85" s="93">
        <f t="shared" si="324"/>
        <v>4.9201254706499775E-2</v>
      </c>
      <c r="AA85" s="93">
        <f t="shared" si="325"/>
        <v>3.838258475546294E-2</v>
      </c>
      <c r="AB85" s="93">
        <f t="shared" si="326"/>
        <v>0</v>
      </c>
      <c r="AC85" s="94">
        <f t="shared" si="327"/>
        <v>0</v>
      </c>
      <c r="AD85" s="92">
        <f t="shared" si="328"/>
        <v>2.4616854431512358</v>
      </c>
      <c r="AE85" s="93">
        <f t="shared" si="329"/>
        <v>5.454299961462644E-3</v>
      </c>
      <c r="AF85" s="93">
        <f t="shared" si="330"/>
        <v>0.44220954711134441</v>
      </c>
      <c r="AG85" s="93">
        <f t="shared" si="331"/>
        <v>0</v>
      </c>
      <c r="AH85" s="93">
        <f t="shared" si="332"/>
        <v>2.2739852689415089E-2</v>
      </c>
      <c r="AI85" s="93">
        <f t="shared" si="333"/>
        <v>5.403559140684959E-3</v>
      </c>
      <c r="AJ85" s="93">
        <f t="shared" si="334"/>
        <v>4.0782514694911065E-2</v>
      </c>
      <c r="AK85" s="93">
        <f t="shared" si="335"/>
        <v>0</v>
      </c>
      <c r="AL85" s="93">
        <f t="shared" si="336"/>
        <v>4.9201254706499775E-2</v>
      </c>
      <c r="AM85" s="93">
        <f t="shared" si="337"/>
        <v>3.838258475546294E-2</v>
      </c>
      <c r="AN85" s="94">
        <f t="shared" si="338"/>
        <v>3.0658590562110173</v>
      </c>
      <c r="AO85" s="92">
        <f t="shared" si="339"/>
        <v>18.467504263699414</v>
      </c>
      <c r="AP85" s="93">
        <f t="shared" si="340"/>
        <v>4.091802552354723E-2</v>
      </c>
      <c r="AQ85" s="93">
        <f t="shared" si="341"/>
        <v>3.317445256642249</v>
      </c>
      <c r="AR85" s="93">
        <f t="shared" si="342"/>
        <v>0</v>
      </c>
      <c r="AS85" s="93">
        <f t="shared" si="343"/>
        <v>0.17059382126421821</v>
      </c>
      <c r="AT85" s="93">
        <f t="shared" si="344"/>
        <v>4.0537369121380756E-2</v>
      </c>
      <c r="AU85" s="93">
        <f t="shared" si="345"/>
        <v>0.30594943237286049</v>
      </c>
      <c r="AV85" s="93">
        <f t="shared" si="346"/>
        <v>0</v>
      </c>
      <c r="AW85" s="93">
        <f t="shared" si="347"/>
        <v>0.36910661498184899</v>
      </c>
      <c r="AX85" s="93">
        <f t="shared" si="348"/>
        <v>0.28794521639447673</v>
      </c>
      <c r="AY85" s="94">
        <f t="shared" si="349"/>
        <v>22.999999999999993</v>
      </c>
      <c r="AZ85" s="92">
        <f t="shared" si="350"/>
        <v>9.2337521318497071</v>
      </c>
      <c r="BA85" s="93">
        <f t="shared" si="351"/>
        <v>2.0459012761773615E-2</v>
      </c>
      <c r="BB85" s="93">
        <f t="shared" si="352"/>
        <v>2.2116301710948325</v>
      </c>
      <c r="BC85" s="93">
        <f t="shared" si="353"/>
        <v>0</v>
      </c>
      <c r="BD85" s="93">
        <f t="shared" si="354"/>
        <v>0.17059382126421821</v>
      </c>
      <c r="BE85" s="93">
        <f t="shared" si="355"/>
        <v>4.0537369121380756E-2</v>
      </c>
      <c r="BF85" s="93">
        <f t="shared" si="356"/>
        <v>0.30594943237286049</v>
      </c>
      <c r="BG85" s="93">
        <f t="shared" si="357"/>
        <v>0</v>
      </c>
      <c r="BH85" s="93">
        <f t="shared" si="358"/>
        <v>0.73821322996369798</v>
      </c>
      <c r="BI85" s="93">
        <f t="shared" si="359"/>
        <v>0.57589043278895347</v>
      </c>
      <c r="BJ85" s="93">
        <f t="shared" si="360"/>
        <v>0</v>
      </c>
      <c r="BK85" s="93">
        <f t="shared" si="361"/>
        <v>0</v>
      </c>
      <c r="BL85" s="93">
        <f t="shared" si="362"/>
        <v>2</v>
      </c>
      <c r="BM85" s="94">
        <f t="shared" si="363"/>
        <v>13.297025601217424</v>
      </c>
      <c r="BN85" s="95">
        <f t="shared" si="364"/>
        <v>9.2337521318497071</v>
      </c>
      <c r="BO85" s="66">
        <f t="shared" si="365"/>
        <v>0</v>
      </c>
      <c r="BP85" s="66">
        <f t="shared" si="366"/>
        <v>0</v>
      </c>
      <c r="BQ85" s="66">
        <f t="shared" si="367"/>
        <v>9.2337521318497071</v>
      </c>
      <c r="BR85" s="66">
        <f t="shared" si="368"/>
        <v>2.2116301710948325</v>
      </c>
      <c r="BS85" s="66">
        <f t="shared" si="369"/>
        <v>2.0459012761773615E-2</v>
      </c>
      <c r="BT85" s="66">
        <f t="shared" si="370"/>
        <v>0</v>
      </c>
      <c r="BU85" s="66"/>
      <c r="BV85" s="66">
        <f t="shared" si="371"/>
        <v>4.0537369121380756E-2</v>
      </c>
      <c r="BW85" s="66">
        <f t="shared" si="372"/>
        <v>0.17059382126421821</v>
      </c>
      <c r="BX85" s="66">
        <f t="shared" si="373"/>
        <v>0</v>
      </c>
      <c r="BY85" s="66">
        <f t="shared" si="374"/>
        <v>2.443220374242205</v>
      </c>
      <c r="BZ85" s="66">
        <f t="shared" si="375"/>
        <v>0</v>
      </c>
      <c r="CA85" s="66">
        <f t="shared" si="376"/>
        <v>0</v>
      </c>
      <c r="CB85" s="66">
        <f t="shared" si="377"/>
        <v>0</v>
      </c>
      <c r="CC85" s="66">
        <f t="shared" si="378"/>
        <v>0.30594943237286049</v>
      </c>
      <c r="CD85" s="56">
        <f t="shared" si="379"/>
        <v>0.30594943237286049</v>
      </c>
      <c r="CE85" s="66">
        <f t="shared" si="380"/>
        <v>0.61189886474572097</v>
      </c>
      <c r="CF85" s="66">
        <f t="shared" si="381"/>
        <v>0.4322637975908375</v>
      </c>
      <c r="CG85" s="66">
        <f t="shared" si="382"/>
        <v>0.57589043278895347</v>
      </c>
      <c r="CH85" s="67">
        <f t="shared" si="383"/>
        <v>1.008154230379791</v>
      </c>
      <c r="CI85" s="60"/>
      <c r="CJ85" s="60">
        <f t="shared" si="384"/>
        <v>0.86638669587045092</v>
      </c>
      <c r="CK85" s="60">
        <f t="shared" si="385"/>
        <v>1.2032766183841221</v>
      </c>
      <c r="CL85" s="60">
        <f t="shared" si="386"/>
        <v>1.2517815001239814</v>
      </c>
      <c r="CM85" s="60"/>
      <c r="CN85" s="60">
        <f t="shared" si="387"/>
        <v>0.86638669587045092</v>
      </c>
      <c r="CO85" s="60">
        <f t="shared" si="388"/>
        <v>8</v>
      </c>
      <c r="CP85" s="60">
        <f t="shared" si="389"/>
        <v>1.7725416467444431E-2</v>
      </c>
      <c r="CQ85" s="60">
        <f t="shared" si="390"/>
        <v>1.9161269564222521</v>
      </c>
      <c r="CR85" s="60">
        <f t="shared" si="391"/>
        <v>0</v>
      </c>
      <c r="CS85" s="60">
        <f t="shared" si="392"/>
        <v>0.14780021714102029</v>
      </c>
      <c r="CT85" s="60">
        <f t="shared" si="393"/>
        <v>3.512103729235392E-2</v>
      </c>
      <c r="CU85" s="60">
        <f t="shared" si="394"/>
        <v>0.26507051781696256</v>
      </c>
      <c r="CV85" s="60">
        <f t="shared" si="395"/>
        <v>0</v>
      </c>
      <c r="CW85" s="60">
        <f t="shared" si="396"/>
        <v>0.63957812115610169</v>
      </c>
      <c r="CX85" s="60">
        <f t="shared" si="397"/>
        <v>0.49894380924742537</v>
      </c>
      <c r="CY85" s="60">
        <f t="shared" si="398"/>
        <v>0</v>
      </c>
      <c r="CZ85" s="60">
        <f t="shared" si="399"/>
        <v>0</v>
      </c>
      <c r="DA85" s="60">
        <f t="shared" si="400"/>
        <v>1.7327733917409018</v>
      </c>
      <c r="DB85" s="60">
        <f t="shared" si="401"/>
        <v>19.926894005020365</v>
      </c>
      <c r="DC85" s="60">
        <f t="shared" si="510"/>
        <v>6.1462119899592693</v>
      </c>
      <c r="DD85" s="60" t="str">
        <f t="shared" si="402"/>
        <v>FAIL</v>
      </c>
      <c r="DE85" s="59">
        <f t="shared" si="403"/>
        <v>8</v>
      </c>
      <c r="DF85" s="59">
        <f t="shared" si="404"/>
        <v>0</v>
      </c>
      <c r="DG85" s="59">
        <f t="shared" si="405"/>
        <v>0</v>
      </c>
      <c r="DH85" s="59">
        <f t="shared" si="406"/>
        <v>8</v>
      </c>
      <c r="DI85" s="59">
        <f t="shared" si="407"/>
        <v>1.9161269564222521</v>
      </c>
      <c r="DJ85" s="59">
        <f t="shared" si="408"/>
        <v>1.7725416467444431E-2</v>
      </c>
      <c r="DK85" s="59">
        <f t="shared" si="409"/>
        <v>0</v>
      </c>
      <c r="DL85" s="59">
        <f t="shared" si="410"/>
        <v>6.1462119899592693</v>
      </c>
      <c r="DM85" s="59">
        <f t="shared" si="411"/>
        <v>0</v>
      </c>
      <c r="DN85" s="59">
        <f t="shared" si="412"/>
        <v>0</v>
      </c>
      <c r="DO85" s="59">
        <f t="shared" si="413"/>
        <v>0</v>
      </c>
      <c r="DP85" s="59">
        <f t="shared" si="414"/>
        <v>8.0800643628489652</v>
      </c>
      <c r="DQ85" s="59">
        <f t="shared" si="415"/>
        <v>3.512103729235392E-2</v>
      </c>
      <c r="DR85" s="59">
        <f t="shared" si="416"/>
        <v>0</v>
      </c>
      <c r="DS85" s="59">
        <f t="shared" si="417"/>
        <v>0</v>
      </c>
      <c r="DT85" s="59">
        <f t="shared" si="418"/>
        <v>0.26507051781696256</v>
      </c>
      <c r="DU85" s="59">
        <f t="shared" si="419"/>
        <v>0.63957812115610169</v>
      </c>
      <c r="DV85" s="59">
        <f t="shared" si="420"/>
        <v>0.93976967626541819</v>
      </c>
      <c r="DW85" s="59">
        <f t="shared" si="421"/>
        <v>0</v>
      </c>
      <c r="DX85" s="59">
        <f t="shared" si="422"/>
        <v>0</v>
      </c>
      <c r="DY85" s="59">
        <f t="shared" si="423"/>
        <v>0</v>
      </c>
      <c r="DZ85" s="60"/>
      <c r="EA85" s="60">
        <f t="shared" si="424"/>
        <v>0.69897184630886899</v>
      </c>
      <c r="EB85" s="60">
        <f t="shared" si="425"/>
        <v>1.1791400532577672</v>
      </c>
      <c r="EC85" s="60">
        <f t="shared" si="426"/>
        <v>1.0848773001074505</v>
      </c>
      <c r="ED85" s="60">
        <f t="shared" si="427"/>
        <v>0.99630514127835079</v>
      </c>
      <c r="EE85" s="60"/>
      <c r="EF85" s="60">
        <f t="shared" si="428"/>
        <v>1.1791400532577672</v>
      </c>
      <c r="EG85" s="60">
        <f t="shared" si="429"/>
        <v>10.887886980518285</v>
      </c>
      <c r="EH85" s="60">
        <f t="shared" si="430"/>
        <v>2.4124041397519079E-2</v>
      </c>
      <c r="EI85" s="60">
        <f t="shared" si="431"/>
        <v>2.6078217177312455</v>
      </c>
      <c r="EJ85" s="60">
        <f t="shared" si="432"/>
        <v>0</v>
      </c>
      <c r="EK85" s="60">
        <f t="shared" si="433"/>
        <v>0.20115400749093626</v>
      </c>
      <c r="EL85" s="60">
        <f t="shared" si="434"/>
        <v>4.7799235584714668E-2</v>
      </c>
      <c r="EM85" s="60">
        <f t="shared" si="435"/>
        <v>0.36075722998231835</v>
      </c>
      <c r="EN85" s="60">
        <f t="shared" si="436"/>
        <v>0</v>
      </c>
      <c r="EO85" s="60">
        <f t="shared" si="437"/>
        <v>0.8704567872949831</v>
      </c>
      <c r="EP85" s="60">
        <f t="shared" si="438"/>
        <v>0.67905547558940516</v>
      </c>
      <c r="EQ85" s="60">
        <f t="shared" si="439"/>
        <v>0</v>
      </c>
      <c r="ER85" s="60">
        <f t="shared" si="440"/>
        <v>0</v>
      </c>
      <c r="ES85" s="60">
        <f t="shared" si="441"/>
        <v>2.3582801065155343</v>
      </c>
      <c r="ET85" s="60">
        <f t="shared" si="442"/>
        <v>27.120221224928642</v>
      </c>
      <c r="EU85" s="60">
        <f t="shared" si="511"/>
        <v>-8.2404424498572837</v>
      </c>
      <c r="EV85" s="60" t="str">
        <f t="shared" si="443"/>
        <v/>
      </c>
      <c r="EW85" s="62">
        <f t="shared" si="444"/>
        <v>10.887886980518285</v>
      </c>
      <c r="EX85" s="62">
        <f t="shared" si="445"/>
        <v>0</v>
      </c>
      <c r="EY85" s="62">
        <f t="shared" si="446"/>
        <v>0</v>
      </c>
      <c r="EZ85" s="62">
        <f t="shared" si="447"/>
        <v>10.887886980518285</v>
      </c>
      <c r="FA85" s="62">
        <f t="shared" si="448"/>
        <v>2.6078217177312455</v>
      </c>
      <c r="FB85" s="62">
        <f t="shared" si="449"/>
        <v>2.4124041397519079E-2</v>
      </c>
      <c r="FC85" s="62">
        <f t="shared" si="450"/>
        <v>0</v>
      </c>
      <c r="FD85" s="62">
        <f t="shared" si="451"/>
        <v>-8.2404424498572837</v>
      </c>
      <c r="FE85" s="62">
        <f t="shared" si="452"/>
        <v>4.7799235584714668E-2</v>
      </c>
      <c r="FF85" s="62">
        <f t="shared" si="453"/>
        <v>8.4415964573482203</v>
      </c>
      <c r="FG85" s="62">
        <f t="shared" si="454"/>
        <v>0</v>
      </c>
      <c r="FH85" s="62">
        <f t="shared" si="455"/>
        <v>2.8808990022044165</v>
      </c>
      <c r="FI85" s="62">
        <f t="shared" si="456"/>
        <v>0</v>
      </c>
      <c r="FJ85" s="62">
        <f t="shared" si="457"/>
        <v>0</v>
      </c>
      <c r="FK85" s="62">
        <f t="shared" si="458"/>
        <v>0</v>
      </c>
      <c r="FL85" s="62">
        <f t="shared" si="459"/>
        <v>0.36075722998231835</v>
      </c>
      <c r="FM85" s="62">
        <f t="shared" si="460"/>
        <v>0.8704567872949831</v>
      </c>
      <c r="FN85" s="62">
        <f t="shared" si="461"/>
        <v>1.2312140172773014</v>
      </c>
      <c r="FO85" s="62">
        <f t="shared" si="462"/>
        <v>0</v>
      </c>
      <c r="FP85" s="62">
        <f t="shared" si="463"/>
        <v>0.67905547558940516</v>
      </c>
      <c r="FQ85" s="62">
        <f t="shared" si="464"/>
        <v>0.67905547558940516</v>
      </c>
      <c r="FR85" s="62" t="str">
        <f t="shared" si="465"/>
        <v>Fail</v>
      </c>
      <c r="FS85" s="62" t="str">
        <f t="shared" si="466"/>
        <v>Low-Ca</v>
      </c>
      <c r="FT85" s="60">
        <f t="shared" si="467"/>
        <v>5.6304638532169646E-3</v>
      </c>
      <c r="FU85" s="60"/>
      <c r="FV85" s="60">
        <f t="shared" si="468"/>
        <v>1.0227633745641089</v>
      </c>
      <c r="FW85" s="60">
        <f t="shared" si="469"/>
        <v>9.4439434902591408</v>
      </c>
      <c r="FX85" s="60">
        <f t="shared" si="470"/>
        <v>2.0924728932481752E-2</v>
      </c>
      <c r="FY85" s="60">
        <f t="shared" si="471"/>
        <v>2.2619743370767487</v>
      </c>
      <c r="FZ85" s="60">
        <f t="shared" si="472"/>
        <v>0</v>
      </c>
      <c r="GA85" s="60">
        <f t="shared" si="473"/>
        <v>0.17447711231597826</v>
      </c>
      <c r="GB85" s="60">
        <f t="shared" si="474"/>
        <v>4.1460136438534287E-2</v>
      </c>
      <c r="GC85" s="60">
        <f t="shared" si="475"/>
        <v>0.31291387389964043</v>
      </c>
      <c r="GD85" s="60">
        <f t="shared" si="476"/>
        <v>0</v>
      </c>
      <c r="GE85" s="60">
        <f t="shared" si="477"/>
        <v>0.75501745422554234</v>
      </c>
      <c r="GF85" s="60">
        <f t="shared" si="478"/>
        <v>0.58899964241841518</v>
      </c>
      <c r="GG85" s="60">
        <f t="shared" si="479"/>
        <v>0</v>
      </c>
      <c r="GH85" s="60">
        <f t="shared" si="480"/>
        <v>0</v>
      </c>
      <c r="GI85" s="60">
        <f t="shared" si="481"/>
        <v>2.0455267491282179</v>
      </c>
      <c r="GJ85" s="60">
        <f t="shared" si="482"/>
        <v>23.523557614974496</v>
      </c>
      <c r="GK85" s="60">
        <f t="shared" si="512"/>
        <v>-1.047115229948993</v>
      </c>
      <c r="GL85" s="60"/>
      <c r="GM85" s="88">
        <f t="shared" si="483"/>
        <v>9.4439434902591408</v>
      </c>
      <c r="GN85" s="88">
        <f t="shared" si="484"/>
        <v>0</v>
      </c>
      <c r="GO85" s="88">
        <f t="shared" si="485"/>
        <v>0</v>
      </c>
      <c r="GP85" s="87">
        <f t="shared" si="486"/>
        <v>9.4439434902591408</v>
      </c>
      <c r="GQ85" s="88">
        <f t="shared" si="487"/>
        <v>2.2619743370767487</v>
      </c>
      <c r="GR85" s="88">
        <f t="shared" si="488"/>
        <v>2.0924728932481752E-2</v>
      </c>
      <c r="GS85" s="88">
        <f t="shared" si="489"/>
        <v>0</v>
      </c>
      <c r="GT85" s="88">
        <f t="shared" si="490"/>
        <v>-1.047115229948993</v>
      </c>
      <c r="GU85" s="88">
        <f t="shared" si="491"/>
        <v>4.1460136438534287E-2</v>
      </c>
      <c r="GV85" s="88">
        <f t="shared" si="492"/>
        <v>1.2215923422649713</v>
      </c>
      <c r="GW85" s="88">
        <f t="shared" si="493"/>
        <v>0</v>
      </c>
      <c r="GX85" s="87">
        <f t="shared" si="494"/>
        <v>2.4988363147637429</v>
      </c>
      <c r="GY85" s="88">
        <f t="shared" si="495"/>
        <v>0</v>
      </c>
      <c r="GZ85" s="88">
        <f t="shared" si="496"/>
        <v>0</v>
      </c>
      <c r="HA85" s="88">
        <f t="shared" si="497"/>
        <v>0</v>
      </c>
      <c r="HB85" s="88">
        <f t="shared" si="498"/>
        <v>0.31291387389964043</v>
      </c>
      <c r="HC85" s="88">
        <f t="shared" si="499"/>
        <v>0.75501745422554234</v>
      </c>
      <c r="HD85" s="87">
        <f t="shared" si="500"/>
        <v>1.0679313281251828</v>
      </c>
      <c r="HE85" s="88">
        <f t="shared" si="501"/>
        <v>0</v>
      </c>
      <c r="HF85" s="88">
        <f t="shared" si="502"/>
        <v>0.58899964241841518</v>
      </c>
      <c r="HG85" s="88">
        <f t="shared" si="503"/>
        <v>0.58899964241841518</v>
      </c>
      <c r="HH85" s="96" t="str">
        <f t="shared" si="504"/>
        <v>Fail</v>
      </c>
      <c r="HI85" s="83">
        <f t="shared" si="505"/>
        <v>3.2825347432192342E-2</v>
      </c>
      <c r="HJ85" s="83">
        <f t="shared" si="506"/>
        <v>0.58899964241841518</v>
      </c>
      <c r="HK85" s="83">
        <f t="shared" si="507"/>
        <v>2.0924728932481752E-2</v>
      </c>
      <c r="HL85" s="83">
        <f t="shared" si="508"/>
        <v>9.4439434902591408</v>
      </c>
      <c r="HM85" s="96" t="str">
        <f t="shared" si="509"/>
        <v>Ferro-edenite</v>
      </c>
      <c r="HN85" s="60"/>
      <c r="HO85" s="60"/>
      <c r="HP85" s="97">
        <f>parameters!$E$5+parameters!$F$5*calcs!$Q85 +parameters!$G$5*calcs!$GM85+parameters!$H$5*LN(calcs!$GM85)+parameters!$I$5*calcs!$GQ85+parameters!$J$5*(calcs!$GU85+calcs!$GY85) + parameters!$K$5*calcs!$GT85+parameters!$L$5*(calcs!$GV85+calcs!$GZ85)+parameters!$M$5*(calcs!$GT85+calcs!$GV85+calcs!$GZ85)+parameters!$N$5*(calcs!$GO85+calcs!$GR85)+parameters!$O$5*calcs!$HB85+parameters!$P$5*calcs!$HE85</f>
        <v>33.112980528463652</v>
      </c>
      <c r="HQ85" s="97">
        <f>parameters!$E$6+parameters!$F$6*calcs!$Q85 +parameters!$G$6*calcs!$GM85+parameters!$H$6*LN(calcs!$GM85)+parameters!$I$6*calcs!$GQ85+parameters!$J$6*(calcs!$GU85+calcs!$GY85) + parameters!$K$6*calcs!$GT85+parameters!$L$6*(calcs!$GV85+calcs!$GZ85)+parameters!$M$6*(calcs!$GT85+calcs!$GV85+calcs!$GZ85)+parameters!$N$6*(calcs!$GO85+calcs!$GR85)+parameters!$O$6*calcs!$HB85+parameters!$P$6*calcs!$HE85</f>
        <v>96.579234218893887</v>
      </c>
      <c r="HR85" s="97">
        <f>parameters!$E$7+parameters!$F$7*calcs!$Q85 +parameters!$G$7*calcs!$GM85+parameters!$H$7*LN(calcs!$GM85)+parameters!$I$7*calcs!$GQ85+parameters!$J$7*(calcs!$GU85+calcs!$GY85) + parameters!$K$7*calcs!$GT85+parameters!$L$7*(calcs!$GV85+calcs!$GZ85)+parameters!$M$7*(calcs!$GT85+calcs!$GV85+calcs!$GZ85)+parameters!$N$7*(calcs!$GO85+calcs!$GR85)+parameters!$O$7*calcs!$HB85+parameters!$P$7*calcs!$HE85</f>
        <v>153.10359913906007</v>
      </c>
      <c r="HS85" s="97">
        <f>parameters!$E$8+parameters!$F$8*calcs!$Q85 +parameters!$G$8*calcs!$GM85+parameters!$H$8*LN(calcs!$GM85)+parameters!$I$8*calcs!$GQ85+parameters!$J$8*(calcs!$GU85+calcs!$GY85) + parameters!$K$8*calcs!$GT85+parameters!$L$8*(calcs!$GV85+calcs!$GZ85)+parameters!$M$8*(calcs!$GT85+calcs!$GV85+calcs!$GZ85)+parameters!$N$8*(calcs!$GO85+calcs!$GR85)+parameters!$O$8*calcs!$HB85+parameters!$P$8*calcs!$HE85</f>
        <v>153.2275665683085</v>
      </c>
      <c r="HT85" s="81"/>
      <c r="HU85" s="97">
        <f>EXP(parameters!$E$10+parameters!$F$10*calcs!$Q85 +parameters!$G$10*calcs!$GM85+parameters!$H$10*LN(calcs!$GM85)+parameters!$I$10*calcs!$GQ85+parameters!$J$10*(calcs!$GU85+calcs!$GY85) + parameters!$K$10*calcs!$GT85+parameters!$L$10*(calcs!$GV85+calcs!$GZ85)+parameters!$M$10*(calcs!$GT85+calcs!$GV85+calcs!$GZ85)+parameters!$N$10*(calcs!$GO85+calcs!$GR85)+parameters!$O$10*calcs!$HB85+parameters!$P$10*calcs!$HE85)</f>
        <v>8.6188623956709471E-3</v>
      </c>
      <c r="HV85" s="97">
        <f>EXP(parameters!$E$11+parameters!$F$11*calcs!$Q85 +parameters!$G$11*calcs!$GM85+parameters!$H$11*LN(calcs!$GM85)+parameters!$I$11*calcs!$GQ85+parameters!$J$11*(calcs!$GU85+calcs!$GY85) + parameters!$K$11*calcs!$GT85+parameters!$L$11*(calcs!$GV85+calcs!$GZ85)+parameters!$M$11*(calcs!$GT85+calcs!$GV85+calcs!$GZ85)+parameters!$N$11*(calcs!$GO85+calcs!$GR85)+parameters!$O$11*calcs!$HB85+parameters!$P$11*calcs!$HE85)</f>
        <v>1.4676923072325404E-2</v>
      </c>
      <c r="HX85" s="97">
        <f>EXP(parameters!$E$13+parameters!$F$13*calcs!$Q85 +parameters!$G$13*calcs!$GM85+parameters!$H$13*LN(calcs!$GM85)+parameters!$I$13*calcs!$GQ85+parameters!$J$13*(calcs!$GU85+calcs!$GY85) + parameters!$K$13*calcs!$GT85+parameters!$L$13*(calcs!$GV85+calcs!$GZ85)+parameters!$M$13*(calcs!$GT85+calcs!$GV85+calcs!$GZ85)+parameters!$N$13*(calcs!$GO85+calcs!$GR85)+parameters!$O$13*calcs!$HB85+parameters!$P$13*calcs!$HE85)</f>
        <v>2.3930177327591701E-2</v>
      </c>
      <c r="HY85" s="97">
        <f>EXP(parameters!$E$14+parameters!$F$14*calcs!$Q85 +parameters!$G$14*calcs!$GM85+parameters!$H$14*LN(calcs!$GM85)+parameters!$I$14*calcs!$GQ85+parameters!$J$14*(calcs!$GU85+calcs!$GY85) + parameters!$K$14*calcs!$GT85+parameters!$L$14*(calcs!$GV85+calcs!$GZ85)+parameters!$M$14*(calcs!$GT85+calcs!$GV85+calcs!$GZ85)+parameters!$N$14*(calcs!$GO85+calcs!$GR85)+parameters!$O$14*calcs!$HB85+parameters!$P$14*calcs!$HE85)</f>
        <v>1.0944274338978158E-2</v>
      </c>
      <c r="HZ85" s="81"/>
      <c r="IA85" s="97">
        <f>EXP(parameters!$E$16+parameters!$F$16*calcs!$Q85 +parameters!$G$16*calcs!$GM85+parameters!$H$16*LN(calcs!$GM85)+parameters!$I$16*calcs!$GQ85+parameters!$J$16*(calcs!$GU85+calcs!$GY85) + parameters!$K$16*calcs!$GT85+parameters!$L$16*(calcs!$GV85+calcs!$GZ85)+parameters!$M$16*(calcs!$GT85+calcs!$GV85+calcs!$GZ85)+parameters!$N$16*(calcs!$GO85+calcs!$GR85)+parameters!$O$16*calcs!$HB85+parameters!$P$16*calcs!$HE85)</f>
        <v>5.7343205573638404E-5</v>
      </c>
      <c r="IB85" s="81"/>
      <c r="IC85" s="97">
        <f>(parameters!$E$18+parameters!$F$18*calcs!$Q85 +parameters!$G$18*calcs!$GM85+parameters!$H$18*LN(calcs!$GM85)+parameters!$I$18*calcs!$GQ85+parameters!$J$18*(calcs!$GU85+calcs!$GY85) + parameters!$K$18*calcs!$GT85+parameters!$L$18*(calcs!$GV85+calcs!$GZ85)+parameters!$M$18*(calcs!$GT85+calcs!$GV85+calcs!$GZ85)+parameters!$N$18*(calcs!$GO85+calcs!$GR85)+parameters!$O$18*calcs!$HB85+parameters!$P$18*calcs!$HE85)</f>
        <v>-26.524530735359662</v>
      </c>
      <c r="ID85" s="97">
        <f>EXP(parameters!$E$19+parameters!$F$19*calcs!$Q85 +parameters!$G$19*calcs!$GM85+parameters!$H$19*LN(calcs!$GM85)+parameters!$I$19*calcs!$GQ85+parameters!$J$19*(calcs!$GU85+calcs!$GY85) + parameters!$K$19*calcs!$GT85+parameters!$L$19*(calcs!$GV85+calcs!$GZ85)+parameters!$M$19*(calcs!$GT85+calcs!$GV85+calcs!$GZ85)+parameters!$N$19*(calcs!$GO85+calcs!$GR85)+parameters!$O$19*calcs!$HB85+parameters!$P$19*calcs!$HE85)</f>
        <v>0.19166621026675984</v>
      </c>
      <c r="IE85" s="73"/>
      <c r="IF85" s="97">
        <f>(parameters!$E$21+parameters!$F$21*calcs!$Q85 +parameters!$G$21*calcs!$GM85+parameters!$H$21*LN(calcs!$GM85)+parameters!$I$21*calcs!$GQ85+parameters!$J$21*(calcs!$GU85+calcs!$GY85) + parameters!$K$21*calcs!$GT85+parameters!$L$21*(calcs!$GV85+calcs!$GZ85)+parameters!$M$21*(calcs!$GT85+calcs!$GV85+calcs!$GZ85)+parameters!$N$21*(calcs!$GO85+calcs!$GR85)+parameters!$O$21*calcs!$HB85+parameters!$P$21*calcs!$HE85)</f>
        <v>22.274381386746679</v>
      </c>
      <c r="IG85" s="97">
        <f>(parameters!$E$22+parameters!$F$22*calcs!$Q85 +parameters!$G$22*calcs!$GM85+parameters!$H$22*LN(calcs!$GM85)+parameters!$I$22*calcs!$GQ85+parameters!$J$22*(calcs!$GU85+calcs!$GY85) + parameters!$K$22*calcs!$GT85+parameters!$L$22*(calcs!$GV85+calcs!$GZ85)+parameters!$M$22*(calcs!$GT85+calcs!$GV85+calcs!$GZ85)+parameters!$N$22*(calcs!$GO85+calcs!$GR85)+parameters!$O$22*calcs!$HB85+parameters!$P$22*calcs!$HE85)</f>
        <v>0.65995393076991826</v>
      </c>
      <c r="IH85" s="81"/>
      <c r="II85" s="97">
        <f>(parameters!$E$24+parameters!$F$24*calcs!$Q85 +parameters!$G$24*calcs!$GM85+parameters!$H$24*LN(calcs!$GM85)+parameters!$I$24*calcs!$GQ85+parameters!$J$24*(calcs!$GU85+calcs!$GY85) + parameters!$K$24*calcs!$GT85+parameters!$L$24*(calcs!$GV85+calcs!$GZ85)+parameters!$M$24*(calcs!$GT85+calcs!$GV85+calcs!$GZ85)+parameters!$N$24*(calcs!$GO85+calcs!$GR85)+parameters!$O$24*calcs!$HB85+parameters!$P$24*calcs!$HE85)</f>
        <v>15.680563622749794</v>
      </c>
    </row>
    <row r="86" spans="1:243" x14ac:dyDescent="0.3">
      <c r="A86" s="138" t="s">
        <v>183</v>
      </c>
      <c r="C86" s="115">
        <v>69.190002441406193</v>
      </c>
      <c r="D86" s="115">
        <v>0.20999999344348899</v>
      </c>
      <c r="E86" s="115">
        <v>13.3800001144409</v>
      </c>
      <c r="F86" s="115"/>
      <c r="G86" s="115">
        <v>2.1700000762939502</v>
      </c>
      <c r="H86" s="115">
        <v>0.37999999523162797</v>
      </c>
      <c r="I86" s="115">
        <v>2.4700000286102299</v>
      </c>
      <c r="J86" s="115">
        <v>0.10000000149011599</v>
      </c>
      <c r="K86" s="115">
        <v>4.17000007629394</v>
      </c>
      <c r="L86" s="115">
        <v>1.75</v>
      </c>
      <c r="M86" s="91">
        <v>0</v>
      </c>
      <c r="N86" s="91">
        <v>0</v>
      </c>
      <c r="O86" s="91">
        <v>0</v>
      </c>
      <c r="P86" s="91">
        <v>95.759999999999991</v>
      </c>
      <c r="Q86" s="60">
        <v>1025</v>
      </c>
      <c r="R86" s="92">
        <f t="shared" si="316"/>
        <v>1.1516311990913148</v>
      </c>
      <c r="S86" s="93">
        <f t="shared" si="317"/>
        <v>2.629272485833091E-3</v>
      </c>
      <c r="T86" s="93">
        <f t="shared" si="318"/>
        <v>0.13122638919942978</v>
      </c>
      <c r="U86" s="93">
        <f t="shared" si="319"/>
        <v>0</v>
      </c>
      <c r="V86" s="93">
        <f t="shared" si="320"/>
        <v>3.0206014425027145E-2</v>
      </c>
      <c r="W86" s="93">
        <f t="shared" si="321"/>
        <v>9.4269410873636314E-3</v>
      </c>
      <c r="X86" s="93">
        <f t="shared" si="322"/>
        <v>4.4044223049397827E-2</v>
      </c>
      <c r="Y86" s="93">
        <f t="shared" si="323"/>
        <v>1.4096419719497604E-3</v>
      </c>
      <c r="Z86" s="93">
        <f t="shared" si="324"/>
        <v>6.7280854423174621E-2</v>
      </c>
      <c r="AA86" s="93">
        <f t="shared" si="325"/>
        <v>1.8576824191058921E-2</v>
      </c>
      <c r="AB86" s="93">
        <f t="shared" si="326"/>
        <v>0</v>
      </c>
      <c r="AC86" s="94">
        <f t="shared" si="327"/>
        <v>0</v>
      </c>
      <c r="AD86" s="92">
        <f t="shared" si="328"/>
        <v>2.3032623981826297</v>
      </c>
      <c r="AE86" s="93">
        <f t="shared" si="329"/>
        <v>5.258544971666182E-3</v>
      </c>
      <c r="AF86" s="93">
        <f t="shared" si="330"/>
        <v>0.39367916759828936</v>
      </c>
      <c r="AG86" s="93">
        <f t="shared" si="331"/>
        <v>0</v>
      </c>
      <c r="AH86" s="93">
        <f t="shared" si="332"/>
        <v>3.0206014425027145E-2</v>
      </c>
      <c r="AI86" s="93">
        <f t="shared" si="333"/>
        <v>9.4269410873636314E-3</v>
      </c>
      <c r="AJ86" s="93">
        <f t="shared" si="334"/>
        <v>4.4044223049397827E-2</v>
      </c>
      <c r="AK86" s="93">
        <f t="shared" si="335"/>
        <v>1.4096419719497604E-3</v>
      </c>
      <c r="AL86" s="93">
        <f t="shared" si="336"/>
        <v>6.7280854423174621E-2</v>
      </c>
      <c r="AM86" s="93">
        <f t="shared" si="337"/>
        <v>1.8576824191058921E-2</v>
      </c>
      <c r="AN86" s="94">
        <f t="shared" si="338"/>
        <v>2.8731446099005571</v>
      </c>
      <c r="AO86" s="92">
        <f t="shared" si="339"/>
        <v>18.437998204355615</v>
      </c>
      <c r="AP86" s="93">
        <f t="shared" si="340"/>
        <v>4.2095526250768241E-2</v>
      </c>
      <c r="AQ86" s="93">
        <f t="shared" si="341"/>
        <v>3.1514671498118734</v>
      </c>
      <c r="AR86" s="93">
        <f t="shared" si="342"/>
        <v>0</v>
      </c>
      <c r="AS86" s="93">
        <f t="shared" si="343"/>
        <v>0.2418041644620422</v>
      </c>
      <c r="AT86" s="93">
        <f t="shared" si="344"/>
        <v>7.5464229771876293E-2</v>
      </c>
      <c r="AU86" s="93">
        <f t="shared" si="345"/>
        <v>0.35258132383779028</v>
      </c>
      <c r="AV86" s="93">
        <f t="shared" si="346"/>
        <v>1.1284418209623859E-2</v>
      </c>
      <c r="AW86" s="93">
        <f t="shared" si="347"/>
        <v>0.53859441895149707</v>
      </c>
      <c r="AX86" s="93">
        <f t="shared" si="348"/>
        <v>0.14871056434891503</v>
      </c>
      <c r="AY86" s="94">
        <f t="shared" si="349"/>
        <v>22.999999999999996</v>
      </c>
      <c r="AZ86" s="92">
        <f t="shared" si="350"/>
        <v>9.2189991021778077</v>
      </c>
      <c r="BA86" s="93">
        <f t="shared" si="351"/>
        <v>2.104776312538412E-2</v>
      </c>
      <c r="BB86" s="93">
        <f t="shared" si="352"/>
        <v>2.1009780998745824</v>
      </c>
      <c r="BC86" s="93">
        <f t="shared" si="353"/>
        <v>0</v>
      </c>
      <c r="BD86" s="93">
        <f t="shared" si="354"/>
        <v>0.2418041644620422</v>
      </c>
      <c r="BE86" s="93">
        <f t="shared" si="355"/>
        <v>7.5464229771876293E-2</v>
      </c>
      <c r="BF86" s="93">
        <f t="shared" si="356"/>
        <v>0.35258132383779028</v>
      </c>
      <c r="BG86" s="93">
        <f t="shared" si="357"/>
        <v>1.1284418209623859E-2</v>
      </c>
      <c r="BH86" s="93">
        <f t="shared" si="358"/>
        <v>1.0771888379029941</v>
      </c>
      <c r="BI86" s="93">
        <f t="shared" si="359"/>
        <v>0.29742112869783005</v>
      </c>
      <c r="BJ86" s="93">
        <f t="shared" si="360"/>
        <v>0</v>
      </c>
      <c r="BK86" s="93">
        <f t="shared" si="361"/>
        <v>0</v>
      </c>
      <c r="BL86" s="93">
        <f t="shared" si="362"/>
        <v>2</v>
      </c>
      <c r="BM86" s="94">
        <f t="shared" si="363"/>
        <v>13.396769068059932</v>
      </c>
      <c r="BN86" s="95">
        <f t="shared" si="364"/>
        <v>9.2189991021778077</v>
      </c>
      <c r="BO86" s="66">
        <f t="shared" si="365"/>
        <v>0</v>
      </c>
      <c r="BP86" s="66">
        <f t="shared" si="366"/>
        <v>0</v>
      </c>
      <c r="BQ86" s="66">
        <f t="shared" si="367"/>
        <v>9.2189991021778077</v>
      </c>
      <c r="BR86" s="66">
        <f t="shared" si="368"/>
        <v>2.1009780998745824</v>
      </c>
      <c r="BS86" s="66">
        <f t="shared" si="369"/>
        <v>2.104776312538412E-2</v>
      </c>
      <c r="BT86" s="66">
        <f t="shared" si="370"/>
        <v>0</v>
      </c>
      <c r="BU86" s="66"/>
      <c r="BV86" s="66">
        <f t="shared" si="371"/>
        <v>7.5464229771876293E-2</v>
      </c>
      <c r="BW86" s="66">
        <f t="shared" si="372"/>
        <v>0.2418041644620422</v>
      </c>
      <c r="BX86" s="66">
        <f t="shared" si="373"/>
        <v>1.1284418209623859E-2</v>
      </c>
      <c r="BY86" s="66">
        <f t="shared" si="374"/>
        <v>2.4505786754435088</v>
      </c>
      <c r="BZ86" s="66">
        <f t="shared" si="375"/>
        <v>0</v>
      </c>
      <c r="CA86" s="66">
        <f t="shared" si="376"/>
        <v>0</v>
      </c>
      <c r="CB86" s="66">
        <f t="shared" si="377"/>
        <v>0</v>
      </c>
      <c r="CC86" s="66">
        <f t="shared" si="378"/>
        <v>0.35258132383779028</v>
      </c>
      <c r="CD86" s="56">
        <f t="shared" si="379"/>
        <v>0.35258132383779028</v>
      </c>
      <c r="CE86" s="66">
        <f t="shared" si="380"/>
        <v>0.70516264767558057</v>
      </c>
      <c r="CF86" s="66">
        <f t="shared" si="381"/>
        <v>0.72460751406520385</v>
      </c>
      <c r="CG86" s="66">
        <f t="shared" si="382"/>
        <v>0.29742112869783005</v>
      </c>
      <c r="CH86" s="67">
        <f t="shared" si="383"/>
        <v>1.0220286427630338</v>
      </c>
      <c r="CI86" s="60"/>
      <c r="CJ86" s="60">
        <f t="shared" si="384"/>
        <v>0.86777316185117714</v>
      </c>
      <c r="CK86" s="60">
        <f t="shared" si="385"/>
        <v>1.1943178178794314</v>
      </c>
      <c r="CL86" s="60">
        <f t="shared" si="386"/>
        <v>1.2476960147848548</v>
      </c>
      <c r="CM86" s="60"/>
      <c r="CN86" s="60">
        <f t="shared" si="387"/>
        <v>0.86777316185117714</v>
      </c>
      <c r="CO86" s="60">
        <f t="shared" si="388"/>
        <v>7.9999999999999991</v>
      </c>
      <c r="CP86" s="60">
        <f t="shared" si="389"/>
        <v>1.8264683957209191E-2</v>
      </c>
      <c r="CQ86" s="60">
        <f t="shared" si="390"/>
        <v>1.8231724087082446</v>
      </c>
      <c r="CR86" s="60">
        <f t="shared" si="391"/>
        <v>0</v>
      </c>
      <c r="CS86" s="60">
        <f t="shared" si="392"/>
        <v>0.20983116434400839</v>
      </c>
      <c r="CT86" s="60">
        <f t="shared" si="393"/>
        <v>6.5485833275804831E-2</v>
      </c>
      <c r="CU86" s="60">
        <f t="shared" si="394"/>
        <v>0.30596061019639309</v>
      </c>
      <c r="CV86" s="60">
        <f t="shared" si="395"/>
        <v>9.7923152694162959E-3</v>
      </c>
      <c r="CW86" s="60">
        <f t="shared" si="396"/>
        <v>0.93475556377787639</v>
      </c>
      <c r="CX86" s="60">
        <f t="shared" si="397"/>
        <v>0.25809407325146189</v>
      </c>
      <c r="CY86" s="60">
        <f t="shared" si="398"/>
        <v>0</v>
      </c>
      <c r="CZ86" s="60">
        <f t="shared" si="399"/>
        <v>0</v>
      </c>
      <c r="DA86" s="60">
        <f t="shared" si="400"/>
        <v>1.7355463237023543</v>
      </c>
      <c r="DB86" s="60">
        <f t="shared" si="401"/>
        <v>19.958782722577077</v>
      </c>
      <c r="DC86" s="60">
        <f t="shared" si="510"/>
        <v>6.0824345548458467</v>
      </c>
      <c r="DD86" s="60" t="str">
        <f t="shared" si="402"/>
        <v>FAIL</v>
      </c>
      <c r="DE86" s="59">
        <f t="shared" si="403"/>
        <v>7.9999999999999991</v>
      </c>
      <c r="DF86" s="59">
        <f t="shared" si="404"/>
        <v>0</v>
      </c>
      <c r="DG86" s="59">
        <f t="shared" si="405"/>
        <v>0</v>
      </c>
      <c r="DH86" s="59">
        <f t="shared" si="406"/>
        <v>7.9999999999999991</v>
      </c>
      <c r="DI86" s="59">
        <f t="shared" si="407"/>
        <v>1.8231724087082446</v>
      </c>
      <c r="DJ86" s="59">
        <f t="shared" si="408"/>
        <v>1.8264683957209191E-2</v>
      </c>
      <c r="DK86" s="59">
        <f t="shared" si="409"/>
        <v>0</v>
      </c>
      <c r="DL86" s="59">
        <f t="shared" si="410"/>
        <v>6.0824345548458467</v>
      </c>
      <c r="DM86" s="59">
        <f t="shared" si="411"/>
        <v>0</v>
      </c>
      <c r="DN86" s="59">
        <f t="shared" si="412"/>
        <v>0</v>
      </c>
      <c r="DO86" s="59">
        <f t="shared" si="413"/>
        <v>0</v>
      </c>
      <c r="DP86" s="59">
        <f t="shared" si="414"/>
        <v>7.9238716475113007</v>
      </c>
      <c r="DQ86" s="59">
        <f t="shared" si="415"/>
        <v>6.5485833275804831E-2</v>
      </c>
      <c r="DR86" s="59">
        <f t="shared" si="416"/>
        <v>0</v>
      </c>
      <c r="DS86" s="59">
        <f t="shared" si="417"/>
        <v>9.7923152694162959E-3</v>
      </c>
      <c r="DT86" s="59">
        <f t="shared" si="418"/>
        <v>0.30596061019639309</v>
      </c>
      <c r="DU86" s="59">
        <f t="shared" si="419"/>
        <v>0.93475556377787639</v>
      </c>
      <c r="DV86" s="59">
        <f t="shared" si="420"/>
        <v>1.3159943225194906</v>
      </c>
      <c r="DW86" s="59">
        <f t="shared" si="421"/>
        <v>0</v>
      </c>
      <c r="DX86" s="59">
        <f t="shared" si="422"/>
        <v>0</v>
      </c>
      <c r="DY86" s="59">
        <f t="shared" si="423"/>
        <v>0</v>
      </c>
      <c r="DZ86" s="60"/>
      <c r="EA86" s="60">
        <f t="shared" si="424"/>
        <v>0.70671520420991174</v>
      </c>
      <c r="EB86" s="60">
        <f t="shared" si="425"/>
        <v>1.1450951657621558</v>
      </c>
      <c r="EC86" s="60">
        <f t="shared" si="426"/>
        <v>1.0813365461468742</v>
      </c>
      <c r="ED86" s="60">
        <f t="shared" si="427"/>
        <v>0.99477087521062013</v>
      </c>
      <c r="EE86" s="60"/>
      <c r="EF86" s="60">
        <f t="shared" si="428"/>
        <v>1.1450951657621558</v>
      </c>
      <c r="EG86" s="60">
        <f t="shared" si="429"/>
        <v>10.556631305069462</v>
      </c>
      <c r="EH86" s="60">
        <f t="shared" si="430"/>
        <v>2.410169180498432E-2</v>
      </c>
      <c r="EI86" s="60">
        <f t="shared" si="431"/>
        <v>2.4058198655385441</v>
      </c>
      <c r="EJ86" s="60">
        <f t="shared" si="432"/>
        <v>0</v>
      </c>
      <c r="EK86" s="60">
        <f t="shared" si="433"/>
        <v>0.27688877978664178</v>
      </c>
      <c r="EL86" s="60">
        <f t="shared" si="434"/>
        <v>8.6413724699740097E-2</v>
      </c>
      <c r="EM86" s="60">
        <f t="shared" si="435"/>
        <v>0.40373916946467481</v>
      </c>
      <c r="EN86" s="60">
        <f t="shared" si="436"/>
        <v>1.2921732740278722E-2</v>
      </c>
      <c r="EO86" s="60">
        <f t="shared" si="437"/>
        <v>1.233483730895673</v>
      </c>
      <c r="EP86" s="60">
        <f t="shared" si="438"/>
        <v>0.34057549666740916</v>
      </c>
      <c r="EQ86" s="60">
        <f t="shared" si="439"/>
        <v>0</v>
      </c>
      <c r="ER86" s="60">
        <f t="shared" si="440"/>
        <v>0</v>
      </c>
      <c r="ES86" s="60">
        <f t="shared" si="441"/>
        <v>2.2901903315243115</v>
      </c>
      <c r="ET86" s="60">
        <f t="shared" si="442"/>
        <v>26.337188812529586</v>
      </c>
      <c r="EU86" s="60">
        <f t="shared" si="511"/>
        <v>-6.6743776250591722</v>
      </c>
      <c r="EV86" s="60" t="str">
        <f t="shared" si="443"/>
        <v/>
      </c>
      <c r="EW86" s="62">
        <f t="shared" si="444"/>
        <v>10.556631305069462</v>
      </c>
      <c r="EX86" s="62">
        <f t="shared" si="445"/>
        <v>0</v>
      </c>
      <c r="EY86" s="62">
        <f t="shared" si="446"/>
        <v>0</v>
      </c>
      <c r="EZ86" s="62">
        <f t="shared" si="447"/>
        <v>10.556631305069462</v>
      </c>
      <c r="FA86" s="62">
        <f t="shared" si="448"/>
        <v>2.4058198655385441</v>
      </c>
      <c r="FB86" s="62">
        <f t="shared" si="449"/>
        <v>2.410169180498432E-2</v>
      </c>
      <c r="FC86" s="62">
        <f t="shared" si="450"/>
        <v>0</v>
      </c>
      <c r="FD86" s="62">
        <f t="shared" si="451"/>
        <v>-6.6743776250591722</v>
      </c>
      <c r="FE86" s="62">
        <f t="shared" si="452"/>
        <v>8.6413724699740097E-2</v>
      </c>
      <c r="FF86" s="62">
        <f t="shared" si="453"/>
        <v>6.9512664048458142</v>
      </c>
      <c r="FG86" s="62">
        <f t="shared" si="454"/>
        <v>1.2921732740278722E-2</v>
      </c>
      <c r="FH86" s="62">
        <f t="shared" si="455"/>
        <v>2.8061457945701891</v>
      </c>
      <c r="FI86" s="62">
        <f t="shared" si="456"/>
        <v>0</v>
      </c>
      <c r="FJ86" s="62">
        <f t="shared" si="457"/>
        <v>0</v>
      </c>
      <c r="FK86" s="62">
        <f t="shared" si="458"/>
        <v>0</v>
      </c>
      <c r="FL86" s="62">
        <f t="shared" si="459"/>
        <v>0.40373916946467481</v>
      </c>
      <c r="FM86" s="62">
        <f t="shared" si="460"/>
        <v>1.233483730895673</v>
      </c>
      <c r="FN86" s="62">
        <f t="shared" si="461"/>
        <v>1.6372229003603478</v>
      </c>
      <c r="FO86" s="62">
        <f t="shared" si="462"/>
        <v>0</v>
      </c>
      <c r="FP86" s="62">
        <f t="shared" si="463"/>
        <v>0.34057549666740916</v>
      </c>
      <c r="FQ86" s="62">
        <f t="shared" si="464"/>
        <v>0.34057549666740916</v>
      </c>
      <c r="FR86" s="62" t="str">
        <f t="shared" si="465"/>
        <v>Fail</v>
      </c>
      <c r="FS86" s="62" t="str">
        <f t="shared" si="466"/>
        <v>Low-Ca</v>
      </c>
      <c r="FT86" s="60">
        <f t="shared" si="467"/>
        <v>1.2278722975339332E-2</v>
      </c>
      <c r="FU86" s="60"/>
      <c r="FV86" s="60">
        <f t="shared" si="468"/>
        <v>1.0064341638066665</v>
      </c>
      <c r="FW86" s="60">
        <f t="shared" si="469"/>
        <v>9.2783156525347312</v>
      </c>
      <c r="FX86" s="60">
        <f t="shared" si="470"/>
        <v>2.1183187881096757E-2</v>
      </c>
      <c r="FY86" s="60">
        <f t="shared" si="471"/>
        <v>2.1144961371233943</v>
      </c>
      <c r="FZ86" s="60">
        <f t="shared" si="472"/>
        <v>0</v>
      </c>
      <c r="GA86" s="60">
        <f t="shared" si="473"/>
        <v>0.24335997206532511</v>
      </c>
      <c r="GB86" s="60">
        <f t="shared" si="474"/>
        <v>7.594977898777247E-2</v>
      </c>
      <c r="GC86" s="60">
        <f t="shared" si="475"/>
        <v>0.35484988983053395</v>
      </c>
      <c r="GD86" s="60">
        <f t="shared" si="476"/>
        <v>1.135702400484751E-2</v>
      </c>
      <c r="GE86" s="60">
        <f t="shared" si="477"/>
        <v>1.0841196473367747</v>
      </c>
      <c r="GF86" s="60">
        <f t="shared" si="478"/>
        <v>0.29933478495943555</v>
      </c>
      <c r="GG86" s="60">
        <f t="shared" si="479"/>
        <v>0</v>
      </c>
      <c r="GH86" s="60">
        <f t="shared" si="480"/>
        <v>0</v>
      </c>
      <c r="GI86" s="60">
        <f t="shared" si="481"/>
        <v>2.012868327613333</v>
      </c>
      <c r="GJ86" s="60">
        <f t="shared" si="482"/>
        <v>23.14798576755333</v>
      </c>
      <c r="GK86" s="60">
        <f t="shared" si="512"/>
        <v>-0.29597153510665919</v>
      </c>
      <c r="GL86" s="60"/>
      <c r="GM86" s="88">
        <f t="shared" si="483"/>
        <v>9.2783156525347312</v>
      </c>
      <c r="GN86" s="88">
        <f t="shared" si="484"/>
        <v>0</v>
      </c>
      <c r="GO86" s="88">
        <f t="shared" si="485"/>
        <v>0</v>
      </c>
      <c r="GP86" s="87">
        <f t="shared" si="486"/>
        <v>9.2783156525347312</v>
      </c>
      <c r="GQ86" s="88">
        <f t="shared" si="487"/>
        <v>2.1144961371233943</v>
      </c>
      <c r="GR86" s="88">
        <f t="shared" si="488"/>
        <v>2.1183187881096757E-2</v>
      </c>
      <c r="GS86" s="88">
        <f t="shared" si="489"/>
        <v>0</v>
      </c>
      <c r="GT86" s="88">
        <f t="shared" si="490"/>
        <v>-0.29597153510665919</v>
      </c>
      <c r="GU86" s="88">
        <f t="shared" si="491"/>
        <v>7.594977898777247E-2</v>
      </c>
      <c r="GV86" s="88">
        <f t="shared" si="492"/>
        <v>0.5393315071719843</v>
      </c>
      <c r="GW86" s="88">
        <f t="shared" si="493"/>
        <v>1.135702400484751E-2</v>
      </c>
      <c r="GX86" s="87">
        <f t="shared" si="494"/>
        <v>2.4663461000624363</v>
      </c>
      <c r="GY86" s="88">
        <f t="shared" si="495"/>
        <v>0</v>
      </c>
      <c r="GZ86" s="88">
        <f t="shared" si="496"/>
        <v>0</v>
      </c>
      <c r="HA86" s="88">
        <f t="shared" si="497"/>
        <v>0</v>
      </c>
      <c r="HB86" s="88">
        <f t="shared" si="498"/>
        <v>0.35484988983053395</v>
      </c>
      <c r="HC86" s="88">
        <f t="shared" si="499"/>
        <v>1.0841196473367747</v>
      </c>
      <c r="HD86" s="87">
        <f t="shared" si="500"/>
        <v>1.4389695371673086</v>
      </c>
      <c r="HE86" s="88">
        <f t="shared" si="501"/>
        <v>0</v>
      </c>
      <c r="HF86" s="88">
        <f t="shared" si="502"/>
        <v>0.29933478495943555</v>
      </c>
      <c r="HG86" s="88">
        <f t="shared" si="503"/>
        <v>0.29933478495943555</v>
      </c>
      <c r="HH86" s="96" t="str">
        <f t="shared" si="504"/>
        <v>Fail</v>
      </c>
      <c r="HI86" s="83">
        <f t="shared" si="505"/>
        <v>0.1234391175161668</v>
      </c>
      <c r="HJ86" s="83">
        <f t="shared" si="506"/>
        <v>0.29933478495943555</v>
      </c>
      <c r="HK86" s="83">
        <f t="shared" si="507"/>
        <v>2.1183187881096757E-2</v>
      </c>
      <c r="HL86" s="83">
        <f t="shared" si="508"/>
        <v>9.2783156525347312</v>
      </c>
      <c r="HM86" s="96" t="str">
        <f t="shared" si="509"/>
        <v>Ferroactinolite</v>
      </c>
      <c r="HN86" s="60"/>
      <c r="HO86" s="60"/>
      <c r="HP86" s="97">
        <f>parameters!$E$5+parameters!$F$5*calcs!$Q86 +parameters!$G$5*calcs!$GM86+parameters!$H$5*LN(calcs!$GM86)+parameters!$I$5*calcs!$GQ86+parameters!$J$5*(calcs!$GU86+calcs!$GY86) + parameters!$K$5*calcs!$GT86+parameters!$L$5*(calcs!$GV86+calcs!$GZ86)+parameters!$M$5*(calcs!$GT86+calcs!$GV86+calcs!$GZ86)+parameters!$N$5*(calcs!$GO86+calcs!$GR86)+parameters!$O$5*calcs!$HB86+parameters!$P$5*calcs!$HE86</f>
        <v>45.797992482785176</v>
      </c>
      <c r="HQ86" s="97">
        <f>parameters!$E$6+parameters!$F$6*calcs!$Q86 +parameters!$G$6*calcs!$GM86+parameters!$H$6*LN(calcs!$GM86)+parameters!$I$6*calcs!$GQ86+parameters!$J$6*(calcs!$GU86+calcs!$GY86) + parameters!$K$6*calcs!$GT86+parameters!$L$6*(calcs!$GV86+calcs!$GZ86)+parameters!$M$6*(calcs!$GT86+calcs!$GV86+calcs!$GZ86)+parameters!$N$6*(calcs!$GO86+calcs!$GR86)+parameters!$O$6*calcs!$HB86+parameters!$P$6*calcs!$HE86</f>
        <v>105.14011432424387</v>
      </c>
      <c r="HR86" s="97">
        <f>parameters!$E$7+parameters!$F$7*calcs!$Q86 +parameters!$G$7*calcs!$GM86+parameters!$H$7*LN(calcs!$GM86)+parameters!$I$7*calcs!$GQ86+parameters!$J$7*(calcs!$GU86+calcs!$GY86) + parameters!$K$7*calcs!$GT86+parameters!$L$7*(calcs!$GV86+calcs!$GZ86)+parameters!$M$7*(calcs!$GT86+calcs!$GV86+calcs!$GZ86)+parameters!$N$7*(calcs!$GO86+calcs!$GR86)+parameters!$O$7*calcs!$HB86+parameters!$P$7*calcs!$HE86</f>
        <v>149.93517306068492</v>
      </c>
      <c r="HS86" s="97">
        <f>parameters!$E$8+parameters!$F$8*calcs!$Q86 +parameters!$G$8*calcs!$GM86+parameters!$H$8*LN(calcs!$GM86)+parameters!$I$8*calcs!$GQ86+parameters!$J$8*(calcs!$GU86+calcs!$GY86) + parameters!$K$8*calcs!$GT86+parameters!$L$8*(calcs!$GV86+calcs!$GZ86)+parameters!$M$8*(calcs!$GT86+calcs!$GV86+calcs!$GZ86)+parameters!$N$8*(calcs!$GO86+calcs!$GR86)+parameters!$O$8*calcs!$HB86+parameters!$P$8*calcs!$HE86</f>
        <v>150.01677852563844</v>
      </c>
      <c r="HT86" s="81"/>
      <c r="HU86" s="97">
        <f>EXP(parameters!$E$10+parameters!$F$10*calcs!$Q86 +parameters!$G$10*calcs!$GM86+parameters!$H$10*LN(calcs!$GM86)+parameters!$I$10*calcs!$GQ86+parameters!$J$10*(calcs!$GU86+calcs!$GY86) + parameters!$K$10*calcs!$GT86+parameters!$L$10*(calcs!$GV86+calcs!$GZ86)+parameters!$M$10*(calcs!$GT86+calcs!$GV86+calcs!$GZ86)+parameters!$N$10*(calcs!$GO86+calcs!$GR86)+parameters!$O$10*calcs!$HB86+parameters!$P$10*calcs!$HE86)</f>
        <v>6.1920212037571074E-3</v>
      </c>
      <c r="HV86" s="97">
        <f>EXP(parameters!$E$11+parameters!$F$11*calcs!$Q86 +parameters!$G$11*calcs!$GM86+parameters!$H$11*LN(calcs!$GM86)+parameters!$I$11*calcs!$GQ86+parameters!$J$11*(calcs!$GU86+calcs!$GY86) + parameters!$K$11*calcs!$GT86+parameters!$L$11*(calcs!$GV86+calcs!$GZ86)+parameters!$M$11*(calcs!$GT86+calcs!$GV86+calcs!$GZ86)+parameters!$N$11*(calcs!$GO86+calcs!$GR86)+parameters!$O$11*calcs!$HB86+parameters!$P$11*calcs!$HE86)</f>
        <v>9.3048869539719727E-3</v>
      </c>
      <c r="HX86" s="97">
        <f>EXP(parameters!$E$13+parameters!$F$13*calcs!$Q86 +parameters!$G$13*calcs!$GM86+parameters!$H$13*LN(calcs!$GM86)+parameters!$I$13*calcs!$GQ86+parameters!$J$13*(calcs!$GU86+calcs!$GY86) + parameters!$K$13*calcs!$GT86+parameters!$L$13*(calcs!$GV86+calcs!$GZ86)+parameters!$M$13*(calcs!$GT86+calcs!$GV86+calcs!$GZ86)+parameters!$N$13*(calcs!$GO86+calcs!$GR86)+parameters!$O$13*calcs!$HB86+parameters!$P$13*calcs!$HE86)</f>
        <v>2.1500039789942187E-2</v>
      </c>
      <c r="HY86" s="97">
        <f>EXP(parameters!$E$14+parameters!$F$14*calcs!$Q86 +parameters!$G$14*calcs!$GM86+parameters!$H$14*LN(calcs!$GM86)+parameters!$I$14*calcs!$GQ86+parameters!$J$14*(calcs!$GU86+calcs!$GY86) + parameters!$K$14*calcs!$GT86+parameters!$L$14*(calcs!$GV86+calcs!$GZ86)+parameters!$M$14*(calcs!$GT86+calcs!$GV86+calcs!$GZ86)+parameters!$N$14*(calcs!$GO86+calcs!$GR86)+parameters!$O$14*calcs!$HB86+parameters!$P$14*calcs!$HE86)</f>
        <v>1.4832353400625839E-2</v>
      </c>
      <c r="HZ86" s="81"/>
      <c r="IA86" s="97">
        <f>EXP(parameters!$E$16+parameters!$F$16*calcs!$Q86 +parameters!$G$16*calcs!$GM86+parameters!$H$16*LN(calcs!$GM86)+parameters!$I$16*calcs!$GQ86+parameters!$J$16*(calcs!$GU86+calcs!$GY86) + parameters!$K$16*calcs!$GT86+parameters!$L$16*(calcs!$GV86+calcs!$GZ86)+parameters!$M$16*(calcs!$GT86+calcs!$GV86+calcs!$GZ86)+parameters!$N$16*(calcs!$GO86+calcs!$GR86)+parameters!$O$16*calcs!$HB86+parameters!$P$16*calcs!$HE86)</f>
        <v>7.9328138227717301E-5</v>
      </c>
      <c r="IB86" s="81"/>
      <c r="IC86" s="97">
        <f>(parameters!$E$18+parameters!$F$18*calcs!$Q86 +parameters!$G$18*calcs!$GM86+parameters!$H$18*LN(calcs!$GM86)+parameters!$I$18*calcs!$GQ86+parameters!$J$18*(calcs!$GU86+calcs!$GY86) + parameters!$K$18*calcs!$GT86+parameters!$L$18*(calcs!$GV86+calcs!$GZ86)+parameters!$M$18*(calcs!$GT86+calcs!$GV86+calcs!$GZ86)+parameters!$N$18*(calcs!$GO86+calcs!$GR86)+parameters!$O$18*calcs!$HB86+parameters!$P$18*calcs!$HE86)</f>
        <v>-25.207171942563392</v>
      </c>
      <c r="ID86" s="97">
        <f>EXP(parameters!$E$19+parameters!$F$19*calcs!$Q86 +parameters!$G$19*calcs!$GM86+parameters!$H$19*LN(calcs!$GM86)+parameters!$I$19*calcs!$GQ86+parameters!$J$19*(calcs!$GU86+calcs!$GY86) + parameters!$K$19*calcs!$GT86+parameters!$L$19*(calcs!$GV86+calcs!$GZ86)+parameters!$M$19*(calcs!$GT86+calcs!$GV86+calcs!$GZ86)+parameters!$N$19*(calcs!$GO86+calcs!$GR86)+parameters!$O$19*calcs!$HB86+parameters!$P$19*calcs!$HE86)</f>
        <v>0.19615028331245229</v>
      </c>
      <c r="IE86" s="73"/>
      <c r="IF86" s="97">
        <f>(parameters!$E$21+parameters!$F$21*calcs!$Q86 +parameters!$G$21*calcs!$GM86+parameters!$H$21*LN(calcs!$GM86)+parameters!$I$21*calcs!$GQ86+parameters!$J$21*(calcs!$GU86+calcs!$GY86) + parameters!$K$21*calcs!$GT86+parameters!$L$21*(calcs!$GV86+calcs!$GZ86)+parameters!$M$21*(calcs!$GT86+calcs!$GV86+calcs!$GZ86)+parameters!$N$21*(calcs!$GO86+calcs!$GR86)+parameters!$O$21*calcs!$HB86+parameters!$P$21*calcs!$HE86)</f>
        <v>19.223171810540684</v>
      </c>
      <c r="IG86" s="97">
        <f>(parameters!$E$22+parameters!$F$22*calcs!$Q86 +parameters!$G$22*calcs!$GM86+parameters!$H$22*LN(calcs!$GM86)+parameters!$I$22*calcs!$GQ86+parameters!$J$22*(calcs!$GU86+calcs!$GY86) + parameters!$K$22*calcs!$GT86+parameters!$L$22*(calcs!$GV86+calcs!$GZ86)+parameters!$M$22*(calcs!$GT86+calcs!$GV86+calcs!$GZ86)+parameters!$N$22*(calcs!$GO86+calcs!$GR86)+parameters!$O$22*calcs!$HB86+parameters!$P$22*calcs!$HE86)</f>
        <v>0.59137043579713511</v>
      </c>
      <c r="IH86" s="81"/>
      <c r="II86" s="97">
        <f>(parameters!$E$24+parameters!$F$24*calcs!$Q86 +parameters!$G$24*calcs!$GM86+parameters!$H$24*LN(calcs!$GM86)+parameters!$I$24*calcs!$GQ86+parameters!$J$24*(calcs!$GU86+calcs!$GY86) + parameters!$K$24*calcs!$GT86+parameters!$L$24*(calcs!$GV86+calcs!$GZ86)+parameters!$M$24*(calcs!$GT86+calcs!$GV86+calcs!$GZ86)+parameters!$N$24*(calcs!$GO86+calcs!$GR86)+parameters!$O$24*calcs!$HB86+parameters!$P$24*calcs!$HE86)</f>
        <v>18.10698038543271</v>
      </c>
    </row>
    <row r="87" spans="1:243" x14ac:dyDescent="0.3">
      <c r="A87" s="138" t="s">
        <v>183</v>
      </c>
      <c r="C87" s="115">
        <v>75.239997863769503</v>
      </c>
      <c r="D87" s="115">
        <v>0.21999999880790699</v>
      </c>
      <c r="E87" s="115">
        <v>13.420000076293899</v>
      </c>
      <c r="F87" s="115"/>
      <c r="G87" s="115">
        <v>1.71000003814697</v>
      </c>
      <c r="H87" s="115">
        <v>0.31000000238418601</v>
      </c>
      <c r="I87" s="115">
        <v>2.4400000572204599</v>
      </c>
      <c r="J87" s="115">
        <v>0.10000000149011599</v>
      </c>
      <c r="K87" s="115">
        <v>4.5300002098083496</v>
      </c>
      <c r="L87" s="115">
        <v>2.03999996185303</v>
      </c>
      <c r="M87" s="91">
        <v>0</v>
      </c>
      <c r="N87" s="91">
        <v>0</v>
      </c>
      <c r="O87" s="91">
        <v>0</v>
      </c>
      <c r="P87" s="91">
        <v>95.759999999999991</v>
      </c>
      <c r="Q87" s="60">
        <v>1025</v>
      </c>
      <c r="R87" s="92">
        <f t="shared" si="316"/>
        <v>1.2523301908084139</v>
      </c>
      <c r="S87" s="93">
        <f t="shared" si="317"/>
        <v>2.7544760086128332E-3</v>
      </c>
      <c r="T87" s="93">
        <f t="shared" si="318"/>
        <v>0.13161869491820319</v>
      </c>
      <c r="U87" s="93">
        <f t="shared" si="319"/>
        <v>0</v>
      </c>
      <c r="V87" s="93">
        <f t="shared" si="320"/>
        <v>2.3802895853938889E-2</v>
      </c>
      <c r="W87" s="93">
        <f t="shared" si="321"/>
        <v>7.6903994637605062E-3</v>
      </c>
      <c r="X87" s="93">
        <f t="shared" si="322"/>
        <v>4.3509273488239297E-2</v>
      </c>
      <c r="Y87" s="93">
        <f t="shared" si="323"/>
        <v>1.4096419719497604E-3</v>
      </c>
      <c r="Z87" s="93">
        <f t="shared" si="324"/>
        <v>7.3089275557984959E-2</v>
      </c>
      <c r="AA87" s="93">
        <f t="shared" si="325"/>
        <v>2.165526893777751E-2</v>
      </c>
      <c r="AB87" s="93">
        <f t="shared" si="326"/>
        <v>0</v>
      </c>
      <c r="AC87" s="94">
        <f t="shared" si="327"/>
        <v>0</v>
      </c>
      <c r="AD87" s="92">
        <f t="shared" si="328"/>
        <v>2.5046603816168278</v>
      </c>
      <c r="AE87" s="93">
        <f t="shared" si="329"/>
        <v>5.5089520172256663E-3</v>
      </c>
      <c r="AF87" s="93">
        <f t="shared" si="330"/>
        <v>0.39485608475460954</v>
      </c>
      <c r="AG87" s="93">
        <f t="shared" si="331"/>
        <v>0</v>
      </c>
      <c r="AH87" s="93">
        <f t="shared" si="332"/>
        <v>2.3802895853938889E-2</v>
      </c>
      <c r="AI87" s="93">
        <f t="shared" si="333"/>
        <v>7.6903994637605062E-3</v>
      </c>
      <c r="AJ87" s="93">
        <f t="shared" si="334"/>
        <v>4.3509273488239297E-2</v>
      </c>
      <c r="AK87" s="93">
        <f t="shared" si="335"/>
        <v>1.4096419719497604E-3</v>
      </c>
      <c r="AL87" s="93">
        <f t="shared" si="336"/>
        <v>7.3089275557984959E-2</v>
      </c>
      <c r="AM87" s="93">
        <f t="shared" si="337"/>
        <v>2.165526893777751E-2</v>
      </c>
      <c r="AN87" s="94">
        <f t="shared" si="338"/>
        <v>3.0761821736623136</v>
      </c>
      <c r="AO87" s="92">
        <f t="shared" si="339"/>
        <v>18.726845656414248</v>
      </c>
      <c r="AP87" s="93">
        <f t="shared" si="340"/>
        <v>4.1189334455228981E-2</v>
      </c>
      <c r="AQ87" s="93">
        <f t="shared" si="341"/>
        <v>2.9522601187640056</v>
      </c>
      <c r="AR87" s="93">
        <f t="shared" si="342"/>
        <v>0</v>
      </c>
      <c r="AS87" s="93">
        <f t="shared" si="343"/>
        <v>0.17796950041772538</v>
      </c>
      <c r="AT87" s="93">
        <f t="shared" si="344"/>
        <v>5.7499581520528135E-2</v>
      </c>
      <c r="AU87" s="93">
        <f t="shared" si="345"/>
        <v>0.3253101519140903</v>
      </c>
      <c r="AV87" s="93">
        <f t="shared" si="346"/>
        <v>1.0539611610922614E-2</v>
      </c>
      <c r="AW87" s="93">
        <f t="shared" si="347"/>
        <v>0.54647392219697288</v>
      </c>
      <c r="AX87" s="93">
        <f t="shared" si="348"/>
        <v>0.16191212270627969</v>
      </c>
      <c r="AY87" s="94">
        <f t="shared" si="349"/>
        <v>23.000000000000004</v>
      </c>
      <c r="AZ87" s="92">
        <f t="shared" si="350"/>
        <v>9.3634228282071241</v>
      </c>
      <c r="BA87" s="93">
        <f t="shared" si="351"/>
        <v>2.059466722761449E-2</v>
      </c>
      <c r="BB87" s="93">
        <f t="shared" si="352"/>
        <v>1.9681734125093371</v>
      </c>
      <c r="BC87" s="93">
        <f t="shared" si="353"/>
        <v>0</v>
      </c>
      <c r="BD87" s="93">
        <f t="shared" si="354"/>
        <v>0.17796950041772538</v>
      </c>
      <c r="BE87" s="93">
        <f t="shared" si="355"/>
        <v>5.7499581520528135E-2</v>
      </c>
      <c r="BF87" s="93">
        <f t="shared" si="356"/>
        <v>0.3253101519140903</v>
      </c>
      <c r="BG87" s="93">
        <f t="shared" si="357"/>
        <v>1.0539611610922614E-2</v>
      </c>
      <c r="BH87" s="93">
        <f t="shared" si="358"/>
        <v>1.0929478443939458</v>
      </c>
      <c r="BI87" s="93">
        <f t="shared" si="359"/>
        <v>0.32382424541255939</v>
      </c>
      <c r="BJ87" s="93">
        <f t="shared" si="360"/>
        <v>0</v>
      </c>
      <c r="BK87" s="93">
        <f t="shared" si="361"/>
        <v>0</v>
      </c>
      <c r="BL87" s="93">
        <f t="shared" si="362"/>
        <v>2</v>
      </c>
      <c r="BM87" s="94">
        <f t="shared" si="363"/>
        <v>13.340281843213848</v>
      </c>
      <c r="BN87" s="95">
        <f t="shared" si="364"/>
        <v>9.3634228282071241</v>
      </c>
      <c r="BO87" s="66">
        <f t="shared" si="365"/>
        <v>0</v>
      </c>
      <c r="BP87" s="66">
        <f t="shared" si="366"/>
        <v>0</v>
      </c>
      <c r="BQ87" s="66">
        <f t="shared" si="367"/>
        <v>9.3634228282071241</v>
      </c>
      <c r="BR87" s="66">
        <f t="shared" si="368"/>
        <v>1.9681734125093371</v>
      </c>
      <c r="BS87" s="66">
        <f t="shared" si="369"/>
        <v>2.059466722761449E-2</v>
      </c>
      <c r="BT87" s="66">
        <f t="shared" si="370"/>
        <v>0</v>
      </c>
      <c r="BU87" s="66"/>
      <c r="BV87" s="66">
        <f t="shared" si="371"/>
        <v>5.7499581520528135E-2</v>
      </c>
      <c r="BW87" s="66">
        <f t="shared" si="372"/>
        <v>0.17796950041772538</v>
      </c>
      <c r="BX87" s="66">
        <f t="shared" si="373"/>
        <v>1.0539611610922614E-2</v>
      </c>
      <c r="BY87" s="66">
        <f t="shared" si="374"/>
        <v>2.2347767732861277</v>
      </c>
      <c r="BZ87" s="66">
        <f t="shared" si="375"/>
        <v>0</v>
      </c>
      <c r="CA87" s="66">
        <f t="shared" si="376"/>
        <v>0</v>
      </c>
      <c r="CB87" s="66">
        <f t="shared" si="377"/>
        <v>0</v>
      </c>
      <c r="CC87" s="66">
        <f t="shared" si="378"/>
        <v>0.3253101519140903</v>
      </c>
      <c r="CD87" s="56">
        <f t="shared" si="379"/>
        <v>0.3253101519140903</v>
      </c>
      <c r="CE87" s="66">
        <f t="shared" si="380"/>
        <v>0.65062030382818059</v>
      </c>
      <c r="CF87" s="66">
        <f t="shared" si="381"/>
        <v>0.76763769247985547</v>
      </c>
      <c r="CG87" s="66">
        <f t="shared" si="382"/>
        <v>0.32382424541255939</v>
      </c>
      <c r="CH87" s="67">
        <f t="shared" si="383"/>
        <v>1.0914619378924149</v>
      </c>
      <c r="CI87" s="60"/>
      <c r="CJ87" s="60">
        <f t="shared" si="384"/>
        <v>0.85438841615698058</v>
      </c>
      <c r="CK87" s="60">
        <f t="shared" si="385"/>
        <v>1.1993749598430816</v>
      </c>
      <c r="CL87" s="60">
        <f t="shared" si="386"/>
        <v>1.2580188476562866</v>
      </c>
      <c r="CM87" s="60"/>
      <c r="CN87" s="60">
        <f t="shared" si="387"/>
        <v>0.85438841615698058</v>
      </c>
      <c r="CO87" s="60">
        <f t="shared" si="388"/>
        <v>8</v>
      </c>
      <c r="CP87" s="60">
        <f t="shared" si="389"/>
        <v>1.7595845113881618E-2</v>
      </c>
      <c r="CQ87" s="60">
        <f t="shared" si="390"/>
        <v>1.681584564636132</v>
      </c>
      <c r="CR87" s="60">
        <f t="shared" si="391"/>
        <v>0</v>
      </c>
      <c r="CS87" s="60">
        <f t="shared" si="392"/>
        <v>0.15205507958614947</v>
      </c>
      <c r="CT87" s="60">
        <f t="shared" si="393"/>
        <v>4.9126976385013225E-2</v>
      </c>
      <c r="CU87" s="60">
        <f t="shared" si="394"/>
        <v>0.27794122545366634</v>
      </c>
      <c r="CV87" s="60">
        <f t="shared" si="395"/>
        <v>9.0049220711658946E-3</v>
      </c>
      <c r="CW87" s="60">
        <f t="shared" si="396"/>
        <v>0.93380197771392937</v>
      </c>
      <c r="CX87" s="60">
        <f t="shared" si="397"/>
        <v>0.27667168415126597</v>
      </c>
      <c r="CY87" s="60">
        <f t="shared" si="398"/>
        <v>0</v>
      </c>
      <c r="CZ87" s="60">
        <f t="shared" si="399"/>
        <v>0</v>
      </c>
      <c r="DA87" s="60">
        <f t="shared" si="400"/>
        <v>1.7087768323139612</v>
      </c>
      <c r="DB87" s="60">
        <f t="shared" si="401"/>
        <v>19.650933571610555</v>
      </c>
      <c r="DC87" s="60">
        <f t="shared" si="510"/>
        <v>6.6981328567788907</v>
      </c>
      <c r="DD87" s="60" t="str">
        <f t="shared" si="402"/>
        <v>FAIL</v>
      </c>
      <c r="DE87" s="59">
        <f t="shared" si="403"/>
        <v>8</v>
      </c>
      <c r="DF87" s="59">
        <f t="shared" si="404"/>
        <v>0</v>
      </c>
      <c r="DG87" s="59">
        <f t="shared" si="405"/>
        <v>0</v>
      </c>
      <c r="DH87" s="59">
        <f t="shared" si="406"/>
        <v>8</v>
      </c>
      <c r="DI87" s="59">
        <f t="shared" si="407"/>
        <v>1.681584564636132</v>
      </c>
      <c r="DJ87" s="59">
        <f t="shared" si="408"/>
        <v>1.7595845113881618E-2</v>
      </c>
      <c r="DK87" s="59">
        <f t="shared" si="409"/>
        <v>0</v>
      </c>
      <c r="DL87" s="59">
        <f t="shared" si="410"/>
        <v>6.6981328567788907</v>
      </c>
      <c r="DM87" s="59">
        <f t="shared" si="411"/>
        <v>0</v>
      </c>
      <c r="DN87" s="59">
        <f t="shared" si="412"/>
        <v>0</v>
      </c>
      <c r="DO87" s="59">
        <f t="shared" si="413"/>
        <v>0</v>
      </c>
      <c r="DP87" s="59">
        <f t="shared" si="414"/>
        <v>8.3973132665289043</v>
      </c>
      <c r="DQ87" s="59">
        <f t="shared" si="415"/>
        <v>4.9126976385013225E-2</v>
      </c>
      <c r="DR87" s="59">
        <f t="shared" si="416"/>
        <v>0</v>
      </c>
      <c r="DS87" s="59">
        <f t="shared" si="417"/>
        <v>9.0049220711658946E-3</v>
      </c>
      <c r="DT87" s="59">
        <f t="shared" si="418"/>
        <v>0.27794122545366634</v>
      </c>
      <c r="DU87" s="59">
        <f t="shared" si="419"/>
        <v>0.93380197771392937</v>
      </c>
      <c r="DV87" s="59">
        <f t="shared" si="420"/>
        <v>1.2698751016237748</v>
      </c>
      <c r="DW87" s="59">
        <f t="shared" si="421"/>
        <v>0</v>
      </c>
      <c r="DX87" s="59">
        <f t="shared" si="422"/>
        <v>0</v>
      </c>
      <c r="DY87" s="59">
        <f t="shared" si="423"/>
        <v>0</v>
      </c>
      <c r="DZ87" s="60"/>
      <c r="EA87" s="60">
        <f t="shared" si="424"/>
        <v>0.70599056214644873</v>
      </c>
      <c r="EB87" s="60">
        <f t="shared" si="425"/>
        <v>1.1523872672188298</v>
      </c>
      <c r="EC87" s="60">
        <f t="shared" si="426"/>
        <v>1.0902830013021152</v>
      </c>
      <c r="ED87" s="60">
        <f t="shared" si="427"/>
        <v>0.99614600853300594</v>
      </c>
      <c r="EE87" s="60"/>
      <c r="EF87" s="60">
        <f t="shared" si="428"/>
        <v>1.1523872672188298</v>
      </c>
      <c r="EG87" s="60">
        <f t="shared" si="429"/>
        <v>10.790289244812014</v>
      </c>
      <c r="EH87" s="60">
        <f t="shared" si="430"/>
        <v>2.3733032285711855E-2</v>
      </c>
      <c r="EI87" s="60">
        <f t="shared" si="431"/>
        <v>2.2680979802543937</v>
      </c>
      <c r="EJ87" s="60">
        <f t="shared" si="432"/>
        <v>0</v>
      </c>
      <c r="EK87" s="60">
        <f t="shared" si="433"/>
        <v>0.20508978623468294</v>
      </c>
      <c r="EL87" s="60">
        <f t="shared" si="434"/>
        <v>6.6261785614667737E-2</v>
      </c>
      <c r="EM87" s="60">
        <f t="shared" si="435"/>
        <v>0.37488327696282087</v>
      </c>
      <c r="EN87" s="60">
        <f t="shared" si="436"/>
        <v>1.2145714221858958E-2</v>
      </c>
      <c r="EO87" s="60">
        <f t="shared" si="437"/>
        <v>1.2594991796138499</v>
      </c>
      <c r="EP87" s="60">
        <f t="shared" si="438"/>
        <v>0.37317093723017897</v>
      </c>
      <c r="EQ87" s="60">
        <f t="shared" si="439"/>
        <v>0</v>
      </c>
      <c r="ER87" s="60">
        <f t="shared" si="440"/>
        <v>0</v>
      </c>
      <c r="ES87" s="60">
        <f t="shared" si="441"/>
        <v>2.3047745344376596</v>
      </c>
      <c r="ET87" s="60">
        <f t="shared" si="442"/>
        <v>26.504907146033084</v>
      </c>
      <c r="EU87" s="60">
        <f t="shared" si="511"/>
        <v>-7.0098142920661672</v>
      </c>
      <c r="EV87" s="60" t="str">
        <f t="shared" si="443"/>
        <v/>
      </c>
      <c r="EW87" s="62">
        <f t="shared" si="444"/>
        <v>10.790289244812014</v>
      </c>
      <c r="EX87" s="62">
        <f t="shared" si="445"/>
        <v>0</v>
      </c>
      <c r="EY87" s="62">
        <f t="shared" si="446"/>
        <v>0</v>
      </c>
      <c r="EZ87" s="62">
        <f t="shared" si="447"/>
        <v>10.790289244812014</v>
      </c>
      <c r="FA87" s="62">
        <f t="shared" si="448"/>
        <v>2.2680979802543937</v>
      </c>
      <c r="FB87" s="62">
        <f t="shared" si="449"/>
        <v>2.3733032285711855E-2</v>
      </c>
      <c r="FC87" s="62">
        <f t="shared" si="450"/>
        <v>0</v>
      </c>
      <c r="FD87" s="62">
        <f t="shared" si="451"/>
        <v>-7.0098142920661672</v>
      </c>
      <c r="FE87" s="62">
        <f t="shared" si="452"/>
        <v>6.6261785614667737E-2</v>
      </c>
      <c r="FF87" s="62">
        <f t="shared" si="453"/>
        <v>7.21490407830085</v>
      </c>
      <c r="FG87" s="62">
        <f t="shared" si="454"/>
        <v>1.2145714221858958E-2</v>
      </c>
      <c r="FH87" s="62">
        <f t="shared" si="455"/>
        <v>2.5753282986113151</v>
      </c>
      <c r="FI87" s="62">
        <f t="shared" si="456"/>
        <v>0</v>
      </c>
      <c r="FJ87" s="62">
        <f t="shared" si="457"/>
        <v>0</v>
      </c>
      <c r="FK87" s="62">
        <f t="shared" si="458"/>
        <v>0</v>
      </c>
      <c r="FL87" s="62">
        <f t="shared" si="459"/>
        <v>0.37488327696282087</v>
      </c>
      <c r="FM87" s="62">
        <f t="shared" si="460"/>
        <v>1.2594991796138499</v>
      </c>
      <c r="FN87" s="62">
        <f t="shared" si="461"/>
        <v>1.6343824565766707</v>
      </c>
      <c r="FO87" s="62">
        <f t="shared" si="462"/>
        <v>0</v>
      </c>
      <c r="FP87" s="62">
        <f t="shared" si="463"/>
        <v>0.37317093723017897</v>
      </c>
      <c r="FQ87" s="62">
        <f t="shared" si="464"/>
        <v>0.37317093723017897</v>
      </c>
      <c r="FR87" s="62" t="str">
        <f t="shared" si="465"/>
        <v>Fail</v>
      </c>
      <c r="FS87" s="62" t="str">
        <f t="shared" si="466"/>
        <v>Low-Ca</v>
      </c>
      <c r="FT87" s="60">
        <f t="shared" si="467"/>
        <v>9.1004362286336953E-3</v>
      </c>
      <c r="FU87" s="60"/>
      <c r="FV87" s="60">
        <f t="shared" si="468"/>
        <v>1.0033878416879052</v>
      </c>
      <c r="FW87" s="60">
        <f t="shared" si="469"/>
        <v>9.3951446224060078</v>
      </c>
      <c r="FX87" s="60">
        <f t="shared" si="470"/>
        <v>2.0664438699796738E-2</v>
      </c>
      <c r="FY87" s="60">
        <f t="shared" si="471"/>
        <v>1.9748412724452629</v>
      </c>
      <c r="FZ87" s="60">
        <f t="shared" si="472"/>
        <v>0</v>
      </c>
      <c r="GA87" s="60">
        <f t="shared" si="473"/>
        <v>0.17857243291041622</v>
      </c>
      <c r="GB87" s="60">
        <f t="shared" si="474"/>
        <v>5.7694380999840485E-2</v>
      </c>
      <c r="GC87" s="60">
        <f t="shared" si="475"/>
        <v>0.32641225120824363</v>
      </c>
      <c r="GD87" s="60">
        <f t="shared" si="476"/>
        <v>1.0575318146512427E-2</v>
      </c>
      <c r="GE87" s="60">
        <f t="shared" si="477"/>
        <v>1.0966505786638896</v>
      </c>
      <c r="GF87" s="60">
        <f t="shared" si="478"/>
        <v>0.3249213106907225</v>
      </c>
      <c r="GG87" s="60">
        <f t="shared" si="479"/>
        <v>0</v>
      </c>
      <c r="GH87" s="60">
        <f t="shared" si="480"/>
        <v>0</v>
      </c>
      <c r="GI87" s="60">
        <f t="shared" si="481"/>
        <v>2.0067756833758104</v>
      </c>
      <c r="GJ87" s="60">
        <f t="shared" si="482"/>
        <v>23.077920358821821</v>
      </c>
      <c r="GK87" s="60">
        <f t="shared" si="512"/>
        <v>-0.15584071764364182</v>
      </c>
      <c r="GL87" s="60"/>
      <c r="GM87" s="88">
        <f t="shared" si="483"/>
        <v>9.3951446224060078</v>
      </c>
      <c r="GN87" s="88">
        <f t="shared" si="484"/>
        <v>0</v>
      </c>
      <c r="GO87" s="88">
        <f t="shared" si="485"/>
        <v>0</v>
      </c>
      <c r="GP87" s="87">
        <f t="shared" si="486"/>
        <v>9.3951446224060078</v>
      </c>
      <c r="GQ87" s="88">
        <f t="shared" si="487"/>
        <v>1.9748412724452629</v>
      </c>
      <c r="GR87" s="88">
        <f t="shared" si="488"/>
        <v>2.0664438699796738E-2</v>
      </c>
      <c r="GS87" s="88">
        <f t="shared" si="489"/>
        <v>0</v>
      </c>
      <c r="GT87" s="88">
        <f t="shared" si="490"/>
        <v>-0.15584071764364182</v>
      </c>
      <c r="GU87" s="88">
        <f t="shared" si="491"/>
        <v>5.7694380999840485E-2</v>
      </c>
      <c r="GV87" s="88">
        <f t="shared" si="492"/>
        <v>0.33441315055405807</v>
      </c>
      <c r="GW87" s="88">
        <f t="shared" si="493"/>
        <v>1.0575318146512427E-2</v>
      </c>
      <c r="GX87" s="87">
        <f t="shared" si="494"/>
        <v>2.2423478432018289</v>
      </c>
      <c r="GY87" s="88">
        <f t="shared" si="495"/>
        <v>0</v>
      </c>
      <c r="GZ87" s="88">
        <f t="shared" si="496"/>
        <v>0</v>
      </c>
      <c r="HA87" s="88">
        <f t="shared" si="497"/>
        <v>0</v>
      </c>
      <c r="HB87" s="88">
        <f t="shared" si="498"/>
        <v>0.32641225120824363</v>
      </c>
      <c r="HC87" s="88">
        <f t="shared" si="499"/>
        <v>1.0966505786638896</v>
      </c>
      <c r="HD87" s="87">
        <f t="shared" si="500"/>
        <v>1.4230628298721333</v>
      </c>
      <c r="HE87" s="88">
        <f t="shared" si="501"/>
        <v>0</v>
      </c>
      <c r="HF87" s="88">
        <f t="shared" si="502"/>
        <v>0.3249213106907225</v>
      </c>
      <c r="HG87" s="88">
        <f t="shared" si="503"/>
        <v>0.3249213106907225</v>
      </c>
      <c r="HH87" s="96" t="str">
        <f t="shared" si="504"/>
        <v>Fail</v>
      </c>
      <c r="HI87" s="83">
        <f t="shared" si="505"/>
        <v>0.14713918085480562</v>
      </c>
      <c r="HJ87" s="83">
        <f t="shared" si="506"/>
        <v>0.3249213106907225</v>
      </c>
      <c r="HK87" s="83">
        <f t="shared" si="507"/>
        <v>2.0664438699796738E-2</v>
      </c>
      <c r="HL87" s="83">
        <f t="shared" si="508"/>
        <v>9.3951446224060078</v>
      </c>
      <c r="HM87" s="96" t="str">
        <f t="shared" si="509"/>
        <v>Ferroactinolite</v>
      </c>
      <c r="HN87" s="60"/>
      <c r="HO87" s="60"/>
      <c r="HP87" s="97">
        <f>parameters!$E$5+parameters!$F$5*calcs!$Q87 +parameters!$G$5*calcs!$GM87+parameters!$H$5*LN(calcs!$GM87)+parameters!$I$5*calcs!$GQ87+parameters!$J$5*(calcs!$GU87+calcs!$GY87) + parameters!$K$5*calcs!$GT87+parameters!$L$5*(calcs!$GV87+calcs!$GZ87)+parameters!$M$5*(calcs!$GT87+calcs!$GV87+calcs!$GZ87)+parameters!$N$5*(calcs!$GO87+calcs!$GR87)+parameters!$O$5*calcs!$HB87+parameters!$P$5*calcs!$HE87</f>
        <v>41.365446082154577</v>
      </c>
      <c r="HQ87" s="97">
        <f>parameters!$E$6+parameters!$F$6*calcs!$Q87 +parameters!$G$6*calcs!$GM87+parameters!$H$6*LN(calcs!$GM87)+parameters!$I$6*calcs!$GQ87+parameters!$J$6*(calcs!$GU87+calcs!$GY87) + parameters!$K$6*calcs!$GT87+parameters!$L$6*(calcs!$GV87+calcs!$GZ87)+parameters!$M$6*(calcs!$GT87+calcs!$GV87+calcs!$GZ87)+parameters!$N$6*(calcs!$GO87+calcs!$GR87)+parameters!$O$6*calcs!$HB87+parameters!$P$6*calcs!$HE87</f>
        <v>107.35561479486974</v>
      </c>
      <c r="HR87" s="97">
        <f>parameters!$E$7+parameters!$F$7*calcs!$Q87 +parameters!$G$7*calcs!$GM87+parameters!$H$7*LN(calcs!$GM87)+parameters!$I$7*calcs!$GQ87+parameters!$J$7*(calcs!$GU87+calcs!$GY87) + parameters!$K$7*calcs!$GT87+parameters!$L$7*(calcs!$GV87+calcs!$GZ87)+parameters!$M$7*(calcs!$GT87+calcs!$GV87+calcs!$GZ87)+parameters!$N$7*(calcs!$GO87+calcs!$GR87)+parameters!$O$7*calcs!$HB87+parameters!$P$7*calcs!$HE87</f>
        <v>152.13160360262478</v>
      </c>
      <c r="HS87" s="97">
        <f>parameters!$E$8+parameters!$F$8*calcs!$Q87 +parameters!$G$8*calcs!$GM87+parameters!$H$8*LN(calcs!$GM87)+parameters!$I$8*calcs!$GQ87+parameters!$J$8*(calcs!$GU87+calcs!$GY87) + parameters!$K$8*calcs!$GT87+parameters!$L$8*(calcs!$GV87+calcs!$GZ87)+parameters!$M$8*(calcs!$GT87+calcs!$GV87+calcs!$GZ87)+parameters!$N$8*(calcs!$GO87+calcs!$GR87)+parameters!$O$8*calcs!$HB87+parameters!$P$8*calcs!$HE87</f>
        <v>152.24355419581818</v>
      </c>
      <c r="HT87" s="81"/>
      <c r="HU87" s="97">
        <f>EXP(parameters!$E$10+parameters!$F$10*calcs!$Q87 +parameters!$G$10*calcs!$GM87+parameters!$H$10*LN(calcs!$GM87)+parameters!$I$10*calcs!$GQ87+parameters!$J$10*(calcs!$GU87+calcs!$GY87) + parameters!$K$10*calcs!$GT87+parameters!$L$10*(calcs!$GV87+calcs!$GZ87)+parameters!$M$10*(calcs!$GT87+calcs!$GV87+calcs!$GZ87)+parameters!$N$10*(calcs!$GO87+calcs!$GR87)+parameters!$O$10*calcs!$HB87+parameters!$P$10*calcs!$HE87)</f>
        <v>5.4441361688355987E-3</v>
      </c>
      <c r="HV87" s="97">
        <f>EXP(parameters!$E$11+parameters!$F$11*calcs!$Q87 +parameters!$G$11*calcs!$GM87+parameters!$H$11*LN(calcs!$GM87)+parameters!$I$11*calcs!$GQ87+parameters!$J$11*(calcs!$GU87+calcs!$GY87) + parameters!$K$11*calcs!$GT87+parameters!$L$11*(calcs!$GV87+calcs!$GZ87)+parameters!$M$11*(calcs!$GT87+calcs!$GV87+calcs!$GZ87)+parameters!$N$11*(calcs!$GO87+calcs!$GR87)+parameters!$O$11*calcs!$HB87+parameters!$P$11*calcs!$HE87)</f>
        <v>7.7162085413482783E-3</v>
      </c>
      <c r="HX87" s="97">
        <f>EXP(parameters!$E$13+parameters!$F$13*calcs!$Q87 +parameters!$G$13*calcs!$GM87+parameters!$H$13*LN(calcs!$GM87)+parameters!$I$13*calcs!$GQ87+parameters!$J$13*(calcs!$GU87+calcs!$GY87) + parameters!$K$13*calcs!$GT87+parameters!$L$13*(calcs!$GV87+calcs!$GZ87)+parameters!$M$13*(calcs!$GT87+calcs!$GV87+calcs!$GZ87)+parameters!$N$13*(calcs!$GO87+calcs!$GR87)+parameters!$O$13*calcs!$HB87+parameters!$P$13*calcs!$HE87)</f>
        <v>1.7792727446124312E-2</v>
      </c>
      <c r="HY87" s="97">
        <f>EXP(parameters!$E$14+parameters!$F$14*calcs!$Q87 +parameters!$G$14*calcs!$GM87+parameters!$H$14*LN(calcs!$GM87)+parameters!$I$14*calcs!$GQ87+parameters!$J$14*(calcs!$GU87+calcs!$GY87) + parameters!$K$14*calcs!$GT87+parameters!$L$14*(calcs!$GV87+calcs!$GZ87)+parameters!$M$14*(calcs!$GT87+calcs!$GV87+calcs!$GZ87)+parameters!$N$14*(calcs!$GO87+calcs!$GR87)+parameters!$O$14*calcs!$HB87+parameters!$P$14*calcs!$HE87)</f>
        <v>1.1978036298990745E-2</v>
      </c>
      <c r="HZ87" s="81"/>
      <c r="IA87" s="97">
        <f>EXP(parameters!$E$16+parameters!$F$16*calcs!$Q87 +parameters!$G$16*calcs!$GM87+parameters!$H$16*LN(calcs!$GM87)+parameters!$I$16*calcs!$GQ87+parameters!$J$16*(calcs!$GU87+calcs!$GY87) + parameters!$K$16*calcs!$GT87+parameters!$L$16*(calcs!$GV87+calcs!$GZ87)+parameters!$M$16*(calcs!$GT87+calcs!$GV87+calcs!$GZ87)+parameters!$N$16*(calcs!$GO87+calcs!$GR87)+parameters!$O$16*calcs!$HB87+parameters!$P$16*calcs!$HE87)</f>
        <v>4.9228517757577199E-5</v>
      </c>
      <c r="IB87" s="81"/>
      <c r="IC87" s="97">
        <f>(parameters!$E$18+parameters!$F$18*calcs!$Q87 +parameters!$G$18*calcs!$GM87+parameters!$H$18*LN(calcs!$GM87)+parameters!$I$18*calcs!$GQ87+parameters!$J$18*(calcs!$GU87+calcs!$GY87) + parameters!$K$18*calcs!$GT87+parameters!$L$18*(calcs!$GV87+calcs!$GZ87)+parameters!$M$18*(calcs!$GT87+calcs!$GV87+calcs!$GZ87)+parameters!$N$18*(calcs!$GO87+calcs!$GR87)+parameters!$O$18*calcs!$HB87+parameters!$P$18*calcs!$HE87)</f>
        <v>-26.114286350425818</v>
      </c>
      <c r="ID87" s="97">
        <f>EXP(parameters!$E$19+parameters!$F$19*calcs!$Q87 +parameters!$G$19*calcs!$GM87+parameters!$H$19*LN(calcs!$GM87)+parameters!$I$19*calcs!$GQ87+parameters!$J$19*(calcs!$GU87+calcs!$GY87) + parameters!$K$19*calcs!$GT87+parameters!$L$19*(calcs!$GV87+calcs!$GZ87)+parameters!$M$19*(calcs!$GT87+calcs!$GV87+calcs!$GZ87)+parameters!$N$19*(calcs!$GO87+calcs!$GR87)+parameters!$O$19*calcs!$HB87+parameters!$P$19*calcs!$HE87)</f>
        <v>0.14048219932853753</v>
      </c>
      <c r="IE87" s="73"/>
      <c r="IF87" s="97">
        <f>(parameters!$E$21+parameters!$F$21*calcs!$Q87 +parameters!$G$21*calcs!$GM87+parameters!$H$21*LN(calcs!$GM87)+parameters!$I$21*calcs!$GQ87+parameters!$J$21*(calcs!$GU87+calcs!$GY87) + parameters!$K$21*calcs!$GT87+parameters!$L$21*(calcs!$GV87+calcs!$GZ87)+parameters!$M$21*(calcs!$GT87+calcs!$GV87+calcs!$GZ87)+parameters!$N$21*(calcs!$GO87+calcs!$GR87)+parameters!$O$21*calcs!$HB87+parameters!$P$21*calcs!$HE87)</f>
        <v>21.18872282827099</v>
      </c>
      <c r="IG87" s="97">
        <f>(parameters!$E$22+parameters!$F$22*calcs!$Q87 +parameters!$G$22*calcs!$GM87+parameters!$H$22*LN(calcs!$GM87)+parameters!$I$22*calcs!$GQ87+parameters!$J$22*(calcs!$GU87+calcs!$GY87) + parameters!$K$22*calcs!$GT87+parameters!$L$22*(calcs!$GV87+calcs!$GZ87)+parameters!$M$22*(calcs!$GT87+calcs!$GV87+calcs!$GZ87)+parameters!$N$22*(calcs!$GO87+calcs!$GR87)+parameters!$O$22*calcs!$HB87+parameters!$P$22*calcs!$HE87)</f>
        <v>0.62143282390068855</v>
      </c>
      <c r="IH87" s="81"/>
      <c r="II87" s="97">
        <f>(parameters!$E$24+parameters!$F$24*calcs!$Q87 +parameters!$G$24*calcs!$GM87+parameters!$H$24*LN(calcs!$GM87)+parameters!$I$24*calcs!$GQ87+parameters!$J$24*(calcs!$GU87+calcs!$GY87) + parameters!$K$24*calcs!$GT87+parameters!$L$24*(calcs!$GV87+calcs!$GZ87)+parameters!$M$24*(calcs!$GT87+calcs!$GV87+calcs!$GZ87)+parameters!$N$24*(calcs!$GO87+calcs!$GR87)+parameters!$O$24*calcs!$HB87+parameters!$P$24*calcs!$HE87)</f>
        <v>17.753071491805517</v>
      </c>
    </row>
    <row r="88" spans="1:243" x14ac:dyDescent="0.3">
      <c r="A88" s="138" t="s">
        <v>183</v>
      </c>
      <c r="C88" s="115">
        <v>71.809997558593807</v>
      </c>
      <c r="D88" s="115">
        <v>0.270000010728836</v>
      </c>
      <c r="E88" s="115">
        <v>12.050000190734901</v>
      </c>
      <c r="F88" s="115"/>
      <c r="G88" s="115">
        <v>1.66999995708466</v>
      </c>
      <c r="H88" s="115">
        <v>0.270000010728836</v>
      </c>
      <c r="I88" s="115">
        <v>2.1099998950958199</v>
      </c>
      <c r="J88" s="115">
        <v>5.0000000745058101E-2</v>
      </c>
      <c r="K88" s="115">
        <v>4.0999999046325701</v>
      </c>
      <c r="L88" s="115">
        <v>1.87999999523163</v>
      </c>
      <c r="M88" s="91">
        <v>0</v>
      </c>
      <c r="N88" s="91">
        <v>0</v>
      </c>
      <c r="O88" s="91">
        <v>0</v>
      </c>
      <c r="P88" s="91">
        <v>95.759999999999991</v>
      </c>
      <c r="Q88" s="60">
        <v>1025</v>
      </c>
      <c r="R88" s="92">
        <f t="shared" si="316"/>
        <v>1.1952396397901766</v>
      </c>
      <c r="S88" s="93">
        <f t="shared" si="317"/>
        <v>3.3804934359438587E-3</v>
      </c>
      <c r="T88" s="93">
        <f t="shared" si="318"/>
        <v>0.11818221235857267</v>
      </c>
      <c r="U88" s="93">
        <f t="shared" si="319"/>
        <v>0</v>
      </c>
      <c r="V88" s="93">
        <f t="shared" si="320"/>
        <v>2.3246101852514755E-2</v>
      </c>
      <c r="W88" s="93">
        <f t="shared" si="321"/>
        <v>6.6980900701770277E-3</v>
      </c>
      <c r="X88" s="93">
        <f t="shared" si="322"/>
        <v>3.7624819812692938E-2</v>
      </c>
      <c r="Y88" s="93">
        <f t="shared" si="323"/>
        <v>7.0482098597488159E-4</v>
      </c>
      <c r="Z88" s="93">
        <f t="shared" si="324"/>
        <v>6.6151436851717038E-2</v>
      </c>
      <c r="AA88" s="93">
        <f t="shared" si="325"/>
        <v>1.9956816794634059E-2</v>
      </c>
      <c r="AB88" s="93">
        <f t="shared" si="326"/>
        <v>0</v>
      </c>
      <c r="AC88" s="94">
        <f t="shared" si="327"/>
        <v>0</v>
      </c>
      <c r="AD88" s="92">
        <f t="shared" si="328"/>
        <v>2.3904792795803531</v>
      </c>
      <c r="AE88" s="93">
        <f t="shared" si="329"/>
        <v>6.7609868718877175E-3</v>
      </c>
      <c r="AF88" s="93">
        <f t="shared" si="330"/>
        <v>0.35454663707571799</v>
      </c>
      <c r="AG88" s="93">
        <f t="shared" si="331"/>
        <v>0</v>
      </c>
      <c r="AH88" s="93">
        <f t="shared" si="332"/>
        <v>2.3246101852514755E-2</v>
      </c>
      <c r="AI88" s="93">
        <f t="shared" si="333"/>
        <v>6.6980900701770277E-3</v>
      </c>
      <c r="AJ88" s="93">
        <f t="shared" si="334"/>
        <v>3.7624819812692938E-2</v>
      </c>
      <c r="AK88" s="93">
        <f t="shared" si="335"/>
        <v>7.0482098597488159E-4</v>
      </c>
      <c r="AL88" s="93">
        <f t="shared" si="336"/>
        <v>6.6151436851717038E-2</v>
      </c>
      <c r="AM88" s="93">
        <f t="shared" si="337"/>
        <v>1.9956816794634059E-2</v>
      </c>
      <c r="AN88" s="94">
        <f t="shared" si="338"/>
        <v>2.90616898989567</v>
      </c>
      <c r="AO88" s="92">
        <f t="shared" si="339"/>
        <v>18.918728959502769</v>
      </c>
      <c r="AP88" s="93">
        <f t="shared" si="340"/>
        <v>5.350779620664798E-2</v>
      </c>
      <c r="AQ88" s="93">
        <f t="shared" si="341"/>
        <v>2.805952675530496</v>
      </c>
      <c r="AR88" s="93">
        <f t="shared" si="342"/>
        <v>0</v>
      </c>
      <c r="AS88" s="93">
        <f t="shared" si="343"/>
        <v>0.18397427832544364</v>
      </c>
      <c r="AT88" s="93">
        <f t="shared" si="344"/>
        <v>5.3010018395248992E-2</v>
      </c>
      <c r="AU88" s="93">
        <f t="shared" si="345"/>
        <v>0.29777031504386259</v>
      </c>
      <c r="AV88" s="93">
        <f t="shared" si="346"/>
        <v>5.5780936118254567E-3</v>
      </c>
      <c r="AW88" s="93">
        <f t="shared" si="347"/>
        <v>0.52353564189813762</v>
      </c>
      <c r="AX88" s="93">
        <f t="shared" si="348"/>
        <v>0.15794222148556525</v>
      </c>
      <c r="AY88" s="94">
        <f t="shared" si="349"/>
        <v>22.999999999999996</v>
      </c>
      <c r="AZ88" s="92">
        <f t="shared" si="350"/>
        <v>9.4593644797513843</v>
      </c>
      <c r="BA88" s="93">
        <f t="shared" si="351"/>
        <v>2.675389810332399E-2</v>
      </c>
      <c r="BB88" s="93">
        <f t="shared" si="352"/>
        <v>1.8706351170203306</v>
      </c>
      <c r="BC88" s="93">
        <f t="shared" si="353"/>
        <v>0</v>
      </c>
      <c r="BD88" s="93">
        <f t="shared" si="354"/>
        <v>0.18397427832544364</v>
      </c>
      <c r="BE88" s="93">
        <f t="shared" si="355"/>
        <v>5.3010018395248992E-2</v>
      </c>
      <c r="BF88" s="93">
        <f t="shared" si="356"/>
        <v>0.29777031504386259</v>
      </c>
      <c r="BG88" s="93">
        <f t="shared" si="357"/>
        <v>5.5780936118254567E-3</v>
      </c>
      <c r="BH88" s="93">
        <f t="shared" si="358"/>
        <v>1.0470712837962752</v>
      </c>
      <c r="BI88" s="93">
        <f t="shared" si="359"/>
        <v>0.3158844429711305</v>
      </c>
      <c r="BJ88" s="93">
        <f t="shared" si="360"/>
        <v>0</v>
      </c>
      <c r="BK88" s="93">
        <f t="shared" si="361"/>
        <v>0</v>
      </c>
      <c r="BL88" s="93">
        <f t="shared" si="362"/>
        <v>2</v>
      </c>
      <c r="BM88" s="94">
        <f t="shared" si="363"/>
        <v>13.260041927018827</v>
      </c>
      <c r="BN88" s="95">
        <f t="shared" si="364"/>
        <v>9.4593644797513843</v>
      </c>
      <c r="BO88" s="66">
        <f t="shared" si="365"/>
        <v>0</v>
      </c>
      <c r="BP88" s="66">
        <f t="shared" si="366"/>
        <v>0</v>
      </c>
      <c r="BQ88" s="66">
        <f t="shared" si="367"/>
        <v>9.4593644797513843</v>
      </c>
      <c r="BR88" s="66">
        <f t="shared" si="368"/>
        <v>1.8706351170203306</v>
      </c>
      <c r="BS88" s="66">
        <f t="shared" si="369"/>
        <v>2.675389810332399E-2</v>
      </c>
      <c r="BT88" s="66">
        <f t="shared" si="370"/>
        <v>0</v>
      </c>
      <c r="BU88" s="66"/>
      <c r="BV88" s="66">
        <f t="shared" si="371"/>
        <v>5.3010018395248992E-2</v>
      </c>
      <c r="BW88" s="66">
        <f t="shared" si="372"/>
        <v>0.18397427832544364</v>
      </c>
      <c r="BX88" s="66">
        <f t="shared" si="373"/>
        <v>5.5780936118254567E-3</v>
      </c>
      <c r="BY88" s="66">
        <f t="shared" si="374"/>
        <v>2.1399514054561726</v>
      </c>
      <c r="BZ88" s="66">
        <f t="shared" si="375"/>
        <v>0</v>
      </c>
      <c r="CA88" s="66">
        <f t="shared" si="376"/>
        <v>0</v>
      </c>
      <c r="CB88" s="66">
        <f t="shared" si="377"/>
        <v>0</v>
      </c>
      <c r="CC88" s="66">
        <f t="shared" si="378"/>
        <v>0.29777031504386259</v>
      </c>
      <c r="CD88" s="56">
        <f t="shared" si="379"/>
        <v>0.29777031504386259</v>
      </c>
      <c r="CE88" s="66">
        <f t="shared" si="380"/>
        <v>0.59554063008772518</v>
      </c>
      <c r="CF88" s="66">
        <f t="shared" si="381"/>
        <v>0.74930096875241259</v>
      </c>
      <c r="CG88" s="66">
        <f t="shared" si="382"/>
        <v>0.3158844429711305</v>
      </c>
      <c r="CH88" s="67">
        <f t="shared" si="383"/>
        <v>1.0651854117235431</v>
      </c>
      <c r="CI88" s="60"/>
      <c r="CJ88" s="60">
        <f t="shared" si="384"/>
        <v>0.84572277737312218</v>
      </c>
      <c r="CK88" s="60">
        <f t="shared" si="385"/>
        <v>1.2066326854818008</v>
      </c>
      <c r="CL88" s="60">
        <f t="shared" si="386"/>
        <v>1.2608129207034748</v>
      </c>
      <c r="CM88" s="60"/>
      <c r="CN88" s="60">
        <f t="shared" si="387"/>
        <v>0.84572277737312218</v>
      </c>
      <c r="CO88" s="60">
        <f t="shared" si="388"/>
        <v>8</v>
      </c>
      <c r="CP88" s="60">
        <f t="shared" si="389"/>
        <v>2.2626381009500672E-2</v>
      </c>
      <c r="CQ88" s="60">
        <f t="shared" si="390"/>
        <v>1.5820387266181295</v>
      </c>
      <c r="CR88" s="60">
        <f t="shared" si="391"/>
        <v>0</v>
      </c>
      <c r="CS88" s="60">
        <f t="shared" si="392"/>
        <v>0.15559123763060997</v>
      </c>
      <c r="CT88" s="60">
        <f t="shared" si="393"/>
        <v>4.4831779985830274E-2</v>
      </c>
      <c r="CU88" s="60">
        <f t="shared" si="394"/>
        <v>0.25183113785816508</v>
      </c>
      <c r="CV88" s="60">
        <f t="shared" si="395"/>
        <v>4.7175208218402957E-3</v>
      </c>
      <c r="CW88" s="60">
        <f t="shared" si="396"/>
        <v>0.88553203423982652</v>
      </c>
      <c r="CX88" s="60">
        <f t="shared" si="397"/>
        <v>0.2671506684385061</v>
      </c>
      <c r="CY88" s="60">
        <f t="shared" si="398"/>
        <v>0</v>
      </c>
      <c r="CZ88" s="60">
        <f t="shared" si="399"/>
        <v>0</v>
      </c>
      <c r="DA88" s="60">
        <f t="shared" si="400"/>
        <v>1.6914455547462444</v>
      </c>
      <c r="DB88" s="60">
        <f t="shared" si="401"/>
        <v>19.45162387958181</v>
      </c>
      <c r="DC88" s="60">
        <f t="shared" si="510"/>
        <v>7.0967522408363806</v>
      </c>
      <c r="DD88" s="60" t="str">
        <f t="shared" si="402"/>
        <v>FAIL</v>
      </c>
      <c r="DE88" s="59">
        <f t="shared" si="403"/>
        <v>8</v>
      </c>
      <c r="DF88" s="59">
        <f t="shared" si="404"/>
        <v>0</v>
      </c>
      <c r="DG88" s="59">
        <f t="shared" si="405"/>
        <v>0</v>
      </c>
      <c r="DH88" s="59">
        <f t="shared" si="406"/>
        <v>8</v>
      </c>
      <c r="DI88" s="59">
        <f t="shared" si="407"/>
        <v>1.5820387266181295</v>
      </c>
      <c r="DJ88" s="59">
        <f t="shared" si="408"/>
        <v>2.2626381009500672E-2</v>
      </c>
      <c r="DK88" s="59">
        <f t="shared" si="409"/>
        <v>0</v>
      </c>
      <c r="DL88" s="59">
        <f t="shared" si="410"/>
        <v>7.0967522408363806</v>
      </c>
      <c r="DM88" s="59">
        <f t="shared" si="411"/>
        <v>0</v>
      </c>
      <c r="DN88" s="59">
        <f t="shared" si="412"/>
        <v>0</v>
      </c>
      <c r="DO88" s="59">
        <f t="shared" si="413"/>
        <v>0</v>
      </c>
      <c r="DP88" s="59">
        <f t="shared" si="414"/>
        <v>8.7014173484640107</v>
      </c>
      <c r="DQ88" s="59">
        <f t="shared" si="415"/>
        <v>4.4831779985830274E-2</v>
      </c>
      <c r="DR88" s="59">
        <f t="shared" si="416"/>
        <v>0</v>
      </c>
      <c r="DS88" s="59">
        <f t="shared" si="417"/>
        <v>4.7175208218402957E-3</v>
      </c>
      <c r="DT88" s="59">
        <f t="shared" si="418"/>
        <v>0.25183113785816508</v>
      </c>
      <c r="DU88" s="59">
        <f t="shared" si="419"/>
        <v>0.88553203423982652</v>
      </c>
      <c r="DV88" s="59">
        <f t="shared" si="420"/>
        <v>1.1869124729056622</v>
      </c>
      <c r="DW88" s="59">
        <f t="shared" si="421"/>
        <v>0</v>
      </c>
      <c r="DX88" s="59">
        <f t="shared" si="422"/>
        <v>0</v>
      </c>
      <c r="DY88" s="59">
        <f t="shared" si="423"/>
        <v>0</v>
      </c>
      <c r="DZ88" s="60"/>
      <c r="EA88" s="60">
        <f t="shared" si="424"/>
        <v>0.70609005160772109</v>
      </c>
      <c r="EB88" s="60">
        <f t="shared" si="425"/>
        <v>1.1588239727835443</v>
      </c>
      <c r="EC88" s="60">
        <f t="shared" si="426"/>
        <v>1.0927045312763448</v>
      </c>
      <c r="ED88" s="60">
        <f t="shared" si="427"/>
        <v>0.99601649097549005</v>
      </c>
      <c r="EE88" s="60"/>
      <c r="EF88" s="60">
        <f t="shared" si="428"/>
        <v>1.1588239727835443</v>
      </c>
      <c r="EG88" s="60">
        <f t="shared" si="429"/>
        <v>10.961738326433045</v>
      </c>
      <c r="EH88" s="60">
        <f t="shared" si="430"/>
        <v>3.1003058487540036E-2</v>
      </c>
      <c r="EI88" s="60">
        <f t="shared" si="431"/>
        <v>2.1677368179339096</v>
      </c>
      <c r="EJ88" s="60">
        <f t="shared" si="432"/>
        <v>0</v>
      </c>
      <c r="EK88" s="60">
        <f t="shared" si="433"/>
        <v>0.2131938040990761</v>
      </c>
      <c r="EL88" s="60">
        <f t="shared" si="434"/>
        <v>6.1429280114111202E-2</v>
      </c>
      <c r="EM88" s="60">
        <f t="shared" si="435"/>
        <v>0.34506337945613641</v>
      </c>
      <c r="EN88" s="60">
        <f t="shared" si="436"/>
        <v>6.4640285998140857E-3</v>
      </c>
      <c r="EO88" s="60">
        <f t="shared" si="437"/>
        <v>1.2133713048763657</v>
      </c>
      <c r="EP88" s="60">
        <f t="shared" si="438"/>
        <v>0.36605446514432238</v>
      </c>
      <c r="EQ88" s="60">
        <f t="shared" si="439"/>
        <v>0</v>
      </c>
      <c r="ER88" s="60">
        <f t="shared" si="440"/>
        <v>0</v>
      </c>
      <c r="ES88" s="60">
        <f t="shared" si="441"/>
        <v>2.3176479455670886</v>
      </c>
      <c r="ET88" s="60">
        <f t="shared" si="442"/>
        <v>26.652951374021519</v>
      </c>
      <c r="EU88" s="60">
        <f t="shared" si="511"/>
        <v>-7.3059027480430387</v>
      </c>
      <c r="EV88" s="60" t="str">
        <f t="shared" si="443"/>
        <v/>
      </c>
      <c r="EW88" s="62">
        <f t="shared" si="444"/>
        <v>10.961738326433045</v>
      </c>
      <c r="EX88" s="62">
        <f t="shared" si="445"/>
        <v>0</v>
      </c>
      <c r="EY88" s="62">
        <f t="shared" si="446"/>
        <v>0</v>
      </c>
      <c r="EZ88" s="62">
        <f t="shared" si="447"/>
        <v>10.961738326433045</v>
      </c>
      <c r="FA88" s="62">
        <f t="shared" si="448"/>
        <v>2.1677368179339096</v>
      </c>
      <c r="FB88" s="62">
        <f t="shared" si="449"/>
        <v>3.1003058487540036E-2</v>
      </c>
      <c r="FC88" s="62">
        <f t="shared" si="450"/>
        <v>0</v>
      </c>
      <c r="FD88" s="62">
        <f t="shared" si="451"/>
        <v>-7.3059027480430387</v>
      </c>
      <c r="FE88" s="62">
        <f t="shared" si="452"/>
        <v>6.1429280114111202E-2</v>
      </c>
      <c r="FF88" s="62">
        <f t="shared" si="453"/>
        <v>7.5190965521421145</v>
      </c>
      <c r="FG88" s="62">
        <f t="shared" si="454"/>
        <v>6.4640285998140857E-3</v>
      </c>
      <c r="FH88" s="62">
        <f t="shared" si="455"/>
        <v>2.4798269892344504</v>
      </c>
      <c r="FI88" s="62">
        <f t="shared" si="456"/>
        <v>0</v>
      </c>
      <c r="FJ88" s="62">
        <f t="shared" si="457"/>
        <v>0</v>
      </c>
      <c r="FK88" s="62">
        <f t="shared" si="458"/>
        <v>0</v>
      </c>
      <c r="FL88" s="62">
        <f t="shared" si="459"/>
        <v>0.34506337945613641</v>
      </c>
      <c r="FM88" s="62">
        <f t="shared" si="460"/>
        <v>1.2133713048763657</v>
      </c>
      <c r="FN88" s="62">
        <f t="shared" si="461"/>
        <v>1.5584346843325021</v>
      </c>
      <c r="FO88" s="62">
        <f t="shared" si="462"/>
        <v>0</v>
      </c>
      <c r="FP88" s="62">
        <f t="shared" si="463"/>
        <v>0.36605446514432238</v>
      </c>
      <c r="FQ88" s="62">
        <f t="shared" si="464"/>
        <v>0.36605446514432238</v>
      </c>
      <c r="FR88" s="62" t="str">
        <f t="shared" si="465"/>
        <v>Fail</v>
      </c>
      <c r="FS88" s="62" t="str">
        <f t="shared" si="466"/>
        <v>Low-Ca</v>
      </c>
      <c r="FT88" s="60">
        <f t="shared" si="467"/>
        <v>8.1035645116755359E-3</v>
      </c>
      <c r="FU88" s="60"/>
      <c r="FV88" s="60">
        <f t="shared" si="468"/>
        <v>1.0022733750783333</v>
      </c>
      <c r="FW88" s="60">
        <f t="shared" si="469"/>
        <v>9.4808691632165214</v>
      </c>
      <c r="FX88" s="60">
        <f t="shared" si="470"/>
        <v>2.6814719748520354E-2</v>
      </c>
      <c r="FY88" s="60">
        <f t="shared" si="471"/>
        <v>1.8748877722760195</v>
      </c>
      <c r="FZ88" s="60">
        <f t="shared" si="472"/>
        <v>0</v>
      </c>
      <c r="GA88" s="60">
        <f t="shared" si="473"/>
        <v>0.18439252086484303</v>
      </c>
      <c r="GB88" s="60">
        <f t="shared" si="474"/>
        <v>5.3130530049970738E-2</v>
      </c>
      <c r="GC88" s="60">
        <f t="shared" si="475"/>
        <v>0.29844725865715077</v>
      </c>
      <c r="GD88" s="60">
        <f t="shared" si="476"/>
        <v>5.5907747108271903E-3</v>
      </c>
      <c r="GE88" s="60">
        <f t="shared" si="477"/>
        <v>1.049451669558096</v>
      </c>
      <c r="GF88" s="60">
        <f t="shared" si="478"/>
        <v>0.31660256679141424</v>
      </c>
      <c r="GG88" s="60">
        <f t="shared" si="479"/>
        <v>0</v>
      </c>
      <c r="GH88" s="60">
        <f t="shared" si="480"/>
        <v>0</v>
      </c>
      <c r="GI88" s="60">
        <f t="shared" si="481"/>
        <v>2.0045467501566665</v>
      </c>
      <c r="GJ88" s="60">
        <f t="shared" si="482"/>
        <v>23.052287626801661</v>
      </c>
      <c r="GK88" s="60">
        <f t="shared" si="512"/>
        <v>-0.10457525360332198</v>
      </c>
      <c r="GL88" s="60"/>
      <c r="GM88" s="88">
        <f t="shared" si="483"/>
        <v>9.4808691632165214</v>
      </c>
      <c r="GN88" s="88">
        <f t="shared" si="484"/>
        <v>0</v>
      </c>
      <c r="GO88" s="88">
        <f t="shared" si="485"/>
        <v>0</v>
      </c>
      <c r="GP88" s="87">
        <f t="shared" si="486"/>
        <v>9.4808691632165214</v>
      </c>
      <c r="GQ88" s="88">
        <f t="shared" si="487"/>
        <v>1.8748877722760195</v>
      </c>
      <c r="GR88" s="88">
        <f t="shared" si="488"/>
        <v>2.6814719748520354E-2</v>
      </c>
      <c r="GS88" s="88">
        <f t="shared" si="489"/>
        <v>0</v>
      </c>
      <c r="GT88" s="88">
        <f t="shared" si="490"/>
        <v>-0.10457525360332198</v>
      </c>
      <c r="GU88" s="88">
        <f t="shared" si="491"/>
        <v>5.3130530049970738E-2</v>
      </c>
      <c r="GV88" s="88">
        <f t="shared" si="492"/>
        <v>0.28896777446816502</v>
      </c>
      <c r="GW88" s="88">
        <f t="shared" si="493"/>
        <v>5.5907747108271903E-3</v>
      </c>
      <c r="GX88" s="87">
        <f t="shared" si="494"/>
        <v>2.1448163176501809</v>
      </c>
      <c r="GY88" s="88">
        <f t="shared" si="495"/>
        <v>0</v>
      </c>
      <c r="GZ88" s="88">
        <f t="shared" si="496"/>
        <v>0</v>
      </c>
      <c r="HA88" s="88">
        <f t="shared" si="497"/>
        <v>0</v>
      </c>
      <c r="HB88" s="88">
        <f t="shared" si="498"/>
        <v>0.29844725865715077</v>
      </c>
      <c r="HC88" s="88">
        <f t="shared" si="499"/>
        <v>1.049451669558096</v>
      </c>
      <c r="HD88" s="87">
        <f t="shared" si="500"/>
        <v>1.3478989282152467</v>
      </c>
      <c r="HE88" s="88">
        <f t="shared" si="501"/>
        <v>0</v>
      </c>
      <c r="HF88" s="88">
        <f t="shared" si="502"/>
        <v>0.31660256679141424</v>
      </c>
      <c r="HG88" s="88">
        <f t="shared" si="503"/>
        <v>0.31660256679141424</v>
      </c>
      <c r="HH88" s="96" t="str">
        <f t="shared" si="504"/>
        <v>Fail</v>
      </c>
      <c r="HI88" s="83">
        <f t="shared" si="505"/>
        <v>0.15530778535955622</v>
      </c>
      <c r="HJ88" s="83">
        <f t="shared" si="506"/>
        <v>0.31660256679141424</v>
      </c>
      <c r="HK88" s="83">
        <f t="shared" si="507"/>
        <v>2.6814719748520354E-2</v>
      </c>
      <c r="HL88" s="83">
        <f t="shared" si="508"/>
        <v>9.4808691632165214</v>
      </c>
      <c r="HM88" s="96" t="str">
        <f t="shared" si="509"/>
        <v>Ferroactinolite</v>
      </c>
      <c r="HN88" s="60"/>
      <c r="HO88" s="60"/>
      <c r="HP88" s="97">
        <f>parameters!$E$5+parameters!$F$5*calcs!$Q88 +parameters!$G$5*calcs!$GM88+parameters!$H$5*LN(calcs!$GM88)+parameters!$I$5*calcs!$GQ88+parameters!$J$5*(calcs!$GU88+calcs!$GY88) + parameters!$K$5*calcs!$GT88+parameters!$L$5*(calcs!$GV88+calcs!$GZ88)+parameters!$M$5*(calcs!$GT88+calcs!$GV88+calcs!$GZ88)+parameters!$N$5*(calcs!$GO88+calcs!$GR88)+parameters!$O$5*calcs!$HB88+parameters!$P$5*calcs!$HE88</f>
        <v>39.123251946679922</v>
      </c>
      <c r="HQ88" s="97">
        <f>parameters!$E$6+parameters!$F$6*calcs!$Q88 +parameters!$G$6*calcs!$GM88+parameters!$H$6*LN(calcs!$GM88)+parameters!$I$6*calcs!$GQ88+parameters!$J$6*(calcs!$GU88+calcs!$GY88) + parameters!$K$6*calcs!$GT88+parameters!$L$6*(calcs!$GV88+calcs!$GZ88)+parameters!$M$6*(calcs!$GT88+calcs!$GV88+calcs!$GZ88)+parameters!$N$6*(calcs!$GO88+calcs!$GR88)+parameters!$O$6*calcs!$HB88+parameters!$P$6*calcs!$HE88</f>
        <v>108.48154825019962</v>
      </c>
      <c r="HR88" s="97">
        <f>parameters!$E$7+parameters!$F$7*calcs!$Q88 +parameters!$G$7*calcs!$GM88+parameters!$H$7*LN(calcs!$GM88)+parameters!$I$7*calcs!$GQ88+parameters!$J$7*(calcs!$GU88+calcs!$GY88) + parameters!$K$7*calcs!$GT88+parameters!$L$7*(calcs!$GV88+calcs!$GZ88)+parameters!$M$7*(calcs!$GT88+calcs!$GV88+calcs!$GZ88)+parameters!$N$7*(calcs!$GO88+calcs!$GR88)+parameters!$O$7*calcs!$HB88+parameters!$P$7*calcs!$HE88</f>
        <v>153.66324003495944</v>
      </c>
      <c r="HS88" s="97">
        <f>parameters!$E$8+parameters!$F$8*calcs!$Q88 +parameters!$G$8*calcs!$GM88+parameters!$H$8*LN(calcs!$GM88)+parameters!$I$8*calcs!$GQ88+parameters!$J$8*(calcs!$GU88+calcs!$GY88) + parameters!$K$8*calcs!$GT88+parameters!$L$8*(calcs!$GV88+calcs!$GZ88)+parameters!$M$8*(calcs!$GT88+calcs!$GV88+calcs!$GZ88)+parameters!$N$8*(calcs!$GO88+calcs!$GR88)+parameters!$O$8*calcs!$HB88+parameters!$P$8*calcs!$HE88</f>
        <v>153.7977649401532</v>
      </c>
      <c r="HT88" s="81"/>
      <c r="HU88" s="97">
        <f>EXP(parameters!$E$10+parameters!$F$10*calcs!$Q88 +parameters!$G$10*calcs!$GM88+parameters!$H$10*LN(calcs!$GM88)+parameters!$I$10*calcs!$GQ88+parameters!$J$10*(calcs!$GU88+calcs!$GY88) + parameters!$K$10*calcs!$GT88+parameters!$L$10*(calcs!$GV88+calcs!$GZ88)+parameters!$M$10*(calcs!$GT88+calcs!$GV88+calcs!$GZ88)+parameters!$N$10*(calcs!$GO88+calcs!$GR88)+parameters!$O$10*calcs!$HB88+parameters!$P$10*calcs!$HE88)</f>
        <v>5.0039619901884602E-3</v>
      </c>
      <c r="HV88" s="97">
        <f>EXP(parameters!$E$11+parameters!$F$11*calcs!$Q88 +parameters!$G$11*calcs!$GM88+parameters!$H$11*LN(calcs!$GM88)+parameters!$I$11*calcs!$GQ88+parameters!$J$11*(calcs!$GU88+calcs!$GY88) + parameters!$K$11*calcs!$GT88+parameters!$L$11*(calcs!$GV88+calcs!$GZ88)+parameters!$M$11*(calcs!$GT88+calcs!$GV88+calcs!$GZ88)+parameters!$N$11*(calcs!$GO88+calcs!$GR88)+parameters!$O$11*calcs!$HB88+parameters!$P$11*calcs!$HE88)</f>
        <v>6.8480785824793751E-3</v>
      </c>
      <c r="HX88" s="97">
        <f>EXP(parameters!$E$13+parameters!$F$13*calcs!$Q88 +parameters!$G$13*calcs!$GM88+parameters!$H$13*LN(calcs!$GM88)+parameters!$I$13*calcs!$GQ88+parameters!$J$13*(calcs!$GU88+calcs!$GY88) + parameters!$K$13*calcs!$GT88+parameters!$L$13*(calcs!$GV88+calcs!$GZ88)+parameters!$M$13*(calcs!$GT88+calcs!$GV88+calcs!$GZ88)+parameters!$N$13*(calcs!$GO88+calcs!$GR88)+parameters!$O$13*calcs!$HB88+parameters!$P$13*calcs!$HE88)</f>
        <v>1.5948493758986739E-2</v>
      </c>
      <c r="HY88" s="97">
        <f>EXP(parameters!$E$14+parameters!$F$14*calcs!$Q88 +parameters!$G$14*calcs!$GM88+parameters!$H$14*LN(calcs!$GM88)+parameters!$I$14*calcs!$GQ88+parameters!$J$14*(calcs!$GU88+calcs!$GY88) + parameters!$K$14*calcs!$GT88+parameters!$L$14*(calcs!$GV88+calcs!$GZ88)+parameters!$M$14*(calcs!$GT88+calcs!$GV88+calcs!$GZ88)+parameters!$N$14*(calcs!$GO88+calcs!$GR88)+parameters!$O$14*calcs!$HB88+parameters!$P$14*calcs!$HE88)</f>
        <v>1.0369962384275615E-2</v>
      </c>
      <c r="HZ88" s="81"/>
      <c r="IA88" s="97">
        <f>EXP(parameters!$E$16+parameters!$F$16*calcs!$Q88 +parameters!$G$16*calcs!$GM88+parameters!$H$16*LN(calcs!$GM88)+parameters!$I$16*calcs!$GQ88+parameters!$J$16*(calcs!$GU88+calcs!$GY88) + parameters!$K$16*calcs!$GT88+parameters!$L$16*(calcs!$GV88+calcs!$GZ88)+parameters!$M$16*(calcs!$GT88+calcs!$GV88+calcs!$GZ88)+parameters!$N$16*(calcs!$GO88+calcs!$GR88)+parameters!$O$16*calcs!$HB88+parameters!$P$16*calcs!$HE88)</f>
        <v>3.5168728611659226E-5</v>
      </c>
      <c r="IB88" s="81"/>
      <c r="IC88" s="97">
        <f>(parameters!$E$18+parameters!$F$18*calcs!$Q88 +parameters!$G$18*calcs!$GM88+parameters!$H$18*LN(calcs!$GM88)+parameters!$I$18*calcs!$GQ88+parameters!$J$18*(calcs!$GU88+calcs!$GY88) + parameters!$K$18*calcs!$GT88+parameters!$L$18*(calcs!$GV88+calcs!$GZ88)+parameters!$M$18*(calcs!$GT88+calcs!$GV88+calcs!$GZ88)+parameters!$N$18*(calcs!$GO88+calcs!$GR88)+parameters!$O$18*calcs!$HB88+parameters!$P$18*calcs!$HE88)</f>
        <v>-26.747735177906524</v>
      </c>
      <c r="ID88" s="97">
        <f>EXP(parameters!$E$19+parameters!$F$19*calcs!$Q88 +parameters!$G$19*calcs!$GM88+parameters!$H$19*LN(calcs!$GM88)+parameters!$I$19*calcs!$GQ88+parameters!$J$19*(calcs!$GU88+calcs!$GY88) + parameters!$K$19*calcs!$GT88+parameters!$L$19*(calcs!$GV88+calcs!$GZ88)+parameters!$M$19*(calcs!$GT88+calcs!$GV88+calcs!$GZ88)+parameters!$N$19*(calcs!$GO88+calcs!$GR88)+parameters!$O$19*calcs!$HB88+parameters!$P$19*calcs!$HE88)</f>
        <v>0.11099202068296624</v>
      </c>
      <c r="IE88" s="73"/>
      <c r="IF88" s="97">
        <f>(parameters!$E$21+parameters!$F$21*calcs!$Q88 +parameters!$G$21*calcs!$GM88+parameters!$H$21*LN(calcs!$GM88)+parameters!$I$21*calcs!$GQ88+parameters!$J$21*(calcs!$GU88+calcs!$GY88) + parameters!$K$21*calcs!$GT88+parameters!$L$21*(calcs!$GV88+calcs!$GZ88)+parameters!$M$21*(calcs!$GT88+calcs!$GV88+calcs!$GZ88)+parameters!$N$21*(calcs!$GO88+calcs!$GR88)+parameters!$O$21*calcs!$HB88+parameters!$P$21*calcs!$HE88)</f>
        <v>22.298496958109457</v>
      </c>
      <c r="IG88" s="97">
        <f>(parameters!$E$22+parameters!$F$22*calcs!$Q88 +parameters!$G$22*calcs!$GM88+parameters!$H$22*LN(calcs!$GM88)+parameters!$I$22*calcs!$GQ88+parameters!$J$22*(calcs!$GU88+calcs!$GY88) + parameters!$K$22*calcs!$GT88+parameters!$L$22*(calcs!$GV88+calcs!$GZ88)+parameters!$M$22*(calcs!$GT88+calcs!$GV88+calcs!$GZ88)+parameters!$N$22*(calcs!$GO88+calcs!$GR88)+parameters!$O$22*calcs!$HB88+parameters!$P$22*calcs!$HE88)</f>
        <v>0.72124429976304594</v>
      </c>
      <c r="IH88" s="81"/>
      <c r="II88" s="97">
        <f>(parameters!$E$24+parameters!$F$24*calcs!$Q88 +parameters!$G$24*calcs!$GM88+parameters!$H$24*LN(calcs!$GM88)+parameters!$I$24*calcs!$GQ88+parameters!$J$24*(calcs!$GU88+calcs!$GY88) + parameters!$K$24*calcs!$GT88+parameters!$L$24*(calcs!$GV88+calcs!$GZ88)+parameters!$M$24*(calcs!$GT88+calcs!$GV88+calcs!$GZ88)+parameters!$N$24*(calcs!$GO88+calcs!$GR88)+parameters!$O$24*calcs!$HB88+parameters!$P$24*calcs!$HE88)</f>
        <v>17.324419003401481</v>
      </c>
    </row>
    <row r="89" spans="1:243" x14ac:dyDescent="0.3">
      <c r="A89" s="139" t="s">
        <v>184</v>
      </c>
      <c r="C89" s="116">
        <v>72.391956449283398</v>
      </c>
      <c r="D89" s="116">
        <v>0.36662593045217196</v>
      </c>
      <c r="E89" s="116">
        <v>14.931674258415731</v>
      </c>
      <c r="F89" s="116"/>
      <c r="G89" s="116">
        <v>1.8664592823019663</v>
      </c>
      <c r="H89" s="116">
        <v>0.44439506721475391</v>
      </c>
      <c r="I89" s="116">
        <v>3.2551938673480727</v>
      </c>
      <c r="J89" s="116">
        <v>4.443950672147539E-2</v>
      </c>
      <c r="K89" s="116">
        <v>3.2329741139873343</v>
      </c>
      <c r="L89" s="116">
        <v>3.2774136207088098</v>
      </c>
      <c r="M89" s="91">
        <v>0</v>
      </c>
      <c r="N89" s="91">
        <v>0</v>
      </c>
      <c r="O89" s="91">
        <v>0</v>
      </c>
      <c r="P89" s="91">
        <v>95.759999999999991</v>
      </c>
      <c r="Q89" s="60">
        <v>1025</v>
      </c>
      <c r="R89" s="92">
        <f t="shared" si="316"/>
        <v>1.2049260394354759</v>
      </c>
      <c r="S89" s="93">
        <f t="shared" si="317"/>
        <v>4.5902833410814067E-3</v>
      </c>
      <c r="T89" s="93">
        <f t="shared" si="318"/>
        <v>0.14644466972157771</v>
      </c>
      <c r="U89" s="93">
        <f t="shared" si="319"/>
        <v>0</v>
      </c>
      <c r="V89" s="93">
        <f t="shared" si="320"/>
        <v>2.5980780655650976E-2</v>
      </c>
      <c r="W89" s="93">
        <f t="shared" si="321"/>
        <v>1.1024437291360802E-2</v>
      </c>
      <c r="X89" s="93">
        <f t="shared" si="322"/>
        <v>5.8045539717333679E-2</v>
      </c>
      <c r="Y89" s="93">
        <f t="shared" si="323"/>
        <v>6.2643792953870022E-4</v>
      </c>
      <c r="Z89" s="93">
        <f t="shared" si="324"/>
        <v>5.2162411687625393E-2</v>
      </c>
      <c r="AA89" s="93">
        <f t="shared" si="325"/>
        <v>3.4790820933308243E-2</v>
      </c>
      <c r="AB89" s="93">
        <f t="shared" si="326"/>
        <v>0</v>
      </c>
      <c r="AC89" s="94">
        <f t="shared" si="327"/>
        <v>0</v>
      </c>
      <c r="AD89" s="92">
        <f t="shared" si="328"/>
        <v>2.4098520788709519</v>
      </c>
      <c r="AE89" s="93">
        <f t="shared" si="329"/>
        <v>9.1805666821628135E-3</v>
      </c>
      <c r="AF89" s="93">
        <f t="shared" si="330"/>
        <v>0.43933400916473314</v>
      </c>
      <c r="AG89" s="93">
        <f t="shared" si="331"/>
        <v>0</v>
      </c>
      <c r="AH89" s="93">
        <f t="shared" si="332"/>
        <v>2.5980780655650976E-2</v>
      </c>
      <c r="AI89" s="93">
        <f t="shared" si="333"/>
        <v>1.1024437291360802E-2</v>
      </c>
      <c r="AJ89" s="93">
        <f t="shared" si="334"/>
        <v>5.8045539717333679E-2</v>
      </c>
      <c r="AK89" s="93">
        <f t="shared" si="335"/>
        <v>6.2643792953870022E-4</v>
      </c>
      <c r="AL89" s="93">
        <f t="shared" si="336"/>
        <v>5.2162411687625393E-2</v>
      </c>
      <c r="AM89" s="93">
        <f t="shared" si="337"/>
        <v>3.4790820933308243E-2</v>
      </c>
      <c r="AN89" s="94">
        <f t="shared" si="338"/>
        <v>3.0409970829326656</v>
      </c>
      <c r="AO89" s="92">
        <f t="shared" si="339"/>
        <v>18.226455436313604</v>
      </c>
      <c r="AP89" s="93">
        <f t="shared" si="340"/>
        <v>6.9435460781867547E-2</v>
      </c>
      <c r="AQ89" s="93">
        <f t="shared" si="341"/>
        <v>3.3228187779266616</v>
      </c>
      <c r="AR89" s="93">
        <f t="shared" si="342"/>
        <v>0</v>
      </c>
      <c r="AS89" s="93">
        <f t="shared" si="343"/>
        <v>0.19650066697982549</v>
      </c>
      <c r="AT89" s="93">
        <f t="shared" si="344"/>
        <v>8.3381223587616585E-2</v>
      </c>
      <c r="AU89" s="93">
        <f t="shared" si="345"/>
        <v>0.43901634138076395</v>
      </c>
      <c r="AV89" s="93">
        <f t="shared" si="346"/>
        <v>4.7379435055213215E-3</v>
      </c>
      <c r="AW89" s="93">
        <f t="shared" si="347"/>
        <v>0.39452042737850562</v>
      </c>
      <c r="AX89" s="93">
        <f t="shared" si="348"/>
        <v>0.26313372214563469</v>
      </c>
      <c r="AY89" s="94">
        <f t="shared" si="349"/>
        <v>23</v>
      </c>
      <c r="AZ89" s="92">
        <f t="shared" si="350"/>
        <v>9.1132277181568018</v>
      </c>
      <c r="BA89" s="93">
        <f t="shared" si="351"/>
        <v>3.4717730390933774E-2</v>
      </c>
      <c r="BB89" s="93">
        <f t="shared" si="352"/>
        <v>2.2152125186177742</v>
      </c>
      <c r="BC89" s="93">
        <f t="shared" si="353"/>
        <v>0</v>
      </c>
      <c r="BD89" s="93">
        <f t="shared" si="354"/>
        <v>0.19650066697982549</v>
      </c>
      <c r="BE89" s="93">
        <f t="shared" si="355"/>
        <v>8.3381223587616585E-2</v>
      </c>
      <c r="BF89" s="93">
        <f t="shared" si="356"/>
        <v>0.43901634138076395</v>
      </c>
      <c r="BG89" s="93">
        <f t="shared" si="357"/>
        <v>4.7379435055213215E-3</v>
      </c>
      <c r="BH89" s="93">
        <f t="shared" si="358"/>
        <v>0.78904085475701125</v>
      </c>
      <c r="BI89" s="93">
        <f t="shared" si="359"/>
        <v>0.52626744429126937</v>
      </c>
      <c r="BJ89" s="93">
        <f t="shared" si="360"/>
        <v>0</v>
      </c>
      <c r="BK89" s="93">
        <f t="shared" si="361"/>
        <v>0</v>
      </c>
      <c r="BL89" s="93">
        <f t="shared" si="362"/>
        <v>2</v>
      </c>
      <c r="BM89" s="94">
        <f t="shared" si="363"/>
        <v>13.40210244166752</v>
      </c>
      <c r="BN89" s="95">
        <f t="shared" si="364"/>
        <v>9.1132277181568018</v>
      </c>
      <c r="BO89" s="66">
        <f t="shared" si="365"/>
        <v>0</v>
      </c>
      <c r="BP89" s="66">
        <f t="shared" si="366"/>
        <v>0</v>
      </c>
      <c r="BQ89" s="66">
        <f t="shared" si="367"/>
        <v>9.1132277181568018</v>
      </c>
      <c r="BR89" s="66">
        <f t="shared" si="368"/>
        <v>2.2152125186177742</v>
      </c>
      <c r="BS89" s="66">
        <f t="shared" si="369"/>
        <v>3.4717730390933774E-2</v>
      </c>
      <c r="BT89" s="66">
        <f t="shared" si="370"/>
        <v>0</v>
      </c>
      <c r="BU89" s="66"/>
      <c r="BV89" s="66">
        <f t="shared" si="371"/>
        <v>8.3381223587616585E-2</v>
      </c>
      <c r="BW89" s="66">
        <f t="shared" si="372"/>
        <v>0.19650066697982549</v>
      </c>
      <c r="BX89" s="66">
        <f t="shared" si="373"/>
        <v>4.7379435055213215E-3</v>
      </c>
      <c r="BY89" s="66">
        <f t="shared" si="374"/>
        <v>2.5345500830816712</v>
      </c>
      <c r="BZ89" s="66">
        <f t="shared" si="375"/>
        <v>0</v>
      </c>
      <c r="CA89" s="66">
        <f t="shared" si="376"/>
        <v>0</v>
      </c>
      <c r="CB89" s="66">
        <f t="shared" si="377"/>
        <v>0</v>
      </c>
      <c r="CC89" s="66">
        <f t="shared" si="378"/>
        <v>0.43901634138076395</v>
      </c>
      <c r="CD89" s="56">
        <f t="shared" si="379"/>
        <v>0.43901634138076395</v>
      </c>
      <c r="CE89" s="66">
        <f t="shared" si="380"/>
        <v>0.87803268276152791</v>
      </c>
      <c r="CF89" s="66">
        <f t="shared" si="381"/>
        <v>0.35002451337624729</v>
      </c>
      <c r="CG89" s="66">
        <f t="shared" si="382"/>
        <v>0.52626744429126937</v>
      </c>
      <c r="CH89" s="67">
        <f t="shared" si="383"/>
        <v>0.87629195766751666</v>
      </c>
      <c r="CI89" s="60"/>
      <c r="CJ89" s="60">
        <f t="shared" si="384"/>
        <v>0.87784484788645689</v>
      </c>
      <c r="CK89" s="60">
        <f t="shared" si="385"/>
        <v>1.1938425384852709</v>
      </c>
      <c r="CL89" s="60">
        <f t="shared" si="386"/>
        <v>1.2410238664617037</v>
      </c>
      <c r="CM89" s="60"/>
      <c r="CN89" s="60">
        <f t="shared" si="387"/>
        <v>0.87784484788645689</v>
      </c>
      <c r="CO89" s="60">
        <f t="shared" si="388"/>
        <v>8</v>
      </c>
      <c r="CP89" s="60">
        <f t="shared" si="389"/>
        <v>3.047678075399228E-2</v>
      </c>
      <c r="CQ89" s="60">
        <f t="shared" si="390"/>
        <v>1.9446128964421951</v>
      </c>
      <c r="CR89" s="60">
        <f t="shared" si="391"/>
        <v>0</v>
      </c>
      <c r="CS89" s="60">
        <f t="shared" si="392"/>
        <v>0.17249709811449224</v>
      </c>
      <c r="CT89" s="60">
        <f t="shared" si="393"/>
        <v>7.3195777536857937E-2</v>
      </c>
      <c r="CU89" s="60">
        <f t="shared" si="394"/>
        <v>0.38538823341906558</v>
      </c>
      <c r="CV89" s="60">
        <f t="shared" si="395"/>
        <v>4.1591792958989909E-3</v>
      </c>
      <c r="CW89" s="60">
        <f t="shared" si="396"/>
        <v>0.69265544912036847</v>
      </c>
      <c r="CX89" s="60">
        <f t="shared" si="397"/>
        <v>0.46198116458146377</v>
      </c>
      <c r="CY89" s="60">
        <f t="shared" si="398"/>
        <v>0</v>
      </c>
      <c r="CZ89" s="60">
        <f t="shared" si="399"/>
        <v>0</v>
      </c>
      <c r="DA89" s="60">
        <f t="shared" si="400"/>
        <v>1.7556896957729138</v>
      </c>
      <c r="DB89" s="60">
        <f t="shared" si="401"/>
        <v>20.190431501388503</v>
      </c>
      <c r="DC89" s="60">
        <f t="shared" si="510"/>
        <v>5.619136997222995</v>
      </c>
      <c r="DD89" s="60" t="str">
        <f t="shared" si="402"/>
        <v>FAIL</v>
      </c>
      <c r="DE89" s="59">
        <f t="shared" si="403"/>
        <v>8</v>
      </c>
      <c r="DF89" s="59">
        <f t="shared" si="404"/>
        <v>0</v>
      </c>
      <c r="DG89" s="59">
        <f t="shared" si="405"/>
        <v>0</v>
      </c>
      <c r="DH89" s="59">
        <f t="shared" si="406"/>
        <v>8</v>
      </c>
      <c r="DI89" s="59">
        <f t="shared" si="407"/>
        <v>1.9446128964421951</v>
      </c>
      <c r="DJ89" s="59">
        <f t="shared" si="408"/>
        <v>3.047678075399228E-2</v>
      </c>
      <c r="DK89" s="59">
        <f t="shared" si="409"/>
        <v>0</v>
      </c>
      <c r="DL89" s="59">
        <f t="shared" si="410"/>
        <v>5.619136997222995</v>
      </c>
      <c r="DM89" s="59">
        <f t="shared" si="411"/>
        <v>0</v>
      </c>
      <c r="DN89" s="59">
        <f t="shared" si="412"/>
        <v>0</v>
      </c>
      <c r="DO89" s="59">
        <f t="shared" si="413"/>
        <v>0</v>
      </c>
      <c r="DP89" s="59">
        <f t="shared" si="414"/>
        <v>7.5942266744191826</v>
      </c>
      <c r="DQ89" s="59">
        <f t="shared" si="415"/>
        <v>7.3195777536857937E-2</v>
      </c>
      <c r="DR89" s="59">
        <f t="shared" si="416"/>
        <v>0</v>
      </c>
      <c r="DS89" s="59">
        <f t="shared" si="417"/>
        <v>4.1591792958989909E-3</v>
      </c>
      <c r="DT89" s="59">
        <f t="shared" si="418"/>
        <v>0.38538823341906558</v>
      </c>
      <c r="DU89" s="59">
        <f t="shared" si="419"/>
        <v>0.69265544912036847</v>
      </c>
      <c r="DV89" s="59">
        <f t="shared" si="420"/>
        <v>1.1553986393721911</v>
      </c>
      <c r="DW89" s="59">
        <f t="shared" si="421"/>
        <v>0</v>
      </c>
      <c r="DX89" s="59">
        <f t="shared" si="422"/>
        <v>0</v>
      </c>
      <c r="DY89" s="59">
        <f t="shared" si="423"/>
        <v>0</v>
      </c>
      <c r="DZ89" s="60"/>
      <c r="EA89" s="60">
        <f t="shared" si="424"/>
        <v>0.70618724491570017</v>
      </c>
      <c r="EB89" s="60">
        <f t="shared" si="425"/>
        <v>1.1649729903386148</v>
      </c>
      <c r="EC89" s="60">
        <f t="shared" si="426"/>
        <v>1.0755540176001432</v>
      </c>
      <c r="ED89" s="60">
        <f t="shared" si="427"/>
        <v>0.99574641663020425</v>
      </c>
      <c r="EE89" s="60"/>
      <c r="EF89" s="60">
        <f t="shared" si="428"/>
        <v>1.1649729903386148</v>
      </c>
      <c r="EG89" s="60">
        <f t="shared" si="429"/>
        <v>10.616664146457881</v>
      </c>
      <c r="EH89" s="60">
        <f t="shared" si="430"/>
        <v>4.0445218191295922E-2</v>
      </c>
      <c r="EI89" s="60">
        <f t="shared" si="431"/>
        <v>2.5806627520496828</v>
      </c>
      <c r="EJ89" s="60">
        <f t="shared" si="432"/>
        <v>0</v>
      </c>
      <c r="EK89" s="60">
        <f t="shared" si="433"/>
        <v>0.22891796961501959</v>
      </c>
      <c r="EL89" s="60">
        <f t="shared" si="434"/>
        <v>9.7136873380958333E-2</v>
      </c>
      <c r="EM89" s="60">
        <f t="shared" si="435"/>
        <v>0.51144218002586672</v>
      </c>
      <c r="EN89" s="60">
        <f t="shared" si="436"/>
        <v>5.5195762136825933E-3</v>
      </c>
      <c r="EO89" s="60">
        <f t="shared" si="437"/>
        <v>0.91921128406561203</v>
      </c>
      <c r="EP89" s="60">
        <f t="shared" si="438"/>
        <v>0.61308735829386041</v>
      </c>
      <c r="EQ89" s="60">
        <f t="shared" si="439"/>
        <v>0</v>
      </c>
      <c r="ER89" s="60">
        <f t="shared" si="440"/>
        <v>0</v>
      </c>
      <c r="ES89" s="60">
        <f t="shared" si="441"/>
        <v>2.3299459806772296</v>
      </c>
      <c r="ET89" s="60">
        <f t="shared" si="442"/>
        <v>26.79437877778814</v>
      </c>
      <c r="EU89" s="60">
        <f t="shared" si="511"/>
        <v>-7.5887575555762794</v>
      </c>
      <c r="EV89" s="60" t="str">
        <f t="shared" si="443"/>
        <v/>
      </c>
      <c r="EW89" s="62">
        <f t="shared" si="444"/>
        <v>10.616664146457881</v>
      </c>
      <c r="EX89" s="62">
        <f t="shared" si="445"/>
        <v>0</v>
      </c>
      <c r="EY89" s="62">
        <f t="shared" si="446"/>
        <v>0</v>
      </c>
      <c r="EZ89" s="62">
        <f t="shared" si="447"/>
        <v>10.616664146457881</v>
      </c>
      <c r="FA89" s="62">
        <f t="shared" si="448"/>
        <v>2.5806627520496828</v>
      </c>
      <c r="FB89" s="62">
        <f t="shared" si="449"/>
        <v>4.0445218191295922E-2</v>
      </c>
      <c r="FC89" s="62">
        <f t="shared" si="450"/>
        <v>0</v>
      </c>
      <c r="FD89" s="62">
        <f t="shared" si="451"/>
        <v>-7.5887575555762794</v>
      </c>
      <c r="FE89" s="62">
        <f t="shared" si="452"/>
        <v>9.7136873380958333E-2</v>
      </c>
      <c r="FF89" s="62">
        <f t="shared" si="453"/>
        <v>7.8176755251912988</v>
      </c>
      <c r="FG89" s="62">
        <f t="shared" si="454"/>
        <v>5.5195762136825933E-3</v>
      </c>
      <c r="FH89" s="62">
        <f t="shared" si="455"/>
        <v>2.9526823894506391</v>
      </c>
      <c r="FI89" s="62">
        <f t="shared" si="456"/>
        <v>0</v>
      </c>
      <c r="FJ89" s="62">
        <f t="shared" si="457"/>
        <v>0</v>
      </c>
      <c r="FK89" s="62">
        <f t="shared" si="458"/>
        <v>0</v>
      </c>
      <c r="FL89" s="62">
        <f t="shared" si="459"/>
        <v>0.51144218002586672</v>
      </c>
      <c r="FM89" s="62">
        <f t="shared" si="460"/>
        <v>0.91921128406561203</v>
      </c>
      <c r="FN89" s="62">
        <f t="shared" si="461"/>
        <v>1.4306534640914788</v>
      </c>
      <c r="FO89" s="62">
        <f t="shared" si="462"/>
        <v>0</v>
      </c>
      <c r="FP89" s="62">
        <f t="shared" si="463"/>
        <v>0.61308735829386041</v>
      </c>
      <c r="FQ89" s="62">
        <f t="shared" si="464"/>
        <v>0.61308735829386041</v>
      </c>
      <c r="FR89" s="62" t="str">
        <f t="shared" si="465"/>
        <v>Fail</v>
      </c>
      <c r="FS89" s="62" t="str">
        <f t="shared" si="466"/>
        <v>Low-Ca</v>
      </c>
      <c r="FT89" s="60">
        <f t="shared" si="467"/>
        <v>1.2272795423234634E-2</v>
      </c>
      <c r="FU89" s="60"/>
      <c r="FV89" s="60">
        <f t="shared" si="468"/>
        <v>1.021408919112536</v>
      </c>
      <c r="FW89" s="60">
        <f t="shared" si="469"/>
        <v>9.3083320732289412</v>
      </c>
      <c r="FX89" s="60">
        <f t="shared" si="470"/>
        <v>3.5460999472644104E-2</v>
      </c>
      <c r="FY89" s="60">
        <f t="shared" si="471"/>
        <v>2.2626378242459393</v>
      </c>
      <c r="FZ89" s="60">
        <f t="shared" si="472"/>
        <v>0</v>
      </c>
      <c r="GA89" s="60">
        <f t="shared" si="473"/>
        <v>0.20070753386475593</v>
      </c>
      <c r="GB89" s="60">
        <f t="shared" si="474"/>
        <v>8.5166325458908149E-2</v>
      </c>
      <c r="GC89" s="60">
        <f t="shared" si="475"/>
        <v>0.44841520672246621</v>
      </c>
      <c r="GD89" s="60">
        <f t="shared" si="476"/>
        <v>4.8393777547907921E-3</v>
      </c>
      <c r="GE89" s="60">
        <f t="shared" si="477"/>
        <v>0.80593336659299031</v>
      </c>
      <c r="GF89" s="60">
        <f t="shared" si="478"/>
        <v>0.53753426143766214</v>
      </c>
      <c r="GG89" s="60">
        <f t="shared" si="479"/>
        <v>0</v>
      </c>
      <c r="GH89" s="60">
        <f t="shared" si="480"/>
        <v>0</v>
      </c>
      <c r="GI89" s="60">
        <f t="shared" si="481"/>
        <v>2.0428178382250719</v>
      </c>
      <c r="GJ89" s="60">
        <f t="shared" si="482"/>
        <v>23.492405139588325</v>
      </c>
      <c r="GK89" s="60">
        <f t="shared" si="512"/>
        <v>-0.98481027917664932</v>
      </c>
      <c r="GL89" s="60"/>
      <c r="GM89" s="88">
        <f t="shared" si="483"/>
        <v>9.3083320732289412</v>
      </c>
      <c r="GN89" s="88">
        <f t="shared" si="484"/>
        <v>0</v>
      </c>
      <c r="GO89" s="88">
        <f t="shared" si="485"/>
        <v>0</v>
      </c>
      <c r="GP89" s="87">
        <f t="shared" si="486"/>
        <v>9.3083320732289412</v>
      </c>
      <c r="GQ89" s="88">
        <f t="shared" si="487"/>
        <v>2.2626378242459393</v>
      </c>
      <c r="GR89" s="88">
        <f t="shared" si="488"/>
        <v>3.5460999472644104E-2</v>
      </c>
      <c r="GS89" s="88">
        <f t="shared" si="489"/>
        <v>0</v>
      </c>
      <c r="GT89" s="88">
        <f t="shared" si="490"/>
        <v>-0.98481027917664932</v>
      </c>
      <c r="GU89" s="88">
        <f t="shared" si="491"/>
        <v>8.5166325458908149E-2</v>
      </c>
      <c r="GV89" s="88">
        <f t="shared" si="492"/>
        <v>1.1855178130414052</v>
      </c>
      <c r="GW89" s="88">
        <f t="shared" si="493"/>
        <v>4.8393777547907921E-3</v>
      </c>
      <c r="GX89" s="87">
        <f t="shared" si="494"/>
        <v>2.5888120607970384</v>
      </c>
      <c r="GY89" s="88">
        <f t="shared" si="495"/>
        <v>0</v>
      </c>
      <c r="GZ89" s="88">
        <f t="shared" si="496"/>
        <v>0</v>
      </c>
      <c r="HA89" s="88">
        <f t="shared" si="497"/>
        <v>0</v>
      </c>
      <c r="HB89" s="88">
        <f t="shared" si="498"/>
        <v>0.44841520672246621</v>
      </c>
      <c r="HC89" s="88">
        <f t="shared" si="499"/>
        <v>0.80593336659299031</v>
      </c>
      <c r="HD89" s="87">
        <f t="shared" si="500"/>
        <v>1.2543485733154565</v>
      </c>
      <c r="HE89" s="88">
        <f t="shared" si="501"/>
        <v>0</v>
      </c>
      <c r="HF89" s="88">
        <f t="shared" si="502"/>
        <v>0.53753426143766214</v>
      </c>
      <c r="HG89" s="88">
        <f t="shared" si="503"/>
        <v>0.53753426143766214</v>
      </c>
      <c r="HH89" s="96" t="str">
        <f t="shared" si="504"/>
        <v>Fail</v>
      </c>
      <c r="HI89" s="83">
        <f t="shared" si="505"/>
        <v>6.7023993515353972E-2</v>
      </c>
      <c r="HJ89" s="83">
        <f t="shared" si="506"/>
        <v>0.53753426143766214</v>
      </c>
      <c r="HK89" s="83">
        <f t="shared" si="507"/>
        <v>3.5460999472644104E-2</v>
      </c>
      <c r="HL89" s="83">
        <f t="shared" si="508"/>
        <v>9.3083320732289412</v>
      </c>
      <c r="HM89" s="96" t="str">
        <f t="shared" si="509"/>
        <v>Ferro-edenite</v>
      </c>
      <c r="HN89" s="60"/>
      <c r="HO89" s="60"/>
      <c r="HP89" s="97">
        <f>parameters!$E$5+parameters!$F$5*calcs!$Q89 +parameters!$G$5*calcs!$GM89+parameters!$H$5*LN(calcs!$GM89)+parameters!$I$5*calcs!$GQ89+parameters!$J$5*(calcs!$GU89+calcs!$GY89) + parameters!$K$5*calcs!$GT89+parameters!$L$5*(calcs!$GV89+calcs!$GZ89)+parameters!$M$5*(calcs!$GT89+calcs!$GV89+calcs!$GZ89)+parameters!$N$5*(calcs!$GO89+calcs!$GR89)+parameters!$O$5*calcs!$HB89+parameters!$P$5*calcs!$HE89</f>
        <v>40.023667523664216</v>
      </c>
      <c r="HQ89" s="97">
        <f>parameters!$E$6+parameters!$F$6*calcs!$Q89 +parameters!$G$6*calcs!$GM89+parameters!$H$6*LN(calcs!$GM89)+parameters!$I$6*calcs!$GQ89+parameters!$J$6*(calcs!$GU89+calcs!$GY89) + parameters!$K$6*calcs!$GT89+parameters!$L$6*(calcs!$GV89+calcs!$GZ89)+parameters!$M$6*(calcs!$GT89+calcs!$GV89+calcs!$GZ89)+parameters!$N$6*(calcs!$GO89+calcs!$GR89)+parameters!$O$6*calcs!$HB89+parameters!$P$6*calcs!$HE89</f>
        <v>98.400041619194127</v>
      </c>
      <c r="HR89" s="97">
        <f>parameters!$E$7+parameters!$F$7*calcs!$Q89 +parameters!$G$7*calcs!$GM89+parameters!$H$7*LN(calcs!$GM89)+parameters!$I$7*calcs!$GQ89+parameters!$J$7*(calcs!$GU89+calcs!$GY89) + parameters!$K$7*calcs!$GT89+parameters!$L$7*(calcs!$GV89+calcs!$GZ89)+parameters!$M$7*(calcs!$GT89+calcs!$GV89+calcs!$GZ89)+parameters!$N$7*(calcs!$GO89+calcs!$GR89)+parameters!$O$7*calcs!$HB89+parameters!$P$7*calcs!$HE89</f>
        <v>150.40157124721526</v>
      </c>
      <c r="HS89" s="97">
        <f>parameters!$E$8+parameters!$F$8*calcs!$Q89 +parameters!$G$8*calcs!$GM89+parameters!$H$8*LN(calcs!$GM89)+parameters!$I$8*calcs!$GQ89+parameters!$J$8*(calcs!$GU89+calcs!$GY89) + parameters!$K$8*calcs!$GT89+parameters!$L$8*(calcs!$GV89+calcs!$GZ89)+parameters!$M$8*(calcs!$GT89+calcs!$GV89+calcs!$GZ89)+parameters!$N$8*(calcs!$GO89+calcs!$GR89)+parameters!$O$8*calcs!$HB89+parameters!$P$8*calcs!$HE89</f>
        <v>150.49188699665805</v>
      </c>
      <c r="HT89" s="81"/>
      <c r="HU89" s="97">
        <f>EXP(parameters!$E$10+parameters!$F$10*calcs!$Q89 +parameters!$G$10*calcs!$GM89+parameters!$H$10*LN(calcs!$GM89)+parameters!$I$10*calcs!$GQ89+parameters!$J$10*(calcs!$GU89+calcs!$GY89) + parameters!$K$10*calcs!$GT89+parameters!$L$10*(calcs!$GV89+calcs!$GZ89)+parameters!$M$10*(calcs!$GT89+calcs!$GV89+calcs!$GZ89)+parameters!$N$10*(calcs!$GO89+calcs!$GR89)+parameters!$O$10*calcs!$HB89+parameters!$P$10*calcs!$HE89)</f>
        <v>8.39561392908637E-3</v>
      </c>
      <c r="HV89" s="97">
        <f>EXP(parameters!$E$11+parameters!$F$11*calcs!$Q89 +parameters!$G$11*calcs!$GM89+parameters!$H$11*LN(calcs!$GM89)+parameters!$I$11*calcs!$GQ89+parameters!$J$11*(calcs!$GU89+calcs!$GY89) + parameters!$K$11*calcs!$GT89+parameters!$L$11*(calcs!$GV89+calcs!$GZ89)+parameters!$M$11*(calcs!$GT89+calcs!$GV89+calcs!$GZ89)+parameters!$N$11*(calcs!$GO89+calcs!$GR89)+parameters!$O$11*calcs!$HB89+parameters!$P$11*calcs!$HE89)</f>
        <v>1.4400124617205003E-2</v>
      </c>
      <c r="HX89" s="97">
        <f>EXP(parameters!$E$13+parameters!$F$13*calcs!$Q89 +parameters!$G$13*calcs!$GM89+parameters!$H$13*LN(calcs!$GM89)+parameters!$I$13*calcs!$GQ89+parameters!$J$13*(calcs!$GU89+calcs!$GY89) + parameters!$K$13*calcs!$GT89+parameters!$L$13*(calcs!$GV89+calcs!$GZ89)+parameters!$M$13*(calcs!$GT89+calcs!$GV89+calcs!$GZ89)+parameters!$N$13*(calcs!$GO89+calcs!$GR89)+parameters!$O$13*calcs!$HB89+parameters!$P$13*calcs!$HE89)</f>
        <v>2.2597099889259807E-2</v>
      </c>
      <c r="HY89" s="97">
        <f>EXP(parameters!$E$14+parameters!$F$14*calcs!$Q89 +parameters!$G$14*calcs!$GM89+parameters!$H$14*LN(calcs!$GM89)+parameters!$I$14*calcs!$GQ89+parameters!$J$14*(calcs!$GU89+calcs!$GY89) + parameters!$K$14*calcs!$GT89+parameters!$L$14*(calcs!$GV89+calcs!$GZ89)+parameters!$M$14*(calcs!$GT89+calcs!$GV89+calcs!$GZ89)+parameters!$N$14*(calcs!$GO89+calcs!$GR89)+parameters!$O$14*calcs!$HB89+parameters!$P$14*calcs!$HE89)</f>
        <v>1.2337889104530436E-2</v>
      </c>
      <c r="HZ89" s="81"/>
      <c r="IA89" s="97">
        <f>EXP(parameters!$E$16+parameters!$F$16*calcs!$Q89 +parameters!$G$16*calcs!$GM89+parameters!$H$16*LN(calcs!$GM89)+parameters!$I$16*calcs!$GQ89+parameters!$J$16*(calcs!$GU89+calcs!$GY89) + parameters!$K$16*calcs!$GT89+parameters!$L$16*(calcs!$GV89+calcs!$GZ89)+parameters!$M$16*(calcs!$GT89+calcs!$GV89+calcs!$GZ89)+parameters!$N$16*(calcs!$GO89+calcs!$GR89)+parameters!$O$16*calcs!$HB89+parameters!$P$16*calcs!$HE89)</f>
        <v>8.6639031103382085E-5</v>
      </c>
      <c r="IB89" s="81"/>
      <c r="IC89" s="97">
        <f>(parameters!$E$18+parameters!$F$18*calcs!$Q89 +parameters!$G$18*calcs!$GM89+parameters!$H$18*LN(calcs!$GM89)+parameters!$I$18*calcs!$GQ89+parameters!$J$18*(calcs!$GU89+calcs!$GY89) + parameters!$K$18*calcs!$GT89+parameters!$L$18*(calcs!$GV89+calcs!$GZ89)+parameters!$M$18*(calcs!$GT89+calcs!$GV89+calcs!$GZ89)+parameters!$N$18*(calcs!$GO89+calcs!$GR89)+parameters!$O$18*calcs!$HB89+parameters!$P$18*calcs!$HE89)</f>
        <v>-25.389595808657869</v>
      </c>
      <c r="ID89" s="97">
        <f>EXP(parameters!$E$19+parameters!$F$19*calcs!$Q89 +parameters!$G$19*calcs!$GM89+parameters!$H$19*LN(calcs!$GM89)+parameters!$I$19*calcs!$GQ89+parameters!$J$19*(calcs!$GU89+calcs!$GY89) + parameters!$K$19*calcs!$GT89+parameters!$L$19*(calcs!$GV89+calcs!$GZ89)+parameters!$M$19*(calcs!$GT89+calcs!$GV89+calcs!$GZ89)+parameters!$N$19*(calcs!$GO89+calcs!$GR89)+parameters!$O$19*calcs!$HB89+parameters!$P$19*calcs!$HE89)</f>
        <v>0.23169094735743653</v>
      </c>
      <c r="IE89" s="73"/>
      <c r="IF89" s="97">
        <f>(parameters!$E$21+parameters!$F$21*calcs!$Q89 +parameters!$G$21*calcs!$GM89+parameters!$H$21*LN(calcs!$GM89)+parameters!$I$21*calcs!$GQ89+parameters!$J$21*(calcs!$GU89+calcs!$GY89) + parameters!$K$21*calcs!$GT89+parameters!$L$21*(calcs!$GV89+calcs!$GZ89)+parameters!$M$21*(calcs!$GT89+calcs!$GV89+calcs!$GZ89)+parameters!$N$21*(calcs!$GO89+calcs!$GR89)+parameters!$O$21*calcs!$HB89+parameters!$P$21*calcs!$HE89)</f>
        <v>20.597836291892854</v>
      </c>
      <c r="IG89" s="97">
        <f>(parameters!$E$22+parameters!$F$22*calcs!$Q89 +parameters!$G$22*calcs!$GM89+parameters!$H$22*LN(calcs!$GM89)+parameters!$I$22*calcs!$GQ89+parameters!$J$22*(calcs!$GU89+calcs!$GY89) + parameters!$K$22*calcs!$GT89+parameters!$L$22*(calcs!$GV89+calcs!$GZ89)+parameters!$M$22*(calcs!$GT89+calcs!$GV89+calcs!$GZ89)+parameters!$N$22*(calcs!$GO89+calcs!$GR89)+parameters!$O$22*calcs!$HB89+parameters!$P$22*calcs!$HE89)</f>
        <v>0.93922227080198195</v>
      </c>
      <c r="IH89" s="81"/>
      <c r="II89" s="97">
        <f>(parameters!$E$24+parameters!$F$24*calcs!$Q89 +parameters!$G$24*calcs!$GM89+parameters!$H$24*LN(calcs!$GM89)+parameters!$I$24*calcs!$GQ89+parameters!$J$24*(calcs!$GU89+calcs!$GY89) + parameters!$K$24*calcs!$GT89+parameters!$L$24*(calcs!$GV89+calcs!$GZ89)+parameters!$M$24*(calcs!$GT89+calcs!$GV89+calcs!$GZ89)+parameters!$N$24*(calcs!$GO89+calcs!$GR89)+parameters!$O$24*calcs!$HB89+parameters!$P$24*calcs!$HE89)</f>
        <v>16.099047359256087</v>
      </c>
    </row>
    <row r="90" spans="1:243" x14ac:dyDescent="0.3">
      <c r="A90" s="139" t="s">
        <v>184</v>
      </c>
      <c r="C90" s="116">
        <v>70.912017167381975</v>
      </c>
      <c r="D90" s="116">
        <v>0.42918454935622319</v>
      </c>
      <c r="E90" s="116">
        <v>15.053648068669526</v>
      </c>
      <c r="F90" s="116"/>
      <c r="G90" s="116">
        <v>2.9828326180257507</v>
      </c>
      <c r="H90" s="116">
        <v>0.74034334763948495</v>
      </c>
      <c r="I90" s="116">
        <v>3.6158798283261802</v>
      </c>
      <c r="J90" s="116">
        <v>0.12875536480686695</v>
      </c>
      <c r="K90" s="116">
        <v>2.8540772532188843</v>
      </c>
      <c r="L90" s="116">
        <v>2.8004291845493561</v>
      </c>
      <c r="M90" s="91">
        <v>0</v>
      </c>
      <c r="N90" s="91">
        <v>0</v>
      </c>
      <c r="O90" s="91">
        <v>0</v>
      </c>
      <c r="P90" s="91">
        <v>95.759999999999991</v>
      </c>
      <c r="Q90" s="60">
        <v>1025</v>
      </c>
      <c r="R90" s="92">
        <f t="shared" si="316"/>
        <v>1.1802932284850529</v>
      </c>
      <c r="S90" s="93">
        <f t="shared" si="317"/>
        <v>5.3735388676126603E-3</v>
      </c>
      <c r="T90" s="93">
        <f t="shared" si="318"/>
        <v>0.1476409464450156</v>
      </c>
      <c r="U90" s="93">
        <f t="shared" si="319"/>
        <v>0</v>
      </c>
      <c r="V90" s="93">
        <f t="shared" si="320"/>
        <v>4.1520498580536615E-2</v>
      </c>
      <c r="W90" s="93">
        <f t="shared" si="321"/>
        <v>1.8366245289989702E-2</v>
      </c>
      <c r="X90" s="93">
        <f t="shared" si="322"/>
        <v>6.447717240239266E-2</v>
      </c>
      <c r="Y90" s="93">
        <f t="shared" si="323"/>
        <v>1.8149896364091762E-3</v>
      </c>
      <c r="Z90" s="93">
        <f t="shared" si="324"/>
        <v>4.6049101360442803E-2</v>
      </c>
      <c r="AA90" s="93">
        <f t="shared" si="325"/>
        <v>2.9727474640505076E-2</v>
      </c>
      <c r="AB90" s="93">
        <f t="shared" si="326"/>
        <v>0</v>
      </c>
      <c r="AC90" s="94">
        <f t="shared" si="327"/>
        <v>0</v>
      </c>
      <c r="AD90" s="92">
        <f t="shared" si="328"/>
        <v>2.3605864569701058</v>
      </c>
      <c r="AE90" s="93">
        <f t="shared" si="329"/>
        <v>1.0747077735225321E-2</v>
      </c>
      <c r="AF90" s="93">
        <f t="shared" si="330"/>
        <v>0.44292283933504684</v>
      </c>
      <c r="AG90" s="93">
        <f t="shared" si="331"/>
        <v>0</v>
      </c>
      <c r="AH90" s="93">
        <f t="shared" si="332"/>
        <v>4.1520498580536615E-2</v>
      </c>
      <c r="AI90" s="93">
        <f t="shared" si="333"/>
        <v>1.8366245289989702E-2</v>
      </c>
      <c r="AJ90" s="93">
        <f t="shared" si="334"/>
        <v>6.447717240239266E-2</v>
      </c>
      <c r="AK90" s="93">
        <f t="shared" si="335"/>
        <v>1.8149896364091762E-3</v>
      </c>
      <c r="AL90" s="93">
        <f t="shared" si="336"/>
        <v>4.6049101360442803E-2</v>
      </c>
      <c r="AM90" s="93">
        <f t="shared" si="337"/>
        <v>2.9727474640505076E-2</v>
      </c>
      <c r="AN90" s="94">
        <f t="shared" si="338"/>
        <v>3.0162118559506532</v>
      </c>
      <c r="AO90" s="92">
        <f t="shared" si="339"/>
        <v>18.00055536655934</v>
      </c>
      <c r="AP90" s="93">
        <f t="shared" si="340"/>
        <v>8.1951401199659768E-2</v>
      </c>
      <c r="AQ90" s="93">
        <f t="shared" si="341"/>
        <v>3.3774899745877618</v>
      </c>
      <c r="AR90" s="93">
        <f t="shared" si="342"/>
        <v>0</v>
      </c>
      <c r="AS90" s="93">
        <f t="shared" si="343"/>
        <v>0.31661286174851705</v>
      </c>
      <c r="AT90" s="93">
        <f t="shared" si="344"/>
        <v>0.14005105139957855</v>
      </c>
      <c r="AU90" s="93">
        <f t="shared" si="345"/>
        <v>0.49166803794941832</v>
      </c>
      <c r="AV90" s="93">
        <f t="shared" si="346"/>
        <v>1.3840129152417873E-2</v>
      </c>
      <c r="AW90" s="93">
        <f t="shared" si="347"/>
        <v>0.35114553680990246</v>
      </c>
      <c r="AX90" s="93">
        <f t="shared" si="348"/>
        <v>0.22668564059341159</v>
      </c>
      <c r="AY90" s="94">
        <f t="shared" si="349"/>
        <v>23.000000000000004</v>
      </c>
      <c r="AZ90" s="92">
        <f t="shared" si="350"/>
        <v>9.0002776832796698</v>
      </c>
      <c r="BA90" s="93">
        <f t="shared" si="351"/>
        <v>4.0975700599829884E-2</v>
      </c>
      <c r="BB90" s="93">
        <f t="shared" si="352"/>
        <v>2.251659983058508</v>
      </c>
      <c r="BC90" s="93">
        <f t="shared" si="353"/>
        <v>0</v>
      </c>
      <c r="BD90" s="93">
        <f t="shared" si="354"/>
        <v>0.31661286174851705</v>
      </c>
      <c r="BE90" s="93">
        <f t="shared" si="355"/>
        <v>0.14005105139957855</v>
      </c>
      <c r="BF90" s="93">
        <f t="shared" si="356"/>
        <v>0.49166803794941832</v>
      </c>
      <c r="BG90" s="93">
        <f t="shared" si="357"/>
        <v>1.3840129152417873E-2</v>
      </c>
      <c r="BH90" s="93">
        <f t="shared" si="358"/>
        <v>0.70229107361980492</v>
      </c>
      <c r="BI90" s="93">
        <f t="shared" si="359"/>
        <v>0.45337128118682318</v>
      </c>
      <c r="BJ90" s="93">
        <f t="shared" si="360"/>
        <v>0</v>
      </c>
      <c r="BK90" s="93">
        <f t="shared" si="361"/>
        <v>0</v>
      </c>
      <c r="BL90" s="93">
        <f t="shared" si="362"/>
        <v>2</v>
      </c>
      <c r="BM90" s="94">
        <f t="shared" si="363"/>
        <v>13.410747801994569</v>
      </c>
      <c r="BN90" s="95">
        <f t="shared" si="364"/>
        <v>9.0002776832796698</v>
      </c>
      <c r="BO90" s="66">
        <f t="shared" si="365"/>
        <v>0</v>
      </c>
      <c r="BP90" s="66">
        <f t="shared" si="366"/>
        <v>0</v>
      </c>
      <c r="BQ90" s="66">
        <f t="shared" si="367"/>
        <v>9.0002776832796698</v>
      </c>
      <c r="BR90" s="66">
        <f t="shared" si="368"/>
        <v>2.251659983058508</v>
      </c>
      <c r="BS90" s="66">
        <f t="shared" si="369"/>
        <v>4.0975700599829884E-2</v>
      </c>
      <c r="BT90" s="66">
        <f t="shared" si="370"/>
        <v>0</v>
      </c>
      <c r="BU90" s="66"/>
      <c r="BV90" s="66">
        <f t="shared" si="371"/>
        <v>0.14005105139957855</v>
      </c>
      <c r="BW90" s="66">
        <f t="shared" si="372"/>
        <v>0.31661286174851705</v>
      </c>
      <c r="BX90" s="66">
        <f t="shared" si="373"/>
        <v>1.3840129152417873E-2</v>
      </c>
      <c r="BY90" s="66">
        <f t="shared" si="374"/>
        <v>2.763139725958851</v>
      </c>
      <c r="BZ90" s="66">
        <f t="shared" si="375"/>
        <v>0</v>
      </c>
      <c r="CA90" s="66">
        <f t="shared" si="376"/>
        <v>0</v>
      </c>
      <c r="CB90" s="66">
        <f t="shared" si="377"/>
        <v>0</v>
      </c>
      <c r="CC90" s="66">
        <f t="shared" si="378"/>
        <v>0.49166803794941832</v>
      </c>
      <c r="CD90" s="56">
        <f t="shared" si="379"/>
        <v>0.49166803794941832</v>
      </c>
      <c r="CE90" s="66">
        <f t="shared" si="380"/>
        <v>0.98333607589883665</v>
      </c>
      <c r="CF90" s="66">
        <f t="shared" si="381"/>
        <v>0.21062303567038659</v>
      </c>
      <c r="CG90" s="66">
        <f t="shared" si="382"/>
        <v>0.45337128118682318</v>
      </c>
      <c r="CH90" s="67">
        <f t="shared" si="383"/>
        <v>0.66399431685720978</v>
      </c>
      <c r="CI90" s="60"/>
      <c r="CJ90" s="60">
        <f t="shared" si="384"/>
        <v>0.88886146422593793</v>
      </c>
      <c r="CK90" s="60">
        <f t="shared" si="385"/>
        <v>1.1930729170539121</v>
      </c>
      <c r="CL90" s="60">
        <f t="shared" si="386"/>
        <v>1.2239816739459706</v>
      </c>
      <c r="CM90" s="60"/>
      <c r="CN90" s="60">
        <f t="shared" si="387"/>
        <v>0.88886146422593793</v>
      </c>
      <c r="CO90" s="60">
        <f t="shared" si="388"/>
        <v>8</v>
      </c>
      <c r="CP90" s="60">
        <f t="shared" si="389"/>
        <v>3.6421721232848432E-2</v>
      </c>
      <c r="CQ90" s="60">
        <f t="shared" si="390"/>
        <v>2.0014137894803361</v>
      </c>
      <c r="CR90" s="60">
        <f t="shared" si="391"/>
        <v>0</v>
      </c>
      <c r="CS90" s="60">
        <f t="shared" si="392"/>
        <v>0.2814249718865513</v>
      </c>
      <c r="CT90" s="60">
        <f t="shared" si="393"/>
        <v>0.12448598261341148</v>
      </c>
      <c r="CU90" s="60">
        <f t="shared" si="394"/>
        <v>0.437024772124814</v>
      </c>
      <c r="CV90" s="60">
        <f t="shared" si="395"/>
        <v>1.230195746349424E-2</v>
      </c>
      <c r="CW90" s="60">
        <f t="shared" si="396"/>
        <v>0.62423947201050578</v>
      </c>
      <c r="CX90" s="60">
        <f t="shared" si="397"/>
        <v>0.40298426083370908</v>
      </c>
      <c r="CY90" s="60">
        <f t="shared" si="398"/>
        <v>0</v>
      </c>
      <c r="CZ90" s="60">
        <f t="shared" si="399"/>
        <v>0</v>
      </c>
      <c r="DA90" s="60">
        <f t="shared" si="400"/>
        <v>1.7777229284518759</v>
      </c>
      <c r="DB90" s="60">
        <f t="shared" si="401"/>
        <v>20.443813677196584</v>
      </c>
      <c r="DC90" s="60">
        <f t="shared" si="510"/>
        <v>5.1123726456068326</v>
      </c>
      <c r="DD90" s="60" t="str">
        <f t="shared" si="402"/>
        <v>FAIL</v>
      </c>
      <c r="DE90" s="59">
        <f t="shared" si="403"/>
        <v>8</v>
      </c>
      <c r="DF90" s="59">
        <f t="shared" si="404"/>
        <v>0</v>
      </c>
      <c r="DG90" s="59">
        <f t="shared" si="405"/>
        <v>0</v>
      </c>
      <c r="DH90" s="59">
        <f t="shared" si="406"/>
        <v>8</v>
      </c>
      <c r="DI90" s="59">
        <f t="shared" si="407"/>
        <v>2.0014137894803361</v>
      </c>
      <c r="DJ90" s="59">
        <f t="shared" si="408"/>
        <v>3.6421721232848432E-2</v>
      </c>
      <c r="DK90" s="59">
        <f t="shared" si="409"/>
        <v>0</v>
      </c>
      <c r="DL90" s="59">
        <f t="shared" si="410"/>
        <v>5.1123726456068326</v>
      </c>
      <c r="DM90" s="59">
        <f t="shared" si="411"/>
        <v>0</v>
      </c>
      <c r="DN90" s="59">
        <f t="shared" si="412"/>
        <v>0</v>
      </c>
      <c r="DO90" s="59">
        <f t="shared" si="413"/>
        <v>0</v>
      </c>
      <c r="DP90" s="59">
        <f t="shared" si="414"/>
        <v>7.1502081563200175</v>
      </c>
      <c r="DQ90" s="59">
        <f t="shared" si="415"/>
        <v>0.12448598261341148</v>
      </c>
      <c r="DR90" s="59">
        <f t="shared" si="416"/>
        <v>0</v>
      </c>
      <c r="DS90" s="59">
        <f t="shared" si="417"/>
        <v>1.230195746349424E-2</v>
      </c>
      <c r="DT90" s="59">
        <f t="shared" si="418"/>
        <v>0.437024772124814</v>
      </c>
      <c r="DU90" s="59">
        <f t="shared" si="419"/>
        <v>0.62423947201050578</v>
      </c>
      <c r="DV90" s="59">
        <f t="shared" si="420"/>
        <v>1.1980521842122256</v>
      </c>
      <c r="DW90" s="59">
        <f t="shared" si="421"/>
        <v>0</v>
      </c>
      <c r="DX90" s="59">
        <f t="shared" si="422"/>
        <v>0</v>
      </c>
      <c r="DY90" s="59">
        <f t="shared" si="423"/>
        <v>0</v>
      </c>
      <c r="DZ90" s="60"/>
      <c r="EA90" s="60">
        <f t="shared" si="424"/>
        <v>0.7109886525529886</v>
      </c>
      <c r="EB90" s="60">
        <f t="shared" si="425"/>
        <v>1.1576417476108751</v>
      </c>
      <c r="EC90" s="60">
        <f t="shared" si="426"/>
        <v>1.0607841174198411</v>
      </c>
      <c r="ED90" s="60">
        <f t="shared" si="427"/>
        <v>0.99316416201043067</v>
      </c>
      <c r="EE90" s="60"/>
      <c r="EF90" s="60">
        <f t="shared" si="428"/>
        <v>1.1576417476108751</v>
      </c>
      <c r="EG90" s="60">
        <f t="shared" si="429"/>
        <v>10.419097186255035</v>
      </c>
      <c r="EH90" s="60">
        <f t="shared" si="430"/>
        <v>4.743518165196705E-2</v>
      </c>
      <c r="EI90" s="60">
        <f t="shared" si="431"/>
        <v>2.6066155978133247</v>
      </c>
      <c r="EJ90" s="60">
        <f t="shared" si="432"/>
        <v>0</v>
      </c>
      <c r="EK90" s="60">
        <f t="shared" si="433"/>
        <v>0.3665242665906337</v>
      </c>
      <c r="EL90" s="60">
        <f t="shared" si="434"/>
        <v>0.1621289438969486</v>
      </c>
      <c r="EM90" s="60">
        <f t="shared" si="435"/>
        <v>0.5691754466961747</v>
      </c>
      <c r="EN90" s="60">
        <f t="shared" si="436"/>
        <v>1.6021911299165248E-2</v>
      </c>
      <c r="EO90" s="60">
        <f t="shared" si="437"/>
        <v>0.8130014657967487</v>
      </c>
      <c r="EP90" s="60">
        <f t="shared" si="438"/>
        <v>0.52484152226969549</v>
      </c>
      <c r="EQ90" s="60">
        <f t="shared" si="439"/>
        <v>0</v>
      </c>
      <c r="ER90" s="60">
        <f t="shared" si="440"/>
        <v>0</v>
      </c>
      <c r="ES90" s="60">
        <f t="shared" si="441"/>
        <v>2.3152834952217503</v>
      </c>
      <c r="ET90" s="60">
        <f t="shared" si="442"/>
        <v>26.625760195050137</v>
      </c>
      <c r="EU90" s="60">
        <f t="shared" si="511"/>
        <v>-7.2515203901002749</v>
      </c>
      <c r="EV90" s="60" t="str">
        <f t="shared" si="443"/>
        <v/>
      </c>
      <c r="EW90" s="62">
        <f t="shared" si="444"/>
        <v>10.419097186255035</v>
      </c>
      <c r="EX90" s="62">
        <f t="shared" si="445"/>
        <v>0</v>
      </c>
      <c r="EY90" s="62">
        <f t="shared" si="446"/>
        <v>0</v>
      </c>
      <c r="EZ90" s="62">
        <f t="shared" si="447"/>
        <v>10.419097186255035</v>
      </c>
      <c r="FA90" s="62">
        <f t="shared" si="448"/>
        <v>2.6066155978133247</v>
      </c>
      <c r="FB90" s="62">
        <f t="shared" si="449"/>
        <v>4.743518165196705E-2</v>
      </c>
      <c r="FC90" s="62">
        <f t="shared" si="450"/>
        <v>0</v>
      </c>
      <c r="FD90" s="62">
        <f t="shared" si="451"/>
        <v>-7.2515203901002749</v>
      </c>
      <c r="FE90" s="62">
        <f t="shared" si="452"/>
        <v>0.1621289438969486</v>
      </c>
      <c r="FF90" s="62">
        <f t="shared" si="453"/>
        <v>7.618044656690909</v>
      </c>
      <c r="FG90" s="62">
        <f t="shared" si="454"/>
        <v>1.6021911299165248E-2</v>
      </c>
      <c r="FH90" s="62">
        <f t="shared" si="455"/>
        <v>3.1987259012520397</v>
      </c>
      <c r="FI90" s="62">
        <f t="shared" si="456"/>
        <v>0</v>
      </c>
      <c r="FJ90" s="62">
        <f t="shared" si="457"/>
        <v>0</v>
      </c>
      <c r="FK90" s="62">
        <f t="shared" si="458"/>
        <v>0</v>
      </c>
      <c r="FL90" s="62">
        <f t="shared" si="459"/>
        <v>0.5691754466961747</v>
      </c>
      <c r="FM90" s="62">
        <f t="shared" si="460"/>
        <v>0.8130014657967487</v>
      </c>
      <c r="FN90" s="62">
        <f t="shared" si="461"/>
        <v>1.3821769124929233</v>
      </c>
      <c r="FO90" s="62">
        <f t="shared" si="462"/>
        <v>0</v>
      </c>
      <c r="FP90" s="62">
        <f t="shared" si="463"/>
        <v>0.52484152226969549</v>
      </c>
      <c r="FQ90" s="62">
        <f t="shared" si="464"/>
        <v>0.52484152226969549</v>
      </c>
      <c r="FR90" s="62" t="str">
        <f t="shared" si="465"/>
        <v>Fail</v>
      </c>
      <c r="FS90" s="62" t="str">
        <f t="shared" si="466"/>
        <v>Low-Ca</v>
      </c>
      <c r="FT90" s="60">
        <f t="shared" si="467"/>
        <v>2.0838730884449468E-2</v>
      </c>
      <c r="FU90" s="60"/>
      <c r="FV90" s="60">
        <f t="shared" si="468"/>
        <v>1.0232516059184065</v>
      </c>
      <c r="FW90" s="60">
        <f t="shared" si="469"/>
        <v>9.2095485931275167</v>
      </c>
      <c r="FX90" s="60">
        <f t="shared" si="470"/>
        <v>4.1928451442407741E-2</v>
      </c>
      <c r="FY90" s="60">
        <f t="shared" si="471"/>
        <v>2.3040146936468302</v>
      </c>
      <c r="FZ90" s="60">
        <f t="shared" si="472"/>
        <v>0</v>
      </c>
      <c r="GA90" s="60">
        <f t="shared" si="473"/>
        <v>0.3239746192385925</v>
      </c>
      <c r="GB90" s="60">
        <f t="shared" si="474"/>
        <v>0.14330746325518004</v>
      </c>
      <c r="GC90" s="60">
        <f t="shared" si="475"/>
        <v>0.50310010941049432</v>
      </c>
      <c r="GD90" s="60">
        <f t="shared" si="476"/>
        <v>1.4161934381329743E-2</v>
      </c>
      <c r="GE90" s="60">
        <f t="shared" si="477"/>
        <v>0.71862046890362719</v>
      </c>
      <c r="GF90" s="60">
        <f t="shared" si="478"/>
        <v>0.46391289155170223</v>
      </c>
      <c r="GG90" s="60">
        <f t="shared" si="479"/>
        <v>0</v>
      </c>
      <c r="GH90" s="60">
        <f t="shared" si="480"/>
        <v>0</v>
      </c>
      <c r="GI90" s="60">
        <f t="shared" si="481"/>
        <v>2.0465032118368129</v>
      </c>
      <c r="GJ90" s="60">
        <f t="shared" si="482"/>
        <v>23.534786936123353</v>
      </c>
      <c r="GK90" s="60">
        <f t="shared" si="512"/>
        <v>-1.069573872246707</v>
      </c>
      <c r="GL90" s="60"/>
      <c r="GM90" s="88">
        <f t="shared" si="483"/>
        <v>9.2095485931275167</v>
      </c>
      <c r="GN90" s="88">
        <f t="shared" si="484"/>
        <v>0</v>
      </c>
      <c r="GO90" s="88">
        <f t="shared" si="485"/>
        <v>0</v>
      </c>
      <c r="GP90" s="87">
        <f t="shared" si="486"/>
        <v>9.2095485931275167</v>
      </c>
      <c r="GQ90" s="88">
        <f t="shared" si="487"/>
        <v>2.3040146936468302</v>
      </c>
      <c r="GR90" s="88">
        <f t="shared" si="488"/>
        <v>4.1928451442407741E-2</v>
      </c>
      <c r="GS90" s="88">
        <f t="shared" si="489"/>
        <v>0</v>
      </c>
      <c r="GT90" s="88">
        <f t="shared" si="490"/>
        <v>-1.069573872246707</v>
      </c>
      <c r="GU90" s="88">
        <f t="shared" si="491"/>
        <v>0.14330746325518004</v>
      </c>
      <c r="GV90" s="88">
        <f t="shared" si="492"/>
        <v>1.3935484914852996</v>
      </c>
      <c r="GW90" s="88">
        <f t="shared" si="493"/>
        <v>1.4161934381329743E-2</v>
      </c>
      <c r="GX90" s="87">
        <f t="shared" si="494"/>
        <v>2.8273871619643405</v>
      </c>
      <c r="GY90" s="88">
        <f t="shared" si="495"/>
        <v>0</v>
      </c>
      <c r="GZ90" s="88">
        <f t="shared" si="496"/>
        <v>0</v>
      </c>
      <c r="HA90" s="88">
        <f t="shared" si="497"/>
        <v>0</v>
      </c>
      <c r="HB90" s="88">
        <f t="shared" si="498"/>
        <v>0.50310010941049432</v>
      </c>
      <c r="HC90" s="88">
        <f t="shared" si="499"/>
        <v>0.71862046890362719</v>
      </c>
      <c r="HD90" s="87">
        <f t="shared" si="500"/>
        <v>1.2217205783141214</v>
      </c>
      <c r="HE90" s="88">
        <f t="shared" si="501"/>
        <v>0</v>
      </c>
      <c r="HF90" s="88">
        <f t="shared" si="502"/>
        <v>0.46391289155170223</v>
      </c>
      <c r="HG90" s="88">
        <f t="shared" si="503"/>
        <v>0.46391289155170223</v>
      </c>
      <c r="HH90" s="96" t="str">
        <f t="shared" si="504"/>
        <v>Fail</v>
      </c>
      <c r="HI90" s="83">
        <f t="shared" si="505"/>
        <v>9.3247166602142342E-2</v>
      </c>
      <c r="HJ90" s="83">
        <f t="shared" si="506"/>
        <v>0.46391289155170223</v>
      </c>
      <c r="HK90" s="83">
        <f t="shared" si="507"/>
        <v>4.1928451442407741E-2</v>
      </c>
      <c r="HL90" s="83">
        <f t="shared" si="508"/>
        <v>9.2095485931275167</v>
      </c>
      <c r="HM90" s="96" t="str">
        <f t="shared" si="509"/>
        <v>Ferroactinolite</v>
      </c>
      <c r="HN90" s="60"/>
      <c r="HO90" s="60"/>
      <c r="HP90" s="97">
        <f>parameters!$E$5+parameters!$F$5*calcs!$Q90 +parameters!$G$5*calcs!$GM90+parameters!$H$5*LN(calcs!$GM90)+parameters!$I$5*calcs!$GQ90+parameters!$J$5*(calcs!$GU90+calcs!$GY90) + parameters!$K$5*calcs!$GT90+parameters!$L$5*(calcs!$GV90+calcs!$GZ90)+parameters!$M$5*(calcs!$GT90+calcs!$GV90+calcs!$GZ90)+parameters!$N$5*(calcs!$GO90+calcs!$GR90)+parameters!$O$5*calcs!$HB90+parameters!$P$5*calcs!$HE90</f>
        <v>45.754374123745009</v>
      </c>
      <c r="HQ90" s="97">
        <f>parameters!$E$6+parameters!$F$6*calcs!$Q90 +parameters!$G$6*calcs!$GM90+parameters!$H$6*LN(calcs!$GM90)+parameters!$I$6*calcs!$GQ90+parameters!$J$6*(calcs!$GU90+calcs!$GY90) + parameters!$K$6*calcs!$GT90+parameters!$L$6*(calcs!$GV90+calcs!$GZ90)+parameters!$M$6*(calcs!$GT90+calcs!$GV90+calcs!$GZ90)+parameters!$N$6*(calcs!$GO90+calcs!$GR90)+parameters!$O$6*calcs!$HB90+parameters!$P$6*calcs!$HE90</f>
        <v>97.53769309624343</v>
      </c>
      <c r="HR90" s="97">
        <f>parameters!$E$7+parameters!$F$7*calcs!$Q90 +parameters!$G$7*calcs!$GM90+parameters!$H$7*LN(calcs!$GM90)+parameters!$I$7*calcs!$GQ90+parameters!$J$7*(calcs!$GU90+calcs!$GY90) + parameters!$K$7*calcs!$GT90+parameters!$L$7*(calcs!$GV90+calcs!$GZ90)+parameters!$M$7*(calcs!$GT90+calcs!$GV90+calcs!$GZ90)+parameters!$N$7*(calcs!$GO90+calcs!$GR90)+parameters!$O$7*calcs!$HB90+parameters!$P$7*calcs!$HE90</f>
        <v>148.22145142485309</v>
      </c>
      <c r="HS90" s="97">
        <f>parameters!$E$8+parameters!$F$8*calcs!$Q90 +parameters!$G$8*calcs!$GM90+parameters!$H$8*LN(calcs!$GM90)+parameters!$I$8*calcs!$GQ90+parameters!$J$8*(calcs!$GU90+calcs!$GY90) + parameters!$K$8*calcs!$GT90+parameters!$L$8*(calcs!$GV90+calcs!$GZ90)+parameters!$M$8*(calcs!$GT90+calcs!$GV90+calcs!$GZ90)+parameters!$N$8*(calcs!$GO90+calcs!$GR90)+parameters!$O$8*calcs!$HB90+parameters!$P$8*calcs!$HE90</f>
        <v>148.28857598019738</v>
      </c>
      <c r="HT90" s="81"/>
      <c r="HU90" s="97">
        <f>EXP(parameters!$E$10+parameters!$F$10*calcs!$Q90 +parameters!$G$10*calcs!$GM90+parameters!$H$10*LN(calcs!$GM90)+parameters!$I$10*calcs!$GQ90+parameters!$J$10*(calcs!$GU90+calcs!$GY90) + parameters!$K$10*calcs!$GT90+parameters!$L$10*(calcs!$GV90+calcs!$GZ90)+parameters!$M$10*(calcs!$GT90+calcs!$GV90+calcs!$GZ90)+parameters!$N$10*(calcs!$GO90+calcs!$GR90)+parameters!$O$10*calcs!$HB90+parameters!$P$10*calcs!$HE90)</f>
        <v>8.7765102112657648E-3</v>
      </c>
      <c r="HV90" s="97">
        <f>EXP(parameters!$E$11+parameters!$F$11*calcs!$Q90 +parameters!$G$11*calcs!$GM90+parameters!$H$11*LN(calcs!$GM90)+parameters!$I$11*calcs!$GQ90+parameters!$J$11*(calcs!$GU90+calcs!$GY90) + parameters!$K$11*calcs!$GT90+parameters!$L$11*(calcs!$GV90+calcs!$GZ90)+parameters!$M$11*(calcs!$GT90+calcs!$GV90+calcs!$GZ90)+parameters!$N$11*(calcs!$GO90+calcs!$GR90)+parameters!$O$11*calcs!$HB90+parameters!$P$11*calcs!$HE90)</f>
        <v>1.5521362918532556E-2</v>
      </c>
      <c r="HX90" s="97">
        <f>EXP(parameters!$E$13+parameters!$F$13*calcs!$Q90 +parameters!$G$13*calcs!$GM90+parameters!$H$13*LN(calcs!$GM90)+parameters!$I$13*calcs!$GQ90+parameters!$J$13*(calcs!$GU90+calcs!$GY90) + parameters!$K$13*calcs!$GT90+parameters!$L$13*(calcs!$GV90+calcs!$GZ90)+parameters!$M$13*(calcs!$GT90+calcs!$GV90+calcs!$GZ90)+parameters!$N$13*(calcs!$GO90+calcs!$GR90)+parameters!$O$13*calcs!$HB90+parameters!$P$13*calcs!$HE90)</f>
        <v>2.520291854829056E-2</v>
      </c>
      <c r="HY90" s="97">
        <f>EXP(parameters!$E$14+parameters!$F$14*calcs!$Q90 +parameters!$G$14*calcs!$GM90+parameters!$H$14*LN(calcs!$GM90)+parameters!$I$14*calcs!$GQ90+parameters!$J$14*(calcs!$GU90+calcs!$GY90) + parameters!$K$14*calcs!$GT90+parameters!$L$14*(calcs!$GV90+calcs!$GZ90)+parameters!$M$14*(calcs!$GT90+calcs!$GV90+calcs!$GZ90)+parameters!$N$14*(calcs!$GO90+calcs!$GR90)+parameters!$O$14*calcs!$HB90+parameters!$P$14*calcs!$HE90)</f>
        <v>1.4413645763095282E-2</v>
      </c>
      <c r="HZ90" s="81"/>
      <c r="IA90" s="97">
        <f>EXP(parameters!$E$16+parameters!$F$16*calcs!$Q90 +parameters!$G$16*calcs!$GM90+parameters!$H$16*LN(calcs!$GM90)+parameters!$I$16*calcs!$GQ90+parameters!$J$16*(calcs!$GU90+calcs!$GY90) + parameters!$K$16*calcs!$GT90+parameters!$L$16*(calcs!$GV90+calcs!$GZ90)+parameters!$M$16*(calcs!$GT90+calcs!$GV90+calcs!$GZ90)+parameters!$N$16*(calcs!$GO90+calcs!$GR90)+parameters!$O$16*calcs!$HB90+parameters!$P$16*calcs!$HE90)</f>
        <v>1.2627467569489186E-4</v>
      </c>
      <c r="IB90" s="81"/>
      <c r="IC90" s="97">
        <f>(parameters!$E$18+parameters!$F$18*calcs!$Q90 +parameters!$G$18*calcs!$GM90+parameters!$H$18*LN(calcs!$GM90)+parameters!$I$18*calcs!$GQ90+parameters!$J$18*(calcs!$GU90+calcs!$GY90) + parameters!$K$18*calcs!$GT90+parameters!$L$18*(calcs!$GV90+calcs!$GZ90)+parameters!$M$18*(calcs!$GT90+calcs!$GV90+calcs!$GZ90)+parameters!$N$18*(calcs!$GO90+calcs!$GR90)+parameters!$O$18*calcs!$HB90+parameters!$P$18*calcs!$HE90)</f>
        <v>-24.467095766644295</v>
      </c>
      <c r="ID90" s="97">
        <f>EXP(parameters!$E$19+parameters!$F$19*calcs!$Q90 +parameters!$G$19*calcs!$GM90+parameters!$H$19*LN(calcs!$GM90)+parameters!$I$19*calcs!$GQ90+parameters!$J$19*(calcs!$GU90+calcs!$GY90) + parameters!$K$19*calcs!$GT90+parameters!$L$19*(calcs!$GV90+calcs!$GZ90)+parameters!$M$19*(calcs!$GT90+calcs!$GV90+calcs!$GZ90)+parameters!$N$19*(calcs!$GO90+calcs!$GR90)+parameters!$O$19*calcs!$HB90+parameters!$P$19*calcs!$HE90)</f>
        <v>0.28581272265151247</v>
      </c>
      <c r="IE90" s="73"/>
      <c r="IF90" s="97">
        <f>(parameters!$E$21+parameters!$F$21*calcs!$Q90 +parameters!$G$21*calcs!$GM90+parameters!$H$21*LN(calcs!$GM90)+parameters!$I$21*calcs!$GQ90+parameters!$J$21*(calcs!$GU90+calcs!$GY90) + parameters!$K$21*calcs!$GT90+parameters!$L$21*(calcs!$GV90+calcs!$GZ90)+parameters!$M$21*(calcs!$GT90+calcs!$GV90+calcs!$GZ90)+parameters!$N$21*(calcs!$GO90+calcs!$GR90)+parameters!$O$21*calcs!$HB90+parameters!$P$21*calcs!$HE90)</f>
        <v>18.723223134796285</v>
      </c>
      <c r="IG90" s="97">
        <f>(parameters!$E$22+parameters!$F$22*calcs!$Q90 +parameters!$G$22*calcs!$GM90+parameters!$H$22*LN(calcs!$GM90)+parameters!$I$22*calcs!$GQ90+parameters!$J$22*(calcs!$GU90+calcs!$GY90) + parameters!$K$22*calcs!$GT90+parameters!$L$22*(calcs!$GV90+calcs!$GZ90)+parameters!$M$22*(calcs!$GT90+calcs!$GV90+calcs!$GZ90)+parameters!$N$22*(calcs!$GO90+calcs!$GR90)+parameters!$O$22*calcs!$HB90+parameters!$P$22*calcs!$HE90)</f>
        <v>1.1198087817202809</v>
      </c>
      <c r="IH90" s="81"/>
      <c r="II90" s="97">
        <f>(parameters!$E$24+parameters!$F$24*calcs!$Q90 +parameters!$G$24*calcs!$GM90+parameters!$H$24*LN(calcs!$GM90)+parameters!$I$24*calcs!$GQ90+parameters!$J$24*(calcs!$GU90+calcs!$GY90) + parameters!$K$24*calcs!$GT90+parameters!$L$24*(calcs!$GV90+calcs!$GZ90)+parameters!$M$24*(calcs!$GT90+calcs!$GV90+calcs!$GZ90)+parameters!$N$24*(calcs!$GO90+calcs!$GR90)+parameters!$O$24*calcs!$HB90+parameters!$P$24*calcs!$HE90)</f>
        <v>16.098083633728614</v>
      </c>
    </row>
    <row r="91" spans="1:243" x14ac:dyDescent="0.3">
      <c r="A91" s="139" t="s">
        <v>184</v>
      </c>
      <c r="C91" s="116">
        <v>70.538576618935679</v>
      </c>
      <c r="D91" s="116">
        <v>0.48087198119256253</v>
      </c>
      <c r="E91" s="116">
        <v>15.035263945287456</v>
      </c>
      <c r="F91" s="116"/>
      <c r="G91" s="116">
        <v>2.9066039752083781</v>
      </c>
      <c r="H91" s="116">
        <v>0.8441974780936099</v>
      </c>
      <c r="I91" s="116">
        <v>3.8897200256465059</v>
      </c>
      <c r="J91" s="116">
        <v>0.11220346227826458</v>
      </c>
      <c r="K91" s="116">
        <v>2.7676854028638598</v>
      </c>
      <c r="L91" s="116">
        <v>2.7249412267578541</v>
      </c>
      <c r="M91" s="91">
        <v>0</v>
      </c>
      <c r="N91" s="91">
        <v>0</v>
      </c>
      <c r="O91" s="91">
        <v>0</v>
      </c>
      <c r="P91" s="91">
        <v>95.759999999999991</v>
      </c>
      <c r="Q91" s="60">
        <v>1025</v>
      </c>
      <c r="R91" s="92">
        <f t="shared" si="316"/>
        <v>1.1740775069729641</v>
      </c>
      <c r="S91" s="93">
        <f t="shared" si="317"/>
        <v>6.0206833753920436E-3</v>
      </c>
      <c r="T91" s="93">
        <f t="shared" si="318"/>
        <v>0.14746064135462761</v>
      </c>
      <c r="U91" s="93">
        <f t="shared" si="319"/>
        <v>0</v>
      </c>
      <c r="V91" s="93">
        <f t="shared" si="320"/>
        <v>4.0459409454459604E-2</v>
      </c>
      <c r="W91" s="93">
        <f t="shared" si="321"/>
        <v>2.0942631557767547E-2</v>
      </c>
      <c r="X91" s="93">
        <f t="shared" si="322"/>
        <v>6.9360200172013303E-2</v>
      </c>
      <c r="Y91" s="93">
        <f t="shared" si="323"/>
        <v>1.5816670746865602E-3</v>
      </c>
      <c r="Z91" s="93">
        <f t="shared" si="324"/>
        <v>4.4655212295517187E-2</v>
      </c>
      <c r="AA91" s="93">
        <f t="shared" si="325"/>
        <v>2.8926145200256617E-2</v>
      </c>
      <c r="AB91" s="93">
        <f t="shared" si="326"/>
        <v>0</v>
      </c>
      <c r="AC91" s="94">
        <f t="shared" si="327"/>
        <v>0</v>
      </c>
      <c r="AD91" s="92">
        <f t="shared" si="328"/>
        <v>2.3481550139459282</v>
      </c>
      <c r="AE91" s="93">
        <f t="shared" si="329"/>
        <v>1.2041366750784087E-2</v>
      </c>
      <c r="AF91" s="93">
        <f t="shared" si="330"/>
        <v>0.44238192406388283</v>
      </c>
      <c r="AG91" s="93">
        <f t="shared" si="331"/>
        <v>0</v>
      </c>
      <c r="AH91" s="93">
        <f t="shared" si="332"/>
        <v>4.0459409454459604E-2</v>
      </c>
      <c r="AI91" s="93">
        <f t="shared" si="333"/>
        <v>2.0942631557767547E-2</v>
      </c>
      <c r="AJ91" s="93">
        <f t="shared" si="334"/>
        <v>6.9360200172013303E-2</v>
      </c>
      <c r="AK91" s="93">
        <f t="shared" si="335"/>
        <v>1.5816670746865602E-3</v>
      </c>
      <c r="AL91" s="93">
        <f t="shared" si="336"/>
        <v>4.4655212295517187E-2</v>
      </c>
      <c r="AM91" s="93">
        <f t="shared" si="337"/>
        <v>2.8926145200256617E-2</v>
      </c>
      <c r="AN91" s="94">
        <f t="shared" si="338"/>
        <v>3.0085035705152956</v>
      </c>
      <c r="AO91" s="92">
        <f t="shared" si="339"/>
        <v>17.951637435320027</v>
      </c>
      <c r="AP91" s="93">
        <f t="shared" si="340"/>
        <v>9.2056209599444772E-2</v>
      </c>
      <c r="AQ91" s="93">
        <f t="shared" si="341"/>
        <v>3.3820083689402338</v>
      </c>
      <c r="AR91" s="93">
        <f t="shared" si="342"/>
        <v>0</v>
      </c>
      <c r="AS91" s="93">
        <f t="shared" si="343"/>
        <v>0.30931205353137864</v>
      </c>
      <c r="AT91" s="93">
        <f t="shared" si="344"/>
        <v>0.1601063500636469</v>
      </c>
      <c r="AU91" s="93">
        <f t="shared" si="345"/>
        <v>0.53025850445743894</v>
      </c>
      <c r="AV91" s="93">
        <f t="shared" si="346"/>
        <v>1.2091839635596647E-2</v>
      </c>
      <c r="AW91" s="93">
        <f t="shared" si="347"/>
        <v>0.34138895258847213</v>
      </c>
      <c r="AX91" s="93">
        <f t="shared" si="348"/>
        <v>0.22114028586376236</v>
      </c>
      <c r="AY91" s="94">
        <f t="shared" si="349"/>
        <v>23</v>
      </c>
      <c r="AZ91" s="92">
        <f t="shared" si="350"/>
        <v>8.9758187176600135</v>
      </c>
      <c r="BA91" s="93">
        <f t="shared" si="351"/>
        <v>4.6028104799722386E-2</v>
      </c>
      <c r="BB91" s="93">
        <f t="shared" si="352"/>
        <v>2.254672245960156</v>
      </c>
      <c r="BC91" s="93">
        <f t="shared" si="353"/>
        <v>0</v>
      </c>
      <c r="BD91" s="93">
        <f t="shared" si="354"/>
        <v>0.30931205353137864</v>
      </c>
      <c r="BE91" s="93">
        <f t="shared" si="355"/>
        <v>0.1601063500636469</v>
      </c>
      <c r="BF91" s="93">
        <f t="shared" si="356"/>
        <v>0.53025850445743894</v>
      </c>
      <c r="BG91" s="93">
        <f t="shared" si="357"/>
        <v>1.2091839635596647E-2</v>
      </c>
      <c r="BH91" s="93">
        <f t="shared" si="358"/>
        <v>0.68277790517694426</v>
      </c>
      <c r="BI91" s="93">
        <f t="shared" si="359"/>
        <v>0.44228057172752472</v>
      </c>
      <c r="BJ91" s="93">
        <f t="shared" si="360"/>
        <v>0</v>
      </c>
      <c r="BK91" s="93">
        <f t="shared" si="361"/>
        <v>0</v>
      </c>
      <c r="BL91" s="93">
        <f t="shared" si="362"/>
        <v>2</v>
      </c>
      <c r="BM91" s="94">
        <f t="shared" si="363"/>
        <v>13.413346293012422</v>
      </c>
      <c r="BN91" s="95">
        <f t="shared" si="364"/>
        <v>8.9758187176600135</v>
      </c>
      <c r="BO91" s="66">
        <f t="shared" si="365"/>
        <v>0</v>
      </c>
      <c r="BP91" s="66">
        <f t="shared" si="366"/>
        <v>0</v>
      </c>
      <c r="BQ91" s="66">
        <f t="shared" si="367"/>
        <v>8.9758187176600135</v>
      </c>
      <c r="BR91" s="66">
        <f t="shared" si="368"/>
        <v>2.254672245960156</v>
      </c>
      <c r="BS91" s="66">
        <f t="shared" si="369"/>
        <v>4.6028104799722386E-2</v>
      </c>
      <c r="BT91" s="66">
        <f t="shared" si="370"/>
        <v>0</v>
      </c>
      <c r="BU91" s="66"/>
      <c r="BV91" s="66">
        <f t="shared" si="371"/>
        <v>0.1601063500636469</v>
      </c>
      <c r="BW91" s="66">
        <f t="shared" si="372"/>
        <v>0.30931205353137864</v>
      </c>
      <c r="BX91" s="66">
        <f t="shared" si="373"/>
        <v>1.2091839635596647E-2</v>
      </c>
      <c r="BY91" s="66">
        <f t="shared" si="374"/>
        <v>2.7822105939905004</v>
      </c>
      <c r="BZ91" s="66">
        <f t="shared" si="375"/>
        <v>0</v>
      </c>
      <c r="CA91" s="66">
        <f t="shared" si="376"/>
        <v>0</v>
      </c>
      <c r="CB91" s="66">
        <f t="shared" si="377"/>
        <v>0</v>
      </c>
      <c r="CC91" s="66">
        <f t="shared" si="378"/>
        <v>0.53025850445743894</v>
      </c>
      <c r="CD91" s="56">
        <f t="shared" si="379"/>
        <v>0.53025850445743894</v>
      </c>
      <c r="CE91" s="66">
        <f t="shared" si="380"/>
        <v>1.0605170089148779</v>
      </c>
      <c r="CF91" s="66">
        <f t="shared" si="381"/>
        <v>0.15251940071950532</v>
      </c>
      <c r="CG91" s="66">
        <f t="shared" si="382"/>
        <v>0.44228057172752472</v>
      </c>
      <c r="CH91" s="67">
        <f t="shared" si="383"/>
        <v>0.59479997244703009</v>
      </c>
      <c r="CI91" s="60"/>
      <c r="CJ91" s="60">
        <f t="shared" si="384"/>
        <v>0.89128359781374811</v>
      </c>
      <c r="CK91" s="60">
        <f t="shared" si="385"/>
        <v>1.1928417898474055</v>
      </c>
      <c r="CL91" s="60">
        <f t="shared" si="386"/>
        <v>1.2206745337082219</v>
      </c>
      <c r="CM91" s="60"/>
      <c r="CN91" s="60">
        <f t="shared" si="387"/>
        <v>0.89128359781374811</v>
      </c>
      <c r="CO91" s="60">
        <f t="shared" si="388"/>
        <v>8</v>
      </c>
      <c r="CP91" s="60">
        <f t="shared" si="389"/>
        <v>4.1024094846444814E-2</v>
      </c>
      <c r="CQ91" s="60">
        <f t="shared" si="390"/>
        <v>2.009552391270172</v>
      </c>
      <c r="CR91" s="60">
        <f t="shared" si="391"/>
        <v>0</v>
      </c>
      <c r="CS91" s="60">
        <f t="shared" si="392"/>
        <v>0.2756847599186058</v>
      </c>
      <c r="CT91" s="60">
        <f t="shared" si="393"/>
        <v>0.14270016371755462</v>
      </c>
      <c r="CU91" s="60">
        <f t="shared" si="394"/>
        <v>0.47261070762416357</v>
      </c>
      <c r="CV91" s="60">
        <f t="shared" si="395"/>
        <v>1.0777258334601461E-2</v>
      </c>
      <c r="CW91" s="60">
        <f t="shared" si="396"/>
        <v>0.60854874783384105</v>
      </c>
      <c r="CX91" s="60">
        <f t="shared" si="397"/>
        <v>0.39419741921242973</v>
      </c>
      <c r="CY91" s="60">
        <f t="shared" si="398"/>
        <v>0</v>
      </c>
      <c r="CZ91" s="60">
        <f t="shared" si="399"/>
        <v>0</v>
      </c>
      <c r="DA91" s="60">
        <f t="shared" si="400"/>
        <v>1.7825671956274962</v>
      </c>
      <c r="DB91" s="60">
        <f t="shared" si="401"/>
        <v>20.49952274971621</v>
      </c>
      <c r="DC91" s="60">
        <f t="shared" si="510"/>
        <v>5.0009545005675804</v>
      </c>
      <c r="DD91" s="60" t="str">
        <f t="shared" si="402"/>
        <v>FAIL</v>
      </c>
      <c r="DE91" s="59">
        <f t="shared" si="403"/>
        <v>8</v>
      </c>
      <c r="DF91" s="59">
        <f t="shared" si="404"/>
        <v>0</v>
      </c>
      <c r="DG91" s="59">
        <f t="shared" si="405"/>
        <v>0</v>
      </c>
      <c r="DH91" s="59">
        <f t="shared" si="406"/>
        <v>8</v>
      </c>
      <c r="DI91" s="59">
        <f t="shared" si="407"/>
        <v>2.009552391270172</v>
      </c>
      <c r="DJ91" s="59">
        <f t="shared" si="408"/>
        <v>4.1024094846444814E-2</v>
      </c>
      <c r="DK91" s="59">
        <f t="shared" si="409"/>
        <v>0</v>
      </c>
      <c r="DL91" s="59">
        <f t="shared" si="410"/>
        <v>5.0009545005675804</v>
      </c>
      <c r="DM91" s="59">
        <f t="shared" si="411"/>
        <v>0</v>
      </c>
      <c r="DN91" s="59">
        <f t="shared" si="412"/>
        <v>0</v>
      </c>
      <c r="DO91" s="59">
        <f t="shared" si="413"/>
        <v>0</v>
      </c>
      <c r="DP91" s="59">
        <f t="shared" si="414"/>
        <v>7.0515309866841971</v>
      </c>
      <c r="DQ91" s="59">
        <f t="shared" si="415"/>
        <v>0.14270016371755462</v>
      </c>
      <c r="DR91" s="59">
        <f t="shared" si="416"/>
        <v>0</v>
      </c>
      <c r="DS91" s="59">
        <f t="shared" si="417"/>
        <v>1.0777258334601461E-2</v>
      </c>
      <c r="DT91" s="59">
        <f t="shared" si="418"/>
        <v>0.47261070762416357</v>
      </c>
      <c r="DU91" s="59">
        <f t="shared" si="419"/>
        <v>0.60854874783384105</v>
      </c>
      <c r="DV91" s="59">
        <f t="shared" si="420"/>
        <v>1.2346368775101606</v>
      </c>
      <c r="DW91" s="59">
        <f t="shared" si="421"/>
        <v>0</v>
      </c>
      <c r="DX91" s="59">
        <f t="shared" si="422"/>
        <v>0</v>
      </c>
      <c r="DY91" s="59">
        <f t="shared" si="423"/>
        <v>0</v>
      </c>
      <c r="DZ91" s="60"/>
      <c r="EA91" s="60">
        <f t="shared" si="424"/>
        <v>0.71234641708141178</v>
      </c>
      <c r="EB91" s="60">
        <f t="shared" si="425"/>
        <v>1.1564200137684693</v>
      </c>
      <c r="EC91" s="60">
        <f t="shared" si="426"/>
        <v>1.0579179292137924</v>
      </c>
      <c r="ED91" s="60">
        <f t="shared" si="427"/>
        <v>0.99332073745397409</v>
      </c>
      <c r="EE91" s="60"/>
      <c r="EF91" s="60">
        <f t="shared" si="428"/>
        <v>1.1564200137684693</v>
      </c>
      <c r="EG91" s="60">
        <f t="shared" si="429"/>
        <v>10.379816405059676</v>
      </c>
      <c r="EH91" s="60">
        <f t="shared" si="430"/>
        <v>5.3227821586231509E-2</v>
      </c>
      <c r="EI91" s="60">
        <f t="shared" si="431"/>
        <v>2.6073481097166291</v>
      </c>
      <c r="EJ91" s="60">
        <f t="shared" si="432"/>
        <v>0</v>
      </c>
      <c r="EK91" s="60">
        <f t="shared" si="433"/>
        <v>0.35769464920351041</v>
      </c>
      <c r="EL91" s="60">
        <f t="shared" si="434"/>
        <v>0.18515018754502191</v>
      </c>
      <c r="EM91" s="60">
        <f t="shared" si="435"/>
        <v>0.61320154702551943</v>
      </c>
      <c r="EN91" s="60">
        <f t="shared" si="436"/>
        <v>1.3983245357882796E-2</v>
      </c>
      <c r="EO91" s="60">
        <f t="shared" si="437"/>
        <v>0.78957803450552844</v>
      </c>
      <c r="EP91" s="60">
        <f t="shared" si="438"/>
        <v>0.51146210484667054</v>
      </c>
      <c r="EQ91" s="60">
        <f t="shared" si="439"/>
        <v>0</v>
      </c>
      <c r="ER91" s="60">
        <f t="shared" si="440"/>
        <v>0</v>
      </c>
      <c r="ES91" s="60">
        <f t="shared" si="441"/>
        <v>2.3128400275369385</v>
      </c>
      <c r="ET91" s="60">
        <f t="shared" si="442"/>
        <v>26.597660316674794</v>
      </c>
      <c r="EU91" s="60">
        <f t="shared" si="511"/>
        <v>-7.1953206333495885</v>
      </c>
      <c r="EV91" s="60" t="str">
        <f t="shared" si="443"/>
        <v/>
      </c>
      <c r="EW91" s="62">
        <f t="shared" si="444"/>
        <v>10.379816405059676</v>
      </c>
      <c r="EX91" s="62">
        <f t="shared" si="445"/>
        <v>0</v>
      </c>
      <c r="EY91" s="62">
        <f t="shared" si="446"/>
        <v>0</v>
      </c>
      <c r="EZ91" s="62">
        <f t="shared" si="447"/>
        <v>10.379816405059676</v>
      </c>
      <c r="FA91" s="62">
        <f t="shared" si="448"/>
        <v>2.6073481097166291</v>
      </c>
      <c r="FB91" s="62">
        <f t="shared" si="449"/>
        <v>5.3227821586231509E-2</v>
      </c>
      <c r="FC91" s="62">
        <f t="shared" si="450"/>
        <v>0</v>
      </c>
      <c r="FD91" s="62">
        <f t="shared" si="451"/>
        <v>-7.1953206333495885</v>
      </c>
      <c r="FE91" s="62">
        <f t="shared" si="452"/>
        <v>0.18515018754502191</v>
      </c>
      <c r="FF91" s="62">
        <f t="shared" si="453"/>
        <v>7.5530152825530985</v>
      </c>
      <c r="FG91" s="62">
        <f t="shared" si="454"/>
        <v>1.3983245357882796E-2</v>
      </c>
      <c r="FH91" s="62">
        <f t="shared" si="455"/>
        <v>3.2174040134092756</v>
      </c>
      <c r="FI91" s="62">
        <f t="shared" si="456"/>
        <v>0</v>
      </c>
      <c r="FJ91" s="62">
        <f t="shared" si="457"/>
        <v>0</v>
      </c>
      <c r="FK91" s="62">
        <f t="shared" si="458"/>
        <v>0</v>
      </c>
      <c r="FL91" s="62">
        <f t="shared" si="459"/>
        <v>0.61320154702551943</v>
      </c>
      <c r="FM91" s="62">
        <f t="shared" si="460"/>
        <v>0.78957803450552844</v>
      </c>
      <c r="FN91" s="62">
        <f t="shared" si="461"/>
        <v>1.402779581531048</v>
      </c>
      <c r="FO91" s="62">
        <f t="shared" si="462"/>
        <v>0</v>
      </c>
      <c r="FP91" s="62">
        <f t="shared" si="463"/>
        <v>0.51146210484667054</v>
      </c>
      <c r="FQ91" s="62">
        <f t="shared" si="464"/>
        <v>0.51146210484667054</v>
      </c>
      <c r="FR91" s="62" t="str">
        <f t="shared" si="465"/>
        <v>Fail</v>
      </c>
      <c r="FS91" s="62" t="str">
        <f t="shared" si="466"/>
        <v>Low-Ca</v>
      </c>
      <c r="FT91" s="60">
        <f t="shared" si="467"/>
        <v>2.3926883996016977E-2</v>
      </c>
      <c r="FU91" s="60"/>
      <c r="FV91" s="60">
        <f t="shared" si="468"/>
        <v>1.0238518057911086</v>
      </c>
      <c r="FW91" s="60">
        <f t="shared" si="469"/>
        <v>9.1899082025298373</v>
      </c>
      <c r="FX91" s="60">
        <f t="shared" si="470"/>
        <v>4.7125958216338158E-2</v>
      </c>
      <c r="FY91" s="60">
        <f t="shared" si="471"/>
        <v>2.3084502504934004</v>
      </c>
      <c r="FZ91" s="60">
        <f t="shared" si="472"/>
        <v>0</v>
      </c>
      <c r="GA91" s="60">
        <f t="shared" si="473"/>
        <v>0.31668970456105805</v>
      </c>
      <c r="GB91" s="60">
        <f t="shared" si="474"/>
        <v>0.16392517563128825</v>
      </c>
      <c r="GC91" s="60">
        <f t="shared" si="475"/>
        <v>0.54290612732484145</v>
      </c>
      <c r="GD91" s="60">
        <f t="shared" si="476"/>
        <v>1.2380251846242127E-2</v>
      </c>
      <c r="GE91" s="60">
        <f t="shared" si="477"/>
        <v>0.69906339116968463</v>
      </c>
      <c r="GF91" s="60">
        <f t="shared" si="478"/>
        <v>0.45282976202955011</v>
      </c>
      <c r="GG91" s="60">
        <f t="shared" si="479"/>
        <v>0</v>
      </c>
      <c r="GH91" s="60">
        <f t="shared" si="480"/>
        <v>0</v>
      </c>
      <c r="GI91" s="60">
        <f t="shared" si="481"/>
        <v>2.0477036115822171</v>
      </c>
      <c r="GJ91" s="60">
        <f t="shared" si="482"/>
        <v>23.548591533195498</v>
      </c>
      <c r="GK91" s="60">
        <f t="shared" si="512"/>
        <v>-1.0971830663909969</v>
      </c>
      <c r="GL91" s="60"/>
      <c r="GM91" s="88">
        <f t="shared" si="483"/>
        <v>9.1899082025298373</v>
      </c>
      <c r="GN91" s="88">
        <f t="shared" si="484"/>
        <v>0</v>
      </c>
      <c r="GO91" s="88">
        <f t="shared" si="485"/>
        <v>0</v>
      </c>
      <c r="GP91" s="87">
        <f t="shared" si="486"/>
        <v>9.1899082025298373</v>
      </c>
      <c r="GQ91" s="88">
        <f t="shared" si="487"/>
        <v>2.3084502504934004</v>
      </c>
      <c r="GR91" s="88">
        <f t="shared" si="488"/>
        <v>4.7125958216338158E-2</v>
      </c>
      <c r="GS91" s="88">
        <f t="shared" si="489"/>
        <v>0</v>
      </c>
      <c r="GT91" s="88">
        <f t="shared" si="490"/>
        <v>-1.0971830663909969</v>
      </c>
      <c r="GU91" s="88">
        <f t="shared" si="491"/>
        <v>0.16392517563128825</v>
      </c>
      <c r="GV91" s="88">
        <f t="shared" si="492"/>
        <v>1.4138727709520551</v>
      </c>
      <c r="GW91" s="88">
        <f t="shared" si="493"/>
        <v>1.2380251846242127E-2</v>
      </c>
      <c r="GX91" s="87">
        <f t="shared" si="494"/>
        <v>2.8485713407483271</v>
      </c>
      <c r="GY91" s="88">
        <f t="shared" si="495"/>
        <v>0</v>
      </c>
      <c r="GZ91" s="88">
        <f t="shared" si="496"/>
        <v>0</v>
      </c>
      <c r="HA91" s="88">
        <f t="shared" si="497"/>
        <v>0</v>
      </c>
      <c r="HB91" s="88">
        <f t="shared" si="498"/>
        <v>0.54290612732484145</v>
      </c>
      <c r="HC91" s="88">
        <f t="shared" si="499"/>
        <v>0.69906339116968463</v>
      </c>
      <c r="HD91" s="87">
        <f t="shared" si="500"/>
        <v>1.2419695184945261</v>
      </c>
      <c r="HE91" s="88">
        <f t="shared" si="501"/>
        <v>0</v>
      </c>
      <c r="HF91" s="88">
        <f t="shared" si="502"/>
        <v>0.45282976202955011</v>
      </c>
      <c r="HG91" s="88">
        <f t="shared" si="503"/>
        <v>0.45282976202955011</v>
      </c>
      <c r="HH91" s="96" t="str">
        <f t="shared" si="504"/>
        <v>Fail</v>
      </c>
      <c r="HI91" s="83">
        <f t="shared" si="505"/>
        <v>0.10389490998277788</v>
      </c>
      <c r="HJ91" s="83">
        <f t="shared" si="506"/>
        <v>0.45282976202955011</v>
      </c>
      <c r="HK91" s="83">
        <f t="shared" si="507"/>
        <v>4.7125958216338158E-2</v>
      </c>
      <c r="HL91" s="83">
        <f t="shared" si="508"/>
        <v>9.1899082025298373</v>
      </c>
      <c r="HM91" s="96" t="str">
        <f t="shared" si="509"/>
        <v>Ferroactinolite</v>
      </c>
      <c r="HN91" s="60"/>
      <c r="HO91" s="60"/>
      <c r="HP91" s="97">
        <f>parameters!$E$5+parameters!$F$5*calcs!$Q91 +parameters!$G$5*calcs!$GM91+parameters!$H$5*LN(calcs!$GM91)+parameters!$I$5*calcs!$GQ91+parameters!$J$5*(calcs!$GU91+calcs!$GY91) + parameters!$K$5*calcs!$GT91+parameters!$L$5*(calcs!$GV91+calcs!$GZ91)+parameters!$M$5*(calcs!$GT91+calcs!$GV91+calcs!$GZ91)+parameters!$N$5*(calcs!$GO91+calcs!$GR91)+parameters!$O$5*calcs!$HB91+parameters!$P$5*calcs!$HE91</f>
        <v>47.123286368848106</v>
      </c>
      <c r="HQ91" s="97">
        <f>parameters!$E$6+parameters!$F$6*calcs!$Q91 +parameters!$G$6*calcs!$GM91+parameters!$H$6*LN(calcs!$GM91)+parameters!$I$6*calcs!$GQ91+parameters!$J$6*(calcs!$GU91+calcs!$GY91) + parameters!$K$6*calcs!$GT91+parameters!$L$6*(calcs!$GV91+calcs!$GZ91)+parameters!$M$6*(calcs!$GT91+calcs!$GV91+calcs!$GZ91)+parameters!$N$6*(calcs!$GO91+calcs!$GR91)+parameters!$O$6*calcs!$HB91+parameters!$P$6*calcs!$HE91</f>
        <v>97.725333219358603</v>
      </c>
      <c r="HR91" s="97">
        <f>parameters!$E$7+parameters!$F$7*calcs!$Q91 +parameters!$G$7*calcs!$GM91+parameters!$H$7*LN(calcs!$GM91)+parameters!$I$7*calcs!$GQ91+parameters!$J$7*(calcs!$GU91+calcs!$GY91) + parameters!$K$7*calcs!$GT91+parameters!$L$7*(calcs!$GV91+calcs!$GZ91)+parameters!$M$7*(calcs!$GT91+calcs!$GV91+calcs!$GZ91)+parameters!$N$7*(calcs!$GO91+calcs!$GR91)+parameters!$O$7*calcs!$HB91+parameters!$P$7*calcs!$HE91</f>
        <v>147.72035549039063</v>
      </c>
      <c r="HS91" s="97">
        <f>parameters!$E$8+parameters!$F$8*calcs!$Q91 +parameters!$G$8*calcs!$GM91+parameters!$H$8*LN(calcs!$GM91)+parameters!$I$8*calcs!$GQ91+parameters!$J$8*(calcs!$GU91+calcs!$GY91) + parameters!$K$8*calcs!$GT91+parameters!$L$8*(calcs!$GV91+calcs!$GZ91)+parameters!$M$8*(calcs!$GT91+calcs!$GV91+calcs!$GZ91)+parameters!$N$8*(calcs!$GO91+calcs!$GR91)+parameters!$O$8*calcs!$HB91+parameters!$P$8*calcs!$HE91</f>
        <v>147.78340544624839</v>
      </c>
      <c r="HT91" s="81"/>
      <c r="HU91" s="97">
        <f>EXP(parameters!$E$10+parameters!$F$10*calcs!$Q91 +parameters!$G$10*calcs!$GM91+parameters!$H$10*LN(calcs!$GM91)+parameters!$I$10*calcs!$GQ91+parameters!$J$10*(calcs!$GU91+calcs!$GY91) + parameters!$K$10*calcs!$GT91+parameters!$L$10*(calcs!$GV91+calcs!$GZ91)+parameters!$M$10*(calcs!$GT91+calcs!$GV91+calcs!$GZ91)+parameters!$N$10*(calcs!$GO91+calcs!$GR91)+parameters!$O$10*calcs!$HB91+parameters!$P$10*calcs!$HE91)</f>
        <v>8.7704291793380997E-3</v>
      </c>
      <c r="HV91" s="97">
        <f>EXP(parameters!$E$11+parameters!$F$11*calcs!$Q91 +parameters!$G$11*calcs!$GM91+parameters!$H$11*LN(calcs!$GM91)+parameters!$I$11*calcs!$GQ91+parameters!$J$11*(calcs!$GU91+calcs!$GY91) + parameters!$K$11*calcs!$GT91+parameters!$L$11*(calcs!$GV91+calcs!$GZ91)+parameters!$M$11*(calcs!$GT91+calcs!$GV91+calcs!$GZ91)+parameters!$N$11*(calcs!$GO91+calcs!$GR91)+parameters!$O$11*calcs!$HB91+parameters!$P$11*calcs!$HE91)</f>
        <v>1.5640575915150039E-2</v>
      </c>
      <c r="HX91" s="97">
        <f>EXP(parameters!$E$13+parameters!$F$13*calcs!$Q91 +parameters!$G$13*calcs!$GM91+parameters!$H$13*LN(calcs!$GM91)+parameters!$I$13*calcs!$GQ91+parameters!$J$13*(calcs!$GU91+calcs!$GY91) + parameters!$K$13*calcs!$GT91+parameters!$L$13*(calcs!$GV91+calcs!$GZ91)+parameters!$M$13*(calcs!$GT91+calcs!$GV91+calcs!$GZ91)+parameters!$N$13*(calcs!$GO91+calcs!$GR91)+parameters!$O$13*calcs!$HB91+parameters!$P$13*calcs!$HE91)</f>
        <v>2.4260445809199709E-2</v>
      </c>
      <c r="HY91" s="97">
        <f>EXP(parameters!$E$14+parameters!$F$14*calcs!$Q91 +parameters!$G$14*calcs!$GM91+parameters!$H$14*LN(calcs!$GM91)+parameters!$I$14*calcs!$GQ91+parameters!$J$14*(calcs!$GU91+calcs!$GY91) + parameters!$K$14*calcs!$GT91+parameters!$L$14*(calcs!$GV91+calcs!$GZ91)+parameters!$M$14*(calcs!$GT91+calcs!$GV91+calcs!$GZ91)+parameters!$N$14*(calcs!$GO91+calcs!$GR91)+parameters!$O$14*calcs!$HB91+parameters!$P$14*calcs!$HE91)</f>
        <v>1.4351798763390138E-2</v>
      </c>
      <c r="HZ91" s="81"/>
      <c r="IA91" s="97">
        <f>EXP(parameters!$E$16+parameters!$F$16*calcs!$Q91 +parameters!$G$16*calcs!$GM91+parameters!$H$16*LN(calcs!$GM91)+parameters!$I$16*calcs!$GQ91+parameters!$J$16*(calcs!$GU91+calcs!$GY91) + parameters!$K$16*calcs!$GT91+parameters!$L$16*(calcs!$GV91+calcs!$GZ91)+parameters!$M$16*(calcs!$GT91+calcs!$GV91+calcs!$GZ91)+parameters!$N$16*(calcs!$GO91+calcs!$GR91)+parameters!$O$16*calcs!$HB91+parameters!$P$16*calcs!$HE91)</f>
        <v>1.3711136713774169E-4</v>
      </c>
      <c r="IB91" s="81"/>
      <c r="IC91" s="97">
        <f>(parameters!$E$18+parameters!$F$18*calcs!$Q91 +parameters!$G$18*calcs!$GM91+parameters!$H$18*LN(calcs!$GM91)+parameters!$I$18*calcs!$GQ91+parameters!$J$18*(calcs!$GU91+calcs!$GY91) + parameters!$K$18*calcs!$GT91+parameters!$L$18*(calcs!$GV91+calcs!$GZ91)+parameters!$M$18*(calcs!$GT91+calcs!$GV91+calcs!$GZ91)+parameters!$N$18*(calcs!$GO91+calcs!$GR91)+parameters!$O$18*calcs!$HB91+parameters!$P$18*calcs!$HE91)</f>
        <v>-24.250700121794797</v>
      </c>
      <c r="ID91" s="97">
        <f>EXP(parameters!$E$19+parameters!$F$19*calcs!$Q91 +parameters!$G$19*calcs!$GM91+parameters!$H$19*LN(calcs!$GM91)+parameters!$I$19*calcs!$GQ91+parameters!$J$19*(calcs!$GU91+calcs!$GY91) + parameters!$K$19*calcs!$GT91+parameters!$L$19*(calcs!$GV91+calcs!$GZ91)+parameters!$M$19*(calcs!$GT91+calcs!$GV91+calcs!$GZ91)+parameters!$N$19*(calcs!$GO91+calcs!$GR91)+parameters!$O$19*calcs!$HB91+parameters!$P$19*calcs!$HE91)</f>
        <v>0.29833229982002485</v>
      </c>
      <c r="IE91" s="73"/>
      <c r="IF91" s="97">
        <f>(parameters!$E$21+parameters!$F$21*calcs!$Q91 +parameters!$G$21*calcs!$GM91+parameters!$H$21*LN(calcs!$GM91)+parameters!$I$21*calcs!$GQ91+parameters!$J$21*(calcs!$GU91+calcs!$GY91) + parameters!$K$21*calcs!$GT91+parameters!$L$21*(calcs!$GV91+calcs!$GZ91)+parameters!$M$21*(calcs!$GT91+calcs!$GV91+calcs!$GZ91)+parameters!$N$21*(calcs!$GO91+calcs!$GR91)+parameters!$O$21*calcs!$HB91+parameters!$P$21*calcs!$HE91)</f>
        <v>18.418896386837613</v>
      </c>
      <c r="IG91" s="97">
        <f>(parameters!$E$22+parameters!$F$22*calcs!$Q91 +parameters!$G$22*calcs!$GM91+parameters!$H$22*LN(calcs!$GM91)+parameters!$I$22*calcs!$GQ91+parameters!$J$22*(calcs!$GU91+calcs!$GY91) + parameters!$K$22*calcs!$GT91+parameters!$L$22*(calcs!$GV91+calcs!$GZ91)+parameters!$M$22*(calcs!$GT91+calcs!$GV91+calcs!$GZ91)+parameters!$N$22*(calcs!$GO91+calcs!$GR91)+parameters!$O$22*calcs!$HB91+parameters!$P$22*calcs!$HE91)</f>
        <v>1.2220932750311975</v>
      </c>
      <c r="IH91" s="81"/>
      <c r="II91" s="97">
        <f>(parameters!$E$24+parameters!$F$24*calcs!$Q91 +parameters!$G$24*calcs!$GM91+parameters!$H$24*LN(calcs!$GM91)+parameters!$I$24*calcs!$GQ91+parameters!$J$24*(calcs!$GU91+calcs!$GY91) + parameters!$K$24*calcs!$GT91+parameters!$L$24*(calcs!$GV91+calcs!$GZ91)+parameters!$M$24*(calcs!$GT91+calcs!$GV91+calcs!$GZ91)+parameters!$N$24*(calcs!$GO91+calcs!$GR91)+parameters!$O$24*calcs!$HB91+parameters!$P$24*calcs!$HE91)</f>
        <v>16.055149238697584</v>
      </c>
    </row>
    <row r="92" spans="1:243" x14ac:dyDescent="0.3">
      <c r="A92" s="139" t="s">
        <v>184</v>
      </c>
      <c r="C92" s="116">
        <v>72.439105772439106</v>
      </c>
      <c r="D92" s="116">
        <v>0.35591146702257814</v>
      </c>
      <c r="E92" s="116">
        <v>14.848181514848182</v>
      </c>
      <c r="F92" s="116"/>
      <c r="G92" s="116">
        <v>2.0576131687242802</v>
      </c>
      <c r="H92" s="116">
        <v>0.55611166722277838</v>
      </c>
      <c r="I92" s="116">
        <v>2.9029029029029028</v>
      </c>
      <c r="J92" s="116">
        <v>7.7855633411188979E-2</v>
      </c>
      <c r="K92" s="116">
        <v>3.3700367033700362</v>
      </c>
      <c r="L92" s="116">
        <v>3.1698365031698366</v>
      </c>
      <c r="M92" s="91">
        <v>0</v>
      </c>
      <c r="N92" s="91">
        <v>0</v>
      </c>
      <c r="O92" s="91">
        <v>0</v>
      </c>
      <c r="P92" s="91">
        <v>95.759999999999991</v>
      </c>
      <c r="Q92" s="60">
        <v>1025</v>
      </c>
      <c r="R92" s="92">
        <f t="shared" si="316"/>
        <v>1.2057108151204912</v>
      </c>
      <c r="S92" s="93">
        <f t="shared" si="317"/>
        <v>4.4561345564364356E-3</v>
      </c>
      <c r="T92" s="93">
        <f t="shared" si="318"/>
        <v>0.14562580192120317</v>
      </c>
      <c r="U92" s="93">
        <f t="shared" si="319"/>
        <v>0</v>
      </c>
      <c r="V92" s="93">
        <f t="shared" si="320"/>
        <v>2.8641608696050671E-2</v>
      </c>
      <c r="W92" s="93">
        <f t="shared" si="321"/>
        <v>1.3795873659706732E-2</v>
      </c>
      <c r="X92" s="93">
        <f t="shared" si="322"/>
        <v>5.176360383207744E-2</v>
      </c>
      <c r="Y92" s="93">
        <f t="shared" si="323"/>
        <v>1.0974856697376512E-3</v>
      </c>
      <c r="Z92" s="93">
        <f t="shared" si="324"/>
        <v>5.4373847647913587E-2</v>
      </c>
      <c r="AA92" s="93">
        <f t="shared" si="325"/>
        <v>3.3648854533592593E-2</v>
      </c>
      <c r="AB92" s="93">
        <f t="shared" si="326"/>
        <v>0</v>
      </c>
      <c r="AC92" s="94">
        <f t="shared" si="327"/>
        <v>0</v>
      </c>
      <c r="AD92" s="92">
        <f t="shared" si="328"/>
        <v>2.4114216302409823</v>
      </c>
      <c r="AE92" s="93">
        <f t="shared" si="329"/>
        <v>8.9122691128728712E-3</v>
      </c>
      <c r="AF92" s="93">
        <f t="shared" si="330"/>
        <v>0.43687740576360951</v>
      </c>
      <c r="AG92" s="93">
        <f t="shared" si="331"/>
        <v>0</v>
      </c>
      <c r="AH92" s="93">
        <f t="shared" si="332"/>
        <v>2.8641608696050671E-2</v>
      </c>
      <c r="AI92" s="93">
        <f t="shared" si="333"/>
        <v>1.3795873659706732E-2</v>
      </c>
      <c r="AJ92" s="93">
        <f t="shared" si="334"/>
        <v>5.176360383207744E-2</v>
      </c>
      <c r="AK92" s="93">
        <f t="shared" si="335"/>
        <v>1.0974856697376512E-3</v>
      </c>
      <c r="AL92" s="93">
        <f t="shared" si="336"/>
        <v>5.4373847647913587E-2</v>
      </c>
      <c r="AM92" s="93">
        <f t="shared" si="337"/>
        <v>3.3648854533592593E-2</v>
      </c>
      <c r="AN92" s="94">
        <f t="shared" si="338"/>
        <v>3.0405325791565434</v>
      </c>
      <c r="AO92" s="92">
        <f t="shared" si="339"/>
        <v>18.241112716814953</v>
      </c>
      <c r="AP92" s="93">
        <f t="shared" si="340"/>
        <v>6.7416541102460065E-2</v>
      </c>
      <c r="AQ92" s="93">
        <f t="shared" si="341"/>
        <v>3.3047435181077476</v>
      </c>
      <c r="AR92" s="93">
        <f t="shared" si="342"/>
        <v>0</v>
      </c>
      <c r="AS92" s="93">
        <f t="shared" si="343"/>
        <v>0.21665842508153865</v>
      </c>
      <c r="AT92" s="93">
        <f t="shared" si="344"/>
        <v>0.10435839311456306</v>
      </c>
      <c r="AU92" s="93">
        <f t="shared" si="345"/>
        <v>0.39156393070718171</v>
      </c>
      <c r="AV92" s="93">
        <f t="shared" si="346"/>
        <v>8.3018911150651992E-3</v>
      </c>
      <c r="AW92" s="93">
        <f t="shared" si="347"/>
        <v>0.41130902673930031</v>
      </c>
      <c r="AX92" s="93">
        <f t="shared" si="348"/>
        <v>0.25453555721718968</v>
      </c>
      <c r="AY92" s="94">
        <f t="shared" si="349"/>
        <v>23</v>
      </c>
      <c r="AZ92" s="92">
        <f t="shared" si="350"/>
        <v>9.1205563584074767</v>
      </c>
      <c r="BA92" s="93">
        <f t="shared" si="351"/>
        <v>3.3708270551230032E-2</v>
      </c>
      <c r="BB92" s="93">
        <f t="shared" si="352"/>
        <v>2.2031623454051652</v>
      </c>
      <c r="BC92" s="93">
        <f t="shared" si="353"/>
        <v>0</v>
      </c>
      <c r="BD92" s="93">
        <f t="shared" si="354"/>
        <v>0.21665842508153865</v>
      </c>
      <c r="BE92" s="93">
        <f t="shared" si="355"/>
        <v>0.10435839311456306</v>
      </c>
      <c r="BF92" s="93">
        <f t="shared" si="356"/>
        <v>0.39156393070718171</v>
      </c>
      <c r="BG92" s="93">
        <f t="shared" si="357"/>
        <v>8.3018911150651992E-3</v>
      </c>
      <c r="BH92" s="93">
        <f t="shared" si="358"/>
        <v>0.82261805347860062</v>
      </c>
      <c r="BI92" s="93">
        <f t="shared" si="359"/>
        <v>0.50907111443437936</v>
      </c>
      <c r="BJ92" s="93">
        <f t="shared" si="360"/>
        <v>0</v>
      </c>
      <c r="BK92" s="93">
        <f t="shared" si="361"/>
        <v>0</v>
      </c>
      <c r="BL92" s="93">
        <f t="shared" si="362"/>
        <v>2</v>
      </c>
      <c r="BM92" s="94">
        <f t="shared" si="363"/>
        <v>13.409998782295201</v>
      </c>
      <c r="BN92" s="95">
        <f t="shared" si="364"/>
        <v>9.1205563584074767</v>
      </c>
      <c r="BO92" s="66">
        <f t="shared" si="365"/>
        <v>0</v>
      </c>
      <c r="BP92" s="66">
        <f t="shared" si="366"/>
        <v>0</v>
      </c>
      <c r="BQ92" s="66">
        <f t="shared" si="367"/>
        <v>9.1205563584074767</v>
      </c>
      <c r="BR92" s="66">
        <f t="shared" si="368"/>
        <v>2.2031623454051652</v>
      </c>
      <c r="BS92" s="66">
        <f t="shared" si="369"/>
        <v>3.3708270551230032E-2</v>
      </c>
      <c r="BT92" s="66">
        <f t="shared" si="370"/>
        <v>0</v>
      </c>
      <c r="BU92" s="66"/>
      <c r="BV92" s="66">
        <f t="shared" si="371"/>
        <v>0.10435839311456306</v>
      </c>
      <c r="BW92" s="66">
        <f t="shared" si="372"/>
        <v>0.21665842508153865</v>
      </c>
      <c r="BX92" s="66">
        <f t="shared" si="373"/>
        <v>8.3018911150651992E-3</v>
      </c>
      <c r="BY92" s="66">
        <f t="shared" si="374"/>
        <v>2.5661893252675623</v>
      </c>
      <c r="BZ92" s="66">
        <f t="shared" si="375"/>
        <v>0</v>
      </c>
      <c r="CA92" s="66">
        <f t="shared" si="376"/>
        <v>0</v>
      </c>
      <c r="CB92" s="66">
        <f t="shared" si="377"/>
        <v>0</v>
      </c>
      <c r="CC92" s="66">
        <f t="shared" si="378"/>
        <v>0.39156393070718171</v>
      </c>
      <c r="CD92" s="56">
        <f t="shared" si="379"/>
        <v>0.39156393070718171</v>
      </c>
      <c r="CE92" s="66">
        <f t="shared" si="380"/>
        <v>0.78312786141436341</v>
      </c>
      <c r="CF92" s="66">
        <f t="shared" si="381"/>
        <v>0.43105412277141891</v>
      </c>
      <c r="CG92" s="66">
        <f t="shared" si="382"/>
        <v>0.50907111443437936</v>
      </c>
      <c r="CH92" s="67">
        <f t="shared" si="383"/>
        <v>0.94012523720579821</v>
      </c>
      <c r="CI92" s="60"/>
      <c r="CJ92" s="60">
        <f t="shared" si="384"/>
        <v>0.87713947325433395</v>
      </c>
      <c r="CK92" s="60">
        <f t="shared" si="385"/>
        <v>1.1931395565169101</v>
      </c>
      <c r="CL92" s="60">
        <f t="shared" si="386"/>
        <v>1.2418956359703499</v>
      </c>
      <c r="CM92" s="60"/>
      <c r="CN92" s="60">
        <f t="shared" si="387"/>
        <v>0.87713947325433395</v>
      </c>
      <c r="CO92" s="60">
        <f t="shared" si="388"/>
        <v>8</v>
      </c>
      <c r="CP92" s="60">
        <f t="shared" si="389"/>
        <v>2.9566854675620487E-2</v>
      </c>
      <c r="CQ92" s="60">
        <f t="shared" si="390"/>
        <v>1.9324806591424695</v>
      </c>
      <c r="CR92" s="60">
        <f t="shared" si="391"/>
        <v>0</v>
      </c>
      <c r="CS92" s="60">
        <f t="shared" si="392"/>
        <v>0.19003965685213439</v>
      </c>
      <c r="CT92" s="60">
        <f t="shared" si="393"/>
        <v>9.153686596617655E-2</v>
      </c>
      <c r="CU92" s="60">
        <f t="shared" si="394"/>
        <v>0.34345617992589389</v>
      </c>
      <c r="CV92" s="60">
        <f t="shared" si="395"/>
        <v>7.2819163996831237E-3</v>
      </c>
      <c r="CW92" s="60">
        <f t="shared" si="396"/>
        <v>0.72155076611772528</v>
      </c>
      <c r="CX92" s="60">
        <f t="shared" si="397"/>
        <v>0.44652636916396826</v>
      </c>
      <c r="CY92" s="60">
        <f t="shared" si="398"/>
        <v>0</v>
      </c>
      <c r="CZ92" s="60">
        <f t="shared" si="399"/>
        <v>0</v>
      </c>
      <c r="DA92" s="60">
        <f t="shared" si="400"/>
        <v>1.7542789465086679</v>
      </c>
      <c r="DB92" s="60">
        <f t="shared" si="401"/>
        <v>20.174207884849682</v>
      </c>
      <c r="DC92" s="60">
        <f t="shared" si="510"/>
        <v>5.6515842303006352</v>
      </c>
      <c r="DD92" s="60" t="str">
        <f t="shared" si="402"/>
        <v>FAIL</v>
      </c>
      <c r="DE92" s="59">
        <f t="shared" si="403"/>
        <v>8</v>
      </c>
      <c r="DF92" s="59">
        <f t="shared" si="404"/>
        <v>0</v>
      </c>
      <c r="DG92" s="59">
        <f t="shared" si="405"/>
        <v>0</v>
      </c>
      <c r="DH92" s="59">
        <f t="shared" si="406"/>
        <v>8</v>
      </c>
      <c r="DI92" s="59">
        <f t="shared" si="407"/>
        <v>1.9324806591424695</v>
      </c>
      <c r="DJ92" s="59">
        <f t="shared" si="408"/>
        <v>2.9566854675620487E-2</v>
      </c>
      <c r="DK92" s="59">
        <f t="shared" si="409"/>
        <v>0</v>
      </c>
      <c r="DL92" s="59">
        <f t="shared" si="410"/>
        <v>5.6515842303006352</v>
      </c>
      <c r="DM92" s="59">
        <f t="shared" si="411"/>
        <v>0</v>
      </c>
      <c r="DN92" s="59">
        <f t="shared" si="412"/>
        <v>0</v>
      </c>
      <c r="DO92" s="59">
        <f t="shared" si="413"/>
        <v>0</v>
      </c>
      <c r="DP92" s="59">
        <f t="shared" si="414"/>
        <v>7.6136317441187256</v>
      </c>
      <c r="DQ92" s="59">
        <f t="shared" si="415"/>
        <v>9.153686596617655E-2</v>
      </c>
      <c r="DR92" s="59">
        <f t="shared" si="416"/>
        <v>0</v>
      </c>
      <c r="DS92" s="59">
        <f t="shared" si="417"/>
        <v>7.2819163996831237E-3</v>
      </c>
      <c r="DT92" s="59">
        <f t="shared" si="418"/>
        <v>0.34345617992589389</v>
      </c>
      <c r="DU92" s="59">
        <f t="shared" si="419"/>
        <v>0.72155076611772528</v>
      </c>
      <c r="DV92" s="59">
        <f t="shared" si="420"/>
        <v>1.1638257284094788</v>
      </c>
      <c r="DW92" s="59">
        <f t="shared" si="421"/>
        <v>0</v>
      </c>
      <c r="DX92" s="59">
        <f t="shared" si="422"/>
        <v>0</v>
      </c>
      <c r="DY92" s="59">
        <f t="shared" si="423"/>
        <v>0</v>
      </c>
      <c r="DZ92" s="60"/>
      <c r="EA92" s="60">
        <f t="shared" si="424"/>
        <v>0.70648169645069325</v>
      </c>
      <c r="EB92" s="60">
        <f t="shared" si="425"/>
        <v>1.162707084806657</v>
      </c>
      <c r="EC92" s="60">
        <f t="shared" si="426"/>
        <v>1.0763095511743033</v>
      </c>
      <c r="ED92" s="60">
        <f t="shared" si="427"/>
        <v>0.99531211401982367</v>
      </c>
      <c r="EE92" s="60"/>
      <c r="EF92" s="60">
        <f t="shared" si="428"/>
        <v>1.162707084806657</v>
      </c>
      <c r="EG92" s="60">
        <f t="shared" si="429"/>
        <v>10.604535495298776</v>
      </c>
      <c r="EH92" s="60">
        <f t="shared" si="430"/>
        <v>3.9192844986494751E-2</v>
      </c>
      <c r="EI92" s="60">
        <f t="shared" si="431"/>
        <v>2.5616324679818367</v>
      </c>
      <c r="EJ92" s="60">
        <f t="shared" si="432"/>
        <v>0</v>
      </c>
      <c r="EK92" s="60">
        <f t="shared" si="433"/>
        <v>0.25191028582535729</v>
      </c>
      <c r="EL92" s="60">
        <f t="shared" si="434"/>
        <v>0.12133824303334072</v>
      </c>
      <c r="EM92" s="60">
        <f t="shared" si="435"/>
        <v>0.45527415638798308</v>
      </c>
      <c r="EN92" s="60">
        <f t="shared" si="436"/>
        <v>9.6526676167797438E-3</v>
      </c>
      <c r="EO92" s="60">
        <f t="shared" si="437"/>
        <v>0.95646383886943032</v>
      </c>
      <c r="EP92" s="60">
        <f t="shared" si="438"/>
        <v>0.59190059142327334</v>
      </c>
      <c r="EQ92" s="60">
        <f t="shared" si="439"/>
        <v>0</v>
      </c>
      <c r="ER92" s="60">
        <f t="shared" si="440"/>
        <v>0</v>
      </c>
      <c r="ES92" s="60">
        <f t="shared" si="441"/>
        <v>2.3254141696133139</v>
      </c>
      <c r="ET92" s="60">
        <f t="shared" si="442"/>
        <v>26.742262950553112</v>
      </c>
      <c r="EU92" s="60">
        <f t="shared" si="511"/>
        <v>-7.484525901106224</v>
      </c>
      <c r="EV92" s="60" t="str">
        <f t="shared" si="443"/>
        <v/>
      </c>
      <c r="EW92" s="62">
        <f t="shared" si="444"/>
        <v>10.604535495298776</v>
      </c>
      <c r="EX92" s="62">
        <f t="shared" si="445"/>
        <v>0</v>
      </c>
      <c r="EY92" s="62">
        <f t="shared" si="446"/>
        <v>0</v>
      </c>
      <c r="EZ92" s="62">
        <f t="shared" si="447"/>
        <v>10.604535495298776</v>
      </c>
      <c r="FA92" s="62">
        <f t="shared" si="448"/>
        <v>2.5616324679818367</v>
      </c>
      <c r="FB92" s="62">
        <f t="shared" si="449"/>
        <v>3.9192844986494751E-2</v>
      </c>
      <c r="FC92" s="62">
        <f t="shared" si="450"/>
        <v>0</v>
      </c>
      <c r="FD92" s="62">
        <f t="shared" si="451"/>
        <v>-7.484525901106224</v>
      </c>
      <c r="FE92" s="62">
        <f t="shared" si="452"/>
        <v>0.12133824303334072</v>
      </c>
      <c r="FF92" s="62">
        <f t="shared" si="453"/>
        <v>7.7364361869315816</v>
      </c>
      <c r="FG92" s="62">
        <f t="shared" si="454"/>
        <v>9.6526676167797438E-3</v>
      </c>
      <c r="FH92" s="62">
        <f t="shared" si="455"/>
        <v>2.9837265094438097</v>
      </c>
      <c r="FI92" s="62">
        <f t="shared" si="456"/>
        <v>0</v>
      </c>
      <c r="FJ92" s="62">
        <f t="shared" si="457"/>
        <v>0</v>
      </c>
      <c r="FK92" s="62">
        <f t="shared" si="458"/>
        <v>0</v>
      </c>
      <c r="FL92" s="62">
        <f t="shared" si="459"/>
        <v>0.45527415638798308</v>
      </c>
      <c r="FM92" s="62">
        <f t="shared" si="460"/>
        <v>0.95646383886943032</v>
      </c>
      <c r="FN92" s="62">
        <f t="shared" si="461"/>
        <v>1.4117379952574134</v>
      </c>
      <c r="FO92" s="62">
        <f t="shared" si="462"/>
        <v>0</v>
      </c>
      <c r="FP92" s="62">
        <f t="shared" si="463"/>
        <v>0.59190059142327334</v>
      </c>
      <c r="FQ92" s="62">
        <f t="shared" si="464"/>
        <v>0.59190059142327334</v>
      </c>
      <c r="FR92" s="62" t="str">
        <f t="shared" si="465"/>
        <v>Fail</v>
      </c>
      <c r="FS92" s="62" t="str">
        <f t="shared" si="466"/>
        <v>Low-Ca</v>
      </c>
      <c r="FT92" s="60">
        <f t="shared" si="467"/>
        <v>1.5441807870003006E-2</v>
      </c>
      <c r="FU92" s="60"/>
      <c r="FV92" s="60">
        <f t="shared" si="468"/>
        <v>1.0199232790304955</v>
      </c>
      <c r="FW92" s="60">
        <f t="shared" si="469"/>
        <v>9.3022677476493882</v>
      </c>
      <c r="FX92" s="60">
        <f t="shared" si="470"/>
        <v>3.4379849831057623E-2</v>
      </c>
      <c r="FY92" s="60">
        <f t="shared" si="471"/>
        <v>2.2470565635621531</v>
      </c>
      <c r="FZ92" s="60">
        <f t="shared" si="472"/>
        <v>0</v>
      </c>
      <c r="GA92" s="60">
        <f t="shared" si="473"/>
        <v>0.22097497133874586</v>
      </c>
      <c r="GB92" s="60">
        <f t="shared" si="474"/>
        <v>0.10643755449975864</v>
      </c>
      <c r="GC92" s="60">
        <f t="shared" si="475"/>
        <v>0.39936516815693851</v>
      </c>
      <c r="GD92" s="60">
        <f t="shared" si="476"/>
        <v>8.4672920082314342E-3</v>
      </c>
      <c r="GE92" s="60">
        <f t="shared" si="477"/>
        <v>0.83900730249357791</v>
      </c>
      <c r="GF92" s="60">
        <f t="shared" si="478"/>
        <v>0.5192134802936208</v>
      </c>
      <c r="GG92" s="60">
        <f t="shared" si="479"/>
        <v>0</v>
      </c>
      <c r="GH92" s="60">
        <f t="shared" si="480"/>
        <v>0</v>
      </c>
      <c r="GI92" s="60">
        <f t="shared" si="481"/>
        <v>2.039846558060991</v>
      </c>
      <c r="GJ92" s="60">
        <f t="shared" si="482"/>
        <v>23.458235417701395</v>
      </c>
      <c r="GK92" s="60">
        <f t="shared" si="512"/>
        <v>-0.91647083540279084</v>
      </c>
      <c r="GL92" s="60"/>
      <c r="GM92" s="88">
        <f t="shared" si="483"/>
        <v>9.3022677476493882</v>
      </c>
      <c r="GN92" s="88">
        <f t="shared" si="484"/>
        <v>0</v>
      </c>
      <c r="GO92" s="88">
        <f t="shared" si="485"/>
        <v>0</v>
      </c>
      <c r="GP92" s="87">
        <f t="shared" si="486"/>
        <v>9.3022677476493882</v>
      </c>
      <c r="GQ92" s="88">
        <f t="shared" si="487"/>
        <v>2.2470565635621531</v>
      </c>
      <c r="GR92" s="88">
        <f t="shared" si="488"/>
        <v>3.4379849831057623E-2</v>
      </c>
      <c r="GS92" s="88">
        <f t="shared" si="489"/>
        <v>0</v>
      </c>
      <c r="GT92" s="88">
        <f t="shared" si="490"/>
        <v>-0.91647083540279084</v>
      </c>
      <c r="GU92" s="88">
        <f t="shared" si="491"/>
        <v>0.10643755449975864</v>
      </c>
      <c r="GV92" s="88">
        <f t="shared" si="492"/>
        <v>1.1374458067415367</v>
      </c>
      <c r="GW92" s="88">
        <f t="shared" si="493"/>
        <v>8.4672920082314342E-3</v>
      </c>
      <c r="GX92" s="87">
        <f t="shared" si="494"/>
        <v>2.6173162312399465</v>
      </c>
      <c r="GY92" s="88">
        <f t="shared" si="495"/>
        <v>0</v>
      </c>
      <c r="GZ92" s="88">
        <f t="shared" si="496"/>
        <v>0</v>
      </c>
      <c r="HA92" s="88">
        <f t="shared" si="497"/>
        <v>0</v>
      </c>
      <c r="HB92" s="88">
        <f t="shared" si="498"/>
        <v>0.39936516815693851</v>
      </c>
      <c r="HC92" s="88">
        <f t="shared" si="499"/>
        <v>0.83900730249357791</v>
      </c>
      <c r="HD92" s="87">
        <f t="shared" si="500"/>
        <v>1.2383724706505164</v>
      </c>
      <c r="HE92" s="88">
        <f t="shared" si="501"/>
        <v>0</v>
      </c>
      <c r="HF92" s="88">
        <f t="shared" si="502"/>
        <v>0.5192134802936208</v>
      </c>
      <c r="HG92" s="88">
        <f t="shared" si="503"/>
        <v>0.5192134802936208</v>
      </c>
      <c r="HH92" s="96" t="str">
        <f t="shared" si="504"/>
        <v>Fail</v>
      </c>
      <c r="HI92" s="83">
        <f t="shared" si="505"/>
        <v>8.556875814589443E-2</v>
      </c>
      <c r="HJ92" s="83">
        <f t="shared" si="506"/>
        <v>0.5192134802936208</v>
      </c>
      <c r="HK92" s="83">
        <f t="shared" si="507"/>
        <v>3.4379849831057623E-2</v>
      </c>
      <c r="HL92" s="83">
        <f t="shared" si="508"/>
        <v>9.3022677476493882</v>
      </c>
      <c r="HM92" s="96" t="str">
        <f t="shared" si="509"/>
        <v>Ferro-edenite</v>
      </c>
      <c r="HN92" s="60"/>
      <c r="HO92" s="60"/>
      <c r="HP92" s="97">
        <f>parameters!$E$5+parameters!$F$5*calcs!$Q92 +parameters!$G$5*calcs!$GM92+parameters!$H$5*LN(calcs!$GM92)+parameters!$I$5*calcs!$GQ92+parameters!$J$5*(calcs!$GU92+calcs!$GY92) + parameters!$K$5*calcs!$GT92+parameters!$L$5*(calcs!$GV92+calcs!$GZ92)+parameters!$M$5*(calcs!$GT92+calcs!$GV92+calcs!$GZ92)+parameters!$N$5*(calcs!$GO92+calcs!$GR92)+parameters!$O$5*calcs!$HB92+parameters!$P$5*calcs!$HE92</f>
        <v>39.881383960409067</v>
      </c>
      <c r="HQ92" s="97">
        <f>parameters!$E$6+parameters!$F$6*calcs!$Q92 +parameters!$G$6*calcs!$GM92+parameters!$H$6*LN(calcs!$GM92)+parameters!$I$6*calcs!$GQ92+parameters!$J$6*(calcs!$GU92+calcs!$GY92) + parameters!$K$6*calcs!$GT92+parameters!$L$6*(calcs!$GV92+calcs!$GZ92)+parameters!$M$6*(calcs!$GT92+calcs!$GV92+calcs!$GZ92)+parameters!$N$6*(calcs!$GO92+calcs!$GR92)+parameters!$O$6*calcs!$HB92+parameters!$P$6*calcs!$HE92</f>
        <v>98.133981505485295</v>
      </c>
      <c r="HR92" s="97">
        <f>parameters!$E$7+parameters!$F$7*calcs!$Q92 +parameters!$G$7*calcs!$GM92+parameters!$H$7*LN(calcs!$GM92)+parameters!$I$7*calcs!$GQ92+parameters!$J$7*(calcs!$GU92+calcs!$GY92) + parameters!$K$7*calcs!$GT92+parameters!$L$7*(calcs!$GV92+calcs!$GZ92)+parameters!$M$7*(calcs!$GT92+calcs!$GV92+calcs!$GZ92)+parameters!$N$7*(calcs!$GO92+calcs!$GR92)+parameters!$O$7*calcs!$HB92+parameters!$P$7*calcs!$HE92</f>
        <v>150.14048264818763</v>
      </c>
      <c r="HS92" s="97">
        <f>parameters!$E$8+parameters!$F$8*calcs!$Q92 +parameters!$G$8*calcs!$GM92+parameters!$H$8*LN(calcs!$GM92)+parameters!$I$8*calcs!$GQ92+parameters!$J$8*(calcs!$GU92+calcs!$GY92) + parameters!$K$8*calcs!$GT92+parameters!$L$8*(calcs!$GV92+calcs!$GZ92)+parameters!$M$8*(calcs!$GT92+calcs!$GV92+calcs!$GZ92)+parameters!$N$8*(calcs!$GO92+calcs!$GR92)+parameters!$O$8*calcs!$HB92+parameters!$P$8*calcs!$HE92</f>
        <v>150.23049813943217</v>
      </c>
      <c r="HT92" s="81"/>
      <c r="HU92" s="97">
        <f>EXP(parameters!$E$10+parameters!$F$10*calcs!$Q92 +parameters!$G$10*calcs!$GM92+parameters!$H$10*LN(calcs!$GM92)+parameters!$I$10*calcs!$GQ92+parameters!$J$10*(calcs!$GU92+calcs!$GY92) + parameters!$K$10*calcs!$GT92+parameters!$L$10*(calcs!$GV92+calcs!$GZ92)+parameters!$M$10*(calcs!$GT92+calcs!$GV92+calcs!$GZ92)+parameters!$N$10*(calcs!$GO92+calcs!$GR92)+parameters!$O$10*calcs!$HB92+parameters!$P$10*calcs!$HE92)</f>
        <v>8.7746500834898402E-3</v>
      </c>
      <c r="HV92" s="97">
        <f>EXP(parameters!$E$11+parameters!$F$11*calcs!$Q92 +parameters!$G$11*calcs!$GM92+parameters!$H$11*LN(calcs!$GM92)+parameters!$I$11*calcs!$GQ92+parameters!$J$11*(calcs!$GU92+calcs!$GY92) + parameters!$K$11*calcs!$GT92+parameters!$L$11*(calcs!$GV92+calcs!$GZ92)+parameters!$M$11*(calcs!$GT92+calcs!$GV92+calcs!$GZ92)+parameters!$N$11*(calcs!$GO92+calcs!$GR92)+parameters!$O$11*calcs!$HB92+parameters!$P$11*calcs!$HE92)</f>
        <v>1.4809114272584181E-2</v>
      </c>
      <c r="HX92" s="97">
        <f>EXP(parameters!$E$13+parameters!$F$13*calcs!$Q92 +parameters!$G$13*calcs!$GM92+parameters!$H$13*LN(calcs!$GM92)+parameters!$I$13*calcs!$GQ92+parameters!$J$13*(calcs!$GU92+calcs!$GY92) + parameters!$K$13*calcs!$GT92+parameters!$L$13*(calcs!$GV92+calcs!$GZ92)+parameters!$M$13*(calcs!$GT92+calcs!$GV92+calcs!$GZ92)+parameters!$N$13*(calcs!$GO92+calcs!$GR92)+parameters!$O$13*calcs!$HB92+parameters!$P$13*calcs!$HE92)</f>
        <v>2.4972543550050859E-2</v>
      </c>
      <c r="HY92" s="97">
        <f>EXP(parameters!$E$14+parameters!$F$14*calcs!$Q92 +parameters!$G$14*calcs!$GM92+parameters!$H$14*LN(calcs!$GM92)+parameters!$I$14*calcs!$GQ92+parameters!$J$14*(calcs!$GU92+calcs!$GY92) + parameters!$K$14*calcs!$GT92+parameters!$L$14*(calcs!$GV92+calcs!$GZ92)+parameters!$M$14*(calcs!$GT92+calcs!$GV92+calcs!$GZ92)+parameters!$N$14*(calcs!$GO92+calcs!$GR92)+parameters!$O$14*calcs!$HB92+parameters!$P$14*calcs!$HE92)</f>
        <v>1.3442816639344955E-2</v>
      </c>
      <c r="HZ92" s="81"/>
      <c r="IA92" s="97">
        <f>EXP(parameters!$E$16+parameters!$F$16*calcs!$Q92 +parameters!$G$16*calcs!$GM92+parameters!$H$16*LN(calcs!$GM92)+parameters!$I$16*calcs!$GQ92+parameters!$J$16*(calcs!$GU92+calcs!$GY92) + parameters!$K$16*calcs!$GT92+parameters!$L$16*(calcs!$GV92+calcs!$GZ92)+parameters!$M$16*(calcs!$GT92+calcs!$GV92+calcs!$GZ92)+parameters!$N$16*(calcs!$GO92+calcs!$GR92)+parameters!$O$16*calcs!$HB92+parameters!$P$16*calcs!$HE92)</f>
        <v>8.8957676023917925E-5</v>
      </c>
      <c r="IB92" s="81"/>
      <c r="IC92" s="97">
        <f>(parameters!$E$18+parameters!$F$18*calcs!$Q92 +parameters!$G$18*calcs!$GM92+parameters!$H$18*LN(calcs!$GM92)+parameters!$I$18*calcs!$GQ92+parameters!$J$18*(calcs!$GU92+calcs!$GY92) + parameters!$K$18*calcs!$GT92+parameters!$L$18*(calcs!$GV92+calcs!$GZ92)+parameters!$M$18*(calcs!$GT92+calcs!$GV92+calcs!$GZ92)+parameters!$N$18*(calcs!$GO92+calcs!$GR92)+parameters!$O$18*calcs!$HB92+parameters!$P$18*calcs!$HE92)</f>
        <v>-25.268507154766649</v>
      </c>
      <c r="ID92" s="97">
        <f>EXP(parameters!$E$19+parameters!$F$19*calcs!$Q92 +parameters!$G$19*calcs!$GM92+parameters!$H$19*LN(calcs!$GM92)+parameters!$I$19*calcs!$GQ92+parameters!$J$19*(calcs!$GU92+calcs!$GY92) + parameters!$K$19*calcs!$GT92+parameters!$L$19*(calcs!$GV92+calcs!$GZ92)+parameters!$M$19*(calcs!$GT92+calcs!$GV92+calcs!$GZ92)+parameters!$N$19*(calcs!$GO92+calcs!$GR92)+parameters!$O$19*calcs!$HB92+parameters!$P$19*calcs!$HE92)</f>
        <v>0.23191392672410713</v>
      </c>
      <c r="IE92" s="73"/>
      <c r="IF92" s="97">
        <f>(parameters!$E$21+parameters!$F$21*calcs!$Q92 +parameters!$G$21*calcs!$GM92+parameters!$H$21*LN(calcs!$GM92)+parameters!$I$21*calcs!$GQ92+parameters!$J$21*(calcs!$GU92+calcs!$GY92) + parameters!$K$21*calcs!$GT92+parameters!$L$21*(calcs!$GV92+calcs!$GZ92)+parameters!$M$21*(calcs!$GT92+calcs!$GV92+calcs!$GZ92)+parameters!$N$21*(calcs!$GO92+calcs!$GR92)+parameters!$O$21*calcs!$HB92+parameters!$P$21*calcs!$HE92)</f>
        <v>20.372392218339684</v>
      </c>
      <c r="IG92" s="97">
        <f>(parameters!$E$22+parameters!$F$22*calcs!$Q92 +parameters!$G$22*calcs!$GM92+parameters!$H$22*LN(calcs!$GM92)+parameters!$I$22*calcs!$GQ92+parameters!$J$22*(calcs!$GU92+calcs!$GY92) + parameters!$K$22*calcs!$GT92+parameters!$L$22*(calcs!$GV92+calcs!$GZ92)+parameters!$M$22*(calcs!$GT92+calcs!$GV92+calcs!$GZ92)+parameters!$N$22*(calcs!$GO92+calcs!$GR92)+parameters!$O$22*calcs!$HB92+parameters!$P$22*calcs!$HE92)</f>
        <v>0.8028825381395398</v>
      </c>
      <c r="IH92" s="81"/>
      <c r="II92" s="97">
        <f>(parameters!$E$24+parameters!$F$24*calcs!$Q92 +parameters!$G$24*calcs!$GM92+parameters!$H$24*LN(calcs!$GM92)+parameters!$I$24*calcs!$GQ92+parameters!$J$24*(calcs!$GU92+calcs!$GY92) + parameters!$K$24*calcs!$GT92+parameters!$L$24*(calcs!$GV92+calcs!$GZ92)+parameters!$M$24*(calcs!$GT92+calcs!$GV92+calcs!$GZ92)+parameters!$N$24*(calcs!$GO92+calcs!$GR92)+parameters!$O$24*calcs!$HB92+parameters!$P$24*calcs!$HE92)</f>
        <v>16.316434585511661</v>
      </c>
    </row>
    <row r="93" spans="1:243" x14ac:dyDescent="0.3">
      <c r="A93" s="139" t="s">
        <v>184</v>
      </c>
      <c r="C93" s="116">
        <v>71.944706251963567</v>
      </c>
      <c r="D93" s="116">
        <v>0.33511362446329462</v>
      </c>
      <c r="E93" s="116">
        <v>14.650748769504663</v>
      </c>
      <c r="F93" s="116"/>
      <c r="G93" s="116">
        <v>2.9322442140538274</v>
      </c>
      <c r="H93" s="116">
        <v>0.50267043669494182</v>
      </c>
      <c r="I93" s="116">
        <v>2.9217719132893496</v>
      </c>
      <c r="J93" s="116">
        <v>8.3778406115823656E-2</v>
      </c>
      <c r="K93" s="116">
        <v>3.2149963346947321</v>
      </c>
      <c r="L93" s="116">
        <v>3.2778301392816003</v>
      </c>
      <c r="M93" s="91">
        <v>0</v>
      </c>
      <c r="N93" s="91">
        <v>0</v>
      </c>
      <c r="O93" s="91">
        <v>0</v>
      </c>
      <c r="P93" s="91">
        <v>95.759999999999991</v>
      </c>
      <c r="Q93" s="60">
        <v>1025</v>
      </c>
      <c r="R93" s="92">
        <f t="shared" si="316"/>
        <v>1.1974817951392072</v>
      </c>
      <c r="S93" s="93">
        <f t="shared" si="317"/>
        <v>4.1957383806597547E-3</v>
      </c>
      <c r="T93" s="93">
        <f t="shared" si="318"/>
        <v>0.14368945019776799</v>
      </c>
      <c r="U93" s="93">
        <f t="shared" si="319"/>
        <v>0</v>
      </c>
      <c r="V93" s="93">
        <f t="shared" si="320"/>
        <v>4.0816317010771534E-2</v>
      </c>
      <c r="W93" s="93">
        <f t="shared" si="321"/>
        <v>1.2470117506696646E-2</v>
      </c>
      <c r="X93" s="93">
        <f t="shared" si="322"/>
        <v>5.2100069780480561E-2</v>
      </c>
      <c r="Y93" s="93">
        <f t="shared" si="323"/>
        <v>1.1809755584412695E-3</v>
      </c>
      <c r="Z93" s="93">
        <f t="shared" si="324"/>
        <v>5.1872349258534858E-2</v>
      </c>
      <c r="AA93" s="93">
        <f t="shared" si="325"/>
        <v>3.479524241462198E-2</v>
      </c>
      <c r="AB93" s="93">
        <f t="shared" si="326"/>
        <v>0</v>
      </c>
      <c r="AC93" s="94">
        <f t="shared" si="327"/>
        <v>0</v>
      </c>
      <c r="AD93" s="92">
        <f t="shared" si="328"/>
        <v>2.3949635902784143</v>
      </c>
      <c r="AE93" s="93">
        <f t="shared" si="329"/>
        <v>8.3914767613195093E-3</v>
      </c>
      <c r="AF93" s="93">
        <f t="shared" si="330"/>
        <v>0.43106835059330395</v>
      </c>
      <c r="AG93" s="93">
        <f t="shared" si="331"/>
        <v>0</v>
      </c>
      <c r="AH93" s="93">
        <f t="shared" si="332"/>
        <v>4.0816317010771534E-2</v>
      </c>
      <c r="AI93" s="93">
        <f t="shared" si="333"/>
        <v>1.2470117506696646E-2</v>
      </c>
      <c r="AJ93" s="93">
        <f t="shared" si="334"/>
        <v>5.2100069780480561E-2</v>
      </c>
      <c r="AK93" s="93">
        <f t="shared" si="335"/>
        <v>1.1809755584412695E-3</v>
      </c>
      <c r="AL93" s="93">
        <f t="shared" si="336"/>
        <v>5.1872349258534858E-2</v>
      </c>
      <c r="AM93" s="93">
        <f t="shared" si="337"/>
        <v>3.479524241462198E-2</v>
      </c>
      <c r="AN93" s="94">
        <f t="shared" si="338"/>
        <v>3.0276584891625848</v>
      </c>
      <c r="AO93" s="92">
        <f t="shared" si="339"/>
        <v>18.193651223734673</v>
      </c>
      <c r="AP93" s="93">
        <f t="shared" si="340"/>
        <v>6.3746940482620737E-2</v>
      </c>
      <c r="AQ93" s="93">
        <f t="shared" si="341"/>
        <v>3.2746665778636901</v>
      </c>
      <c r="AR93" s="93">
        <f t="shared" si="342"/>
        <v>0</v>
      </c>
      <c r="AS93" s="93">
        <f t="shared" si="343"/>
        <v>0.31006644065308686</v>
      </c>
      <c r="AT93" s="93">
        <f t="shared" si="344"/>
        <v>9.4730863365422677E-2</v>
      </c>
      <c r="AU93" s="93">
        <f t="shared" si="345"/>
        <v>0.39578493057930358</v>
      </c>
      <c r="AV93" s="93">
        <f t="shared" si="346"/>
        <v>8.9714338461145317E-3</v>
      </c>
      <c r="AW93" s="93">
        <f t="shared" si="347"/>
        <v>0.39405502212909405</v>
      </c>
      <c r="AX93" s="93">
        <f t="shared" si="348"/>
        <v>0.26432656734599436</v>
      </c>
      <c r="AY93" s="94">
        <f t="shared" si="349"/>
        <v>23</v>
      </c>
      <c r="AZ93" s="92">
        <f t="shared" si="350"/>
        <v>9.0968256118673363</v>
      </c>
      <c r="BA93" s="93">
        <f t="shared" si="351"/>
        <v>3.1873470241310368E-2</v>
      </c>
      <c r="BB93" s="93">
        <f t="shared" si="352"/>
        <v>2.1831110519091266</v>
      </c>
      <c r="BC93" s="93">
        <f t="shared" si="353"/>
        <v>0</v>
      </c>
      <c r="BD93" s="93">
        <f t="shared" si="354"/>
        <v>0.31006644065308686</v>
      </c>
      <c r="BE93" s="93">
        <f t="shared" si="355"/>
        <v>9.4730863365422677E-2</v>
      </c>
      <c r="BF93" s="93">
        <f t="shared" si="356"/>
        <v>0.39578493057930358</v>
      </c>
      <c r="BG93" s="93">
        <f t="shared" si="357"/>
        <v>8.9714338461145317E-3</v>
      </c>
      <c r="BH93" s="93">
        <f t="shared" si="358"/>
        <v>0.78811004425818809</v>
      </c>
      <c r="BI93" s="93">
        <f t="shared" si="359"/>
        <v>0.52865313469198871</v>
      </c>
      <c r="BJ93" s="93">
        <f t="shared" si="360"/>
        <v>0</v>
      </c>
      <c r="BK93" s="93">
        <f t="shared" si="361"/>
        <v>0</v>
      </c>
      <c r="BL93" s="93">
        <f t="shared" si="362"/>
        <v>2</v>
      </c>
      <c r="BM93" s="94">
        <f t="shared" si="363"/>
        <v>13.438126981411877</v>
      </c>
      <c r="BN93" s="95">
        <f t="shared" si="364"/>
        <v>9.0968256118673363</v>
      </c>
      <c r="BO93" s="66">
        <f t="shared" si="365"/>
        <v>0</v>
      </c>
      <c r="BP93" s="66">
        <f t="shared" si="366"/>
        <v>0</v>
      </c>
      <c r="BQ93" s="66">
        <f t="shared" si="367"/>
        <v>9.0968256118673363</v>
      </c>
      <c r="BR93" s="66">
        <f t="shared" si="368"/>
        <v>2.1831110519091266</v>
      </c>
      <c r="BS93" s="66">
        <f t="shared" si="369"/>
        <v>3.1873470241310368E-2</v>
      </c>
      <c r="BT93" s="66">
        <f t="shared" si="370"/>
        <v>0</v>
      </c>
      <c r="BU93" s="66"/>
      <c r="BV93" s="66">
        <f t="shared" si="371"/>
        <v>9.4730863365422677E-2</v>
      </c>
      <c r="BW93" s="66">
        <f t="shared" si="372"/>
        <v>0.31006644065308686</v>
      </c>
      <c r="BX93" s="66">
        <f t="shared" si="373"/>
        <v>8.9714338461145317E-3</v>
      </c>
      <c r="BY93" s="66">
        <f t="shared" si="374"/>
        <v>2.6287532600150607</v>
      </c>
      <c r="BZ93" s="66">
        <f t="shared" si="375"/>
        <v>0</v>
      </c>
      <c r="CA93" s="66">
        <f t="shared" si="376"/>
        <v>0</v>
      </c>
      <c r="CB93" s="66">
        <f t="shared" si="377"/>
        <v>0</v>
      </c>
      <c r="CC93" s="66">
        <f t="shared" si="378"/>
        <v>0.39578493057930358</v>
      </c>
      <c r="CD93" s="56">
        <f t="shared" si="379"/>
        <v>0.39578493057930358</v>
      </c>
      <c r="CE93" s="66">
        <f t="shared" si="380"/>
        <v>0.79156986115860717</v>
      </c>
      <c r="CF93" s="66">
        <f t="shared" si="381"/>
        <v>0.39232511367888451</v>
      </c>
      <c r="CG93" s="66">
        <f t="shared" si="382"/>
        <v>0.52865313469198871</v>
      </c>
      <c r="CH93" s="67">
        <f t="shared" si="383"/>
        <v>0.92097824837087328</v>
      </c>
      <c r="CI93" s="60"/>
      <c r="CJ93" s="60">
        <f t="shared" si="384"/>
        <v>0.87942765326440209</v>
      </c>
      <c r="CK93" s="60">
        <f t="shared" si="385"/>
        <v>1.1906421201505093</v>
      </c>
      <c r="CL93" s="60">
        <f t="shared" si="386"/>
        <v>1.237484514486207</v>
      </c>
      <c r="CM93" s="60"/>
      <c r="CN93" s="60">
        <f t="shared" si="387"/>
        <v>0.87942765326440209</v>
      </c>
      <c r="CO93" s="60">
        <f t="shared" si="388"/>
        <v>8</v>
      </c>
      <c r="CP93" s="60">
        <f t="shared" si="389"/>
        <v>2.8030411135708332E-2</v>
      </c>
      <c r="CQ93" s="60">
        <f t="shared" si="390"/>
        <v>1.9198882291960235</v>
      </c>
      <c r="CR93" s="60">
        <f t="shared" si="391"/>
        <v>0</v>
      </c>
      <c r="CS93" s="60">
        <f t="shared" si="392"/>
        <v>0.27268100225959019</v>
      </c>
      <c r="CT93" s="60">
        <f t="shared" si="393"/>
        <v>8.3308940861164388E-2</v>
      </c>
      <c r="CU93" s="60">
        <f t="shared" si="394"/>
        <v>0.34806421269677124</v>
      </c>
      <c r="CV93" s="60">
        <f t="shared" si="395"/>
        <v>7.8897270137053312E-3</v>
      </c>
      <c r="CW93" s="60">
        <f t="shared" si="396"/>
        <v>0.69308576673608246</v>
      </c>
      <c r="CX93" s="60">
        <f t="shared" si="397"/>
        <v>0.46491218563304548</v>
      </c>
      <c r="CY93" s="60">
        <f t="shared" si="398"/>
        <v>0</v>
      </c>
      <c r="CZ93" s="60">
        <f t="shared" si="399"/>
        <v>0</v>
      </c>
      <c r="DA93" s="60">
        <f t="shared" si="400"/>
        <v>1.7588553065288042</v>
      </c>
      <c r="DB93" s="60">
        <f t="shared" si="401"/>
        <v>20.226836025081248</v>
      </c>
      <c r="DC93" s="60">
        <f t="shared" si="510"/>
        <v>5.5463279498375044</v>
      </c>
      <c r="DD93" s="60" t="str">
        <f t="shared" si="402"/>
        <v>FAIL</v>
      </c>
      <c r="DE93" s="59">
        <f t="shared" si="403"/>
        <v>8</v>
      </c>
      <c r="DF93" s="59">
        <f t="shared" si="404"/>
        <v>0</v>
      </c>
      <c r="DG93" s="59">
        <f t="shared" si="405"/>
        <v>0</v>
      </c>
      <c r="DH93" s="59">
        <f t="shared" si="406"/>
        <v>8</v>
      </c>
      <c r="DI93" s="59">
        <f t="shared" si="407"/>
        <v>1.9198882291960235</v>
      </c>
      <c r="DJ93" s="59">
        <f t="shared" si="408"/>
        <v>2.8030411135708332E-2</v>
      </c>
      <c r="DK93" s="59">
        <f t="shared" si="409"/>
        <v>0</v>
      </c>
      <c r="DL93" s="59">
        <f t="shared" si="410"/>
        <v>5.5463279498375044</v>
      </c>
      <c r="DM93" s="59">
        <f t="shared" si="411"/>
        <v>0</v>
      </c>
      <c r="DN93" s="59">
        <f t="shared" si="412"/>
        <v>0</v>
      </c>
      <c r="DO93" s="59">
        <f t="shared" si="413"/>
        <v>0</v>
      </c>
      <c r="DP93" s="59">
        <f t="shared" si="414"/>
        <v>7.4942465901692366</v>
      </c>
      <c r="DQ93" s="59">
        <f t="shared" si="415"/>
        <v>8.3308940861164388E-2</v>
      </c>
      <c r="DR93" s="59">
        <f t="shared" si="416"/>
        <v>0</v>
      </c>
      <c r="DS93" s="59">
        <f t="shared" si="417"/>
        <v>7.8897270137053312E-3</v>
      </c>
      <c r="DT93" s="59">
        <f t="shared" si="418"/>
        <v>0.34806421269677124</v>
      </c>
      <c r="DU93" s="59">
        <f t="shared" si="419"/>
        <v>0.69308576673608246</v>
      </c>
      <c r="DV93" s="59">
        <f t="shared" si="420"/>
        <v>1.1323486473077233</v>
      </c>
      <c r="DW93" s="59">
        <f t="shared" si="421"/>
        <v>0</v>
      </c>
      <c r="DX93" s="59">
        <f t="shared" si="422"/>
        <v>0</v>
      </c>
      <c r="DY93" s="59">
        <f t="shared" si="423"/>
        <v>0</v>
      </c>
      <c r="DZ93" s="60"/>
      <c r="EA93" s="60">
        <f t="shared" si="424"/>
        <v>0.70922384038649755</v>
      </c>
      <c r="EB93" s="60">
        <f t="shared" si="425"/>
        <v>1.1619373630638932</v>
      </c>
      <c r="EC93" s="60">
        <f t="shared" si="426"/>
        <v>1.0724865792213794</v>
      </c>
      <c r="ED93" s="60">
        <f t="shared" si="427"/>
        <v>0.99330455634196846</v>
      </c>
      <c r="EE93" s="60"/>
      <c r="EF93" s="60">
        <f t="shared" si="428"/>
        <v>1.1619373630638932</v>
      </c>
      <c r="EG93" s="60">
        <f t="shared" si="429"/>
        <v>10.569941563705219</v>
      </c>
      <c r="EH93" s="60">
        <f t="shared" si="430"/>
        <v>3.7034975963883637E-2</v>
      </c>
      <c r="EI93" s="60">
        <f t="shared" si="431"/>
        <v>2.5366382989309324</v>
      </c>
      <c r="EJ93" s="60">
        <f t="shared" si="432"/>
        <v>0</v>
      </c>
      <c r="EK93" s="60">
        <f t="shared" si="433"/>
        <v>0.36027778242705488</v>
      </c>
      <c r="EL93" s="60">
        <f t="shared" si="434"/>
        <v>0.11007132957958518</v>
      </c>
      <c r="EM93" s="60">
        <f t="shared" si="435"/>
        <v>0.45987729857774201</v>
      </c>
      <c r="EN93" s="60">
        <f t="shared" si="436"/>
        <v>1.042424418605648E-2</v>
      </c>
      <c r="EO93" s="60">
        <f t="shared" si="437"/>
        <v>0.91573450662952716</v>
      </c>
      <c r="EP93" s="60">
        <f t="shared" si="438"/>
        <v>0.61426182929947049</v>
      </c>
      <c r="EQ93" s="60">
        <f t="shared" si="439"/>
        <v>0</v>
      </c>
      <c r="ER93" s="60">
        <f t="shared" si="440"/>
        <v>0</v>
      </c>
      <c r="ES93" s="60">
        <f t="shared" si="441"/>
        <v>2.3238747261277863</v>
      </c>
      <c r="ET93" s="60">
        <f t="shared" si="442"/>
        <v>26.724559350469541</v>
      </c>
      <c r="EU93" s="60">
        <f t="shared" si="511"/>
        <v>-7.4491187009390814</v>
      </c>
      <c r="EV93" s="60" t="str">
        <f t="shared" si="443"/>
        <v/>
      </c>
      <c r="EW93" s="62">
        <f t="shared" si="444"/>
        <v>10.569941563705219</v>
      </c>
      <c r="EX93" s="62">
        <f t="shared" si="445"/>
        <v>0</v>
      </c>
      <c r="EY93" s="62">
        <f t="shared" si="446"/>
        <v>0</v>
      </c>
      <c r="EZ93" s="62">
        <f t="shared" si="447"/>
        <v>10.569941563705219</v>
      </c>
      <c r="FA93" s="62">
        <f t="shared" si="448"/>
        <v>2.5366382989309324</v>
      </c>
      <c r="FB93" s="62">
        <f t="shared" si="449"/>
        <v>3.7034975963883637E-2</v>
      </c>
      <c r="FC93" s="62">
        <f t="shared" si="450"/>
        <v>0</v>
      </c>
      <c r="FD93" s="62">
        <f t="shared" si="451"/>
        <v>-7.4491187009390814</v>
      </c>
      <c r="FE93" s="62">
        <f t="shared" si="452"/>
        <v>0.11007132957958518</v>
      </c>
      <c r="FF93" s="62">
        <f t="shared" si="453"/>
        <v>7.809396483366136</v>
      </c>
      <c r="FG93" s="62">
        <f t="shared" si="454"/>
        <v>1.042424418605648E-2</v>
      </c>
      <c r="FH93" s="62">
        <f t="shared" si="455"/>
        <v>3.0544466310875125</v>
      </c>
      <c r="FI93" s="62">
        <f t="shared" si="456"/>
        <v>0</v>
      </c>
      <c r="FJ93" s="62">
        <f t="shared" si="457"/>
        <v>0</v>
      </c>
      <c r="FK93" s="62">
        <f t="shared" si="458"/>
        <v>0</v>
      </c>
      <c r="FL93" s="62">
        <f t="shared" si="459"/>
        <v>0.45987729857774201</v>
      </c>
      <c r="FM93" s="62">
        <f t="shared" si="460"/>
        <v>0.91573450662952716</v>
      </c>
      <c r="FN93" s="62">
        <f t="shared" si="461"/>
        <v>1.3756118052072692</v>
      </c>
      <c r="FO93" s="62">
        <f t="shared" si="462"/>
        <v>0</v>
      </c>
      <c r="FP93" s="62">
        <f t="shared" si="463"/>
        <v>0.61426182929947049</v>
      </c>
      <c r="FQ93" s="62">
        <f t="shared" si="464"/>
        <v>0.61426182929947049</v>
      </c>
      <c r="FR93" s="62" t="str">
        <f t="shared" si="465"/>
        <v>Fail</v>
      </c>
      <c r="FS93" s="62" t="str">
        <f t="shared" si="466"/>
        <v>Low-Ca</v>
      </c>
      <c r="FT93" s="60">
        <f t="shared" si="467"/>
        <v>1.3898829085415917E-2</v>
      </c>
      <c r="FU93" s="60"/>
      <c r="FV93" s="60">
        <f t="shared" si="468"/>
        <v>1.0206825081641475</v>
      </c>
      <c r="FW93" s="60">
        <f t="shared" si="469"/>
        <v>9.2849707818526088</v>
      </c>
      <c r="FX93" s="60">
        <f t="shared" si="470"/>
        <v>3.2532693549795981E-2</v>
      </c>
      <c r="FY93" s="60">
        <f t="shared" si="471"/>
        <v>2.2282632640634779</v>
      </c>
      <c r="FZ93" s="60">
        <f t="shared" si="472"/>
        <v>0</v>
      </c>
      <c r="GA93" s="60">
        <f t="shared" si="473"/>
        <v>0.31647939234332251</v>
      </c>
      <c r="GB93" s="60">
        <f t="shared" si="474"/>
        <v>9.669013522037477E-2</v>
      </c>
      <c r="GC93" s="60">
        <f t="shared" si="475"/>
        <v>0.4039707556372566</v>
      </c>
      <c r="GD93" s="60">
        <f t="shared" si="476"/>
        <v>9.1569855998809048E-3</v>
      </c>
      <c r="GE93" s="60">
        <f t="shared" si="477"/>
        <v>0.8044101366828047</v>
      </c>
      <c r="GF93" s="60">
        <f t="shared" si="478"/>
        <v>0.53958700746625798</v>
      </c>
      <c r="GG93" s="60">
        <f t="shared" si="479"/>
        <v>0</v>
      </c>
      <c r="GH93" s="60">
        <f t="shared" si="480"/>
        <v>0</v>
      </c>
      <c r="GI93" s="60">
        <f t="shared" si="481"/>
        <v>2.041365016328295</v>
      </c>
      <c r="GJ93" s="60">
        <f t="shared" si="482"/>
        <v>23.475697687775391</v>
      </c>
      <c r="GK93" s="60">
        <f t="shared" si="512"/>
        <v>-0.95139537555078135</v>
      </c>
      <c r="GL93" s="60"/>
      <c r="GM93" s="88">
        <f t="shared" si="483"/>
        <v>9.2849707818526088</v>
      </c>
      <c r="GN93" s="88">
        <f t="shared" si="484"/>
        <v>0</v>
      </c>
      <c r="GO93" s="88">
        <f t="shared" si="485"/>
        <v>0</v>
      </c>
      <c r="GP93" s="87">
        <f t="shared" si="486"/>
        <v>9.2849707818526088</v>
      </c>
      <c r="GQ93" s="88">
        <f t="shared" si="487"/>
        <v>2.2282632640634779</v>
      </c>
      <c r="GR93" s="88">
        <f t="shared" si="488"/>
        <v>3.2532693549795981E-2</v>
      </c>
      <c r="GS93" s="88">
        <f t="shared" si="489"/>
        <v>0</v>
      </c>
      <c r="GT93" s="88">
        <f t="shared" si="490"/>
        <v>-0.95139537555078135</v>
      </c>
      <c r="GU93" s="88">
        <f t="shared" si="491"/>
        <v>9.669013522037477E-2</v>
      </c>
      <c r="GV93" s="88">
        <f t="shared" si="492"/>
        <v>1.2678747678941038</v>
      </c>
      <c r="GW93" s="88">
        <f t="shared" si="493"/>
        <v>9.1569855998809048E-3</v>
      </c>
      <c r="GX93" s="87">
        <f t="shared" si="494"/>
        <v>2.6831224707768522</v>
      </c>
      <c r="GY93" s="88">
        <f t="shared" si="495"/>
        <v>0</v>
      </c>
      <c r="GZ93" s="88">
        <f t="shared" si="496"/>
        <v>0</v>
      </c>
      <c r="HA93" s="88">
        <f t="shared" si="497"/>
        <v>0</v>
      </c>
      <c r="HB93" s="88">
        <f t="shared" si="498"/>
        <v>0.4039707556372566</v>
      </c>
      <c r="HC93" s="88">
        <f t="shared" si="499"/>
        <v>0.8044101366828047</v>
      </c>
      <c r="HD93" s="87">
        <f t="shared" si="500"/>
        <v>1.2083808923200614</v>
      </c>
      <c r="HE93" s="88">
        <f t="shared" si="501"/>
        <v>0</v>
      </c>
      <c r="HF93" s="88">
        <f t="shared" si="502"/>
        <v>0.53958700746625798</v>
      </c>
      <c r="HG93" s="88">
        <f t="shared" si="503"/>
        <v>0.53958700746625798</v>
      </c>
      <c r="HH93" s="96" t="str">
        <f t="shared" si="504"/>
        <v>Fail</v>
      </c>
      <c r="HI93" s="83">
        <f t="shared" si="505"/>
        <v>7.0857850000164535E-2</v>
      </c>
      <c r="HJ93" s="83">
        <f t="shared" si="506"/>
        <v>0.53958700746625798</v>
      </c>
      <c r="HK93" s="83">
        <f t="shared" si="507"/>
        <v>3.2532693549795981E-2</v>
      </c>
      <c r="HL93" s="83">
        <f t="shared" si="508"/>
        <v>9.2849707818526088</v>
      </c>
      <c r="HM93" s="96" t="str">
        <f t="shared" si="509"/>
        <v>Ferro-edenite</v>
      </c>
      <c r="HN93" s="60"/>
      <c r="HO93" s="60"/>
      <c r="HP93" s="97">
        <f>parameters!$E$5+parameters!$F$5*calcs!$Q93 +parameters!$G$5*calcs!$GM93+parameters!$H$5*LN(calcs!$GM93)+parameters!$I$5*calcs!$GQ93+parameters!$J$5*(calcs!$GU93+calcs!$GY93) + parameters!$K$5*calcs!$GT93+parameters!$L$5*(calcs!$GV93+calcs!$GZ93)+parameters!$M$5*(calcs!$GT93+calcs!$GV93+calcs!$GZ93)+parameters!$N$5*(calcs!$GO93+calcs!$GR93)+parameters!$O$5*calcs!$HB93+parameters!$P$5*calcs!$HE93</f>
        <v>40.417427064783148</v>
      </c>
      <c r="HQ93" s="97">
        <f>parameters!$E$6+parameters!$F$6*calcs!$Q93 +parameters!$G$6*calcs!$GM93+parameters!$H$6*LN(calcs!$GM93)+parameters!$I$6*calcs!$GQ93+parameters!$J$6*(calcs!$GU93+calcs!$GY93) + parameters!$K$6*calcs!$GT93+parameters!$L$6*(calcs!$GV93+calcs!$GZ93)+parameters!$M$6*(calcs!$GT93+calcs!$GV93+calcs!$GZ93)+parameters!$N$6*(calcs!$GO93+calcs!$GR93)+parameters!$O$6*calcs!$HB93+parameters!$P$6*calcs!$HE93</f>
        <v>97.653698215332184</v>
      </c>
      <c r="HR93" s="97">
        <f>parameters!$E$7+parameters!$F$7*calcs!$Q93 +parameters!$G$7*calcs!$GM93+parameters!$H$7*LN(calcs!$GM93)+parameters!$I$7*calcs!$GQ93+parameters!$J$7*(calcs!$GU93+calcs!$GY93) + parameters!$K$7*calcs!$GT93+parameters!$L$7*(calcs!$GV93+calcs!$GZ93)+parameters!$M$7*(calcs!$GT93+calcs!$GV93+calcs!$GZ93)+parameters!$N$7*(calcs!$GO93+calcs!$GR93)+parameters!$O$7*calcs!$HB93+parameters!$P$7*calcs!$HE93</f>
        <v>149.90375683185363</v>
      </c>
      <c r="HS93" s="97">
        <f>parameters!$E$8+parameters!$F$8*calcs!$Q93 +parameters!$G$8*calcs!$GM93+parameters!$H$8*LN(calcs!$GM93)+parameters!$I$8*calcs!$GQ93+parameters!$J$8*(calcs!$GU93+calcs!$GY93) + parameters!$K$8*calcs!$GT93+parameters!$L$8*(calcs!$GV93+calcs!$GZ93)+parameters!$M$8*(calcs!$GT93+calcs!$GV93+calcs!$GZ93)+parameters!$N$8*(calcs!$GO93+calcs!$GR93)+parameters!$O$8*calcs!$HB93+parameters!$P$8*calcs!$HE93</f>
        <v>149.98847368015814</v>
      </c>
      <c r="HT93" s="81"/>
      <c r="HU93" s="97">
        <f>EXP(parameters!$E$10+parameters!$F$10*calcs!$Q93 +parameters!$G$10*calcs!$GM93+parameters!$H$10*LN(calcs!$GM93)+parameters!$I$10*calcs!$GQ93+parameters!$J$10*(calcs!$GU93+calcs!$GY93) + parameters!$K$10*calcs!$GT93+parameters!$L$10*(calcs!$GV93+calcs!$GZ93)+parameters!$M$10*(calcs!$GT93+calcs!$GV93+calcs!$GZ93)+parameters!$N$10*(calcs!$GO93+calcs!$GR93)+parameters!$O$10*calcs!$HB93+parameters!$P$10*calcs!$HE93)</f>
        <v>8.7573590420313135E-3</v>
      </c>
      <c r="HV93" s="97">
        <f>EXP(parameters!$E$11+parameters!$F$11*calcs!$Q93 +parameters!$G$11*calcs!$GM93+parameters!$H$11*LN(calcs!$GM93)+parameters!$I$11*calcs!$GQ93+parameters!$J$11*(calcs!$GU93+calcs!$GY93) + parameters!$K$11*calcs!$GT93+parameters!$L$11*(calcs!$GV93+calcs!$GZ93)+parameters!$M$11*(calcs!$GT93+calcs!$GV93+calcs!$GZ93)+parameters!$N$11*(calcs!$GO93+calcs!$GR93)+parameters!$O$11*calcs!$HB93+parameters!$P$11*calcs!$HE93)</f>
        <v>1.4822355228432412E-2</v>
      </c>
      <c r="HX93" s="97">
        <f>EXP(parameters!$E$13+parameters!$F$13*calcs!$Q93 +parameters!$G$13*calcs!$GM93+parameters!$H$13*LN(calcs!$GM93)+parameters!$I$13*calcs!$GQ93+parameters!$J$13*(calcs!$GU93+calcs!$GY93) + parameters!$K$13*calcs!$GT93+parameters!$L$13*(calcs!$GV93+calcs!$GZ93)+parameters!$M$13*(calcs!$GT93+calcs!$GV93+calcs!$GZ93)+parameters!$N$13*(calcs!$GO93+calcs!$GR93)+parameters!$O$13*calcs!$HB93+parameters!$P$13*calcs!$HE93)</f>
        <v>2.6573348851315126E-2</v>
      </c>
      <c r="HY93" s="97">
        <f>EXP(parameters!$E$14+parameters!$F$14*calcs!$Q93 +parameters!$G$14*calcs!$GM93+parameters!$H$14*LN(calcs!$GM93)+parameters!$I$14*calcs!$GQ93+parameters!$J$14*(calcs!$GU93+calcs!$GY93) + parameters!$K$14*calcs!$GT93+parameters!$L$14*(calcs!$GV93+calcs!$GZ93)+parameters!$M$14*(calcs!$GT93+calcs!$GV93+calcs!$GZ93)+parameters!$N$14*(calcs!$GO93+calcs!$GR93)+parameters!$O$14*calcs!$HB93+parameters!$P$14*calcs!$HE93)</f>
        <v>1.380490691873671E-2</v>
      </c>
      <c r="HZ93" s="81"/>
      <c r="IA93" s="97">
        <f>EXP(parameters!$E$16+parameters!$F$16*calcs!$Q93 +parameters!$G$16*calcs!$GM93+parameters!$H$16*LN(calcs!$GM93)+parameters!$I$16*calcs!$GQ93+parameters!$J$16*(calcs!$GU93+calcs!$GY93) + parameters!$K$16*calcs!$GT93+parameters!$L$16*(calcs!$GV93+calcs!$GZ93)+parameters!$M$16*(calcs!$GT93+calcs!$GV93+calcs!$GZ93)+parameters!$N$16*(calcs!$GO93+calcs!$GR93)+parameters!$O$16*calcs!$HB93+parameters!$P$16*calcs!$HE93)</f>
        <v>9.0167336005552801E-5</v>
      </c>
      <c r="IB93" s="81"/>
      <c r="IC93" s="97">
        <f>(parameters!$E$18+parameters!$F$18*calcs!$Q93 +parameters!$G$18*calcs!$GM93+parameters!$H$18*LN(calcs!$GM93)+parameters!$I$18*calcs!$GQ93+parameters!$J$18*(calcs!$GU93+calcs!$GY93) + parameters!$K$18*calcs!$GT93+parameters!$L$18*(calcs!$GV93+calcs!$GZ93)+parameters!$M$18*(calcs!$GT93+calcs!$GV93+calcs!$GZ93)+parameters!$N$18*(calcs!$GO93+calcs!$GR93)+parameters!$O$18*calcs!$HB93+parameters!$P$18*calcs!$HE93)</f>
        <v>-25.179539140456015</v>
      </c>
      <c r="ID93" s="97">
        <f>EXP(parameters!$E$19+parameters!$F$19*calcs!$Q93 +parameters!$G$19*calcs!$GM93+parameters!$H$19*LN(calcs!$GM93)+parameters!$I$19*calcs!$GQ93+parameters!$J$19*(calcs!$GU93+calcs!$GY93) + parameters!$K$19*calcs!$GT93+parameters!$L$19*(calcs!$GV93+calcs!$GZ93)+parameters!$M$19*(calcs!$GT93+calcs!$GV93+calcs!$GZ93)+parameters!$N$19*(calcs!$GO93+calcs!$GR93)+parameters!$O$19*calcs!$HB93+parameters!$P$19*calcs!$HE93)</f>
        <v>0.22935321242064424</v>
      </c>
      <c r="IE93" s="73"/>
      <c r="IF93" s="97">
        <f>(parameters!$E$21+parameters!$F$21*calcs!$Q93 +parameters!$G$21*calcs!$GM93+parameters!$H$21*LN(calcs!$GM93)+parameters!$I$21*calcs!$GQ93+parameters!$J$21*(calcs!$GU93+calcs!$GY93) + parameters!$K$21*calcs!$GT93+parameters!$L$21*(calcs!$GV93+calcs!$GZ93)+parameters!$M$21*(calcs!$GT93+calcs!$GV93+calcs!$GZ93)+parameters!$N$21*(calcs!$GO93+calcs!$GR93)+parameters!$O$21*calcs!$HB93+parameters!$P$21*calcs!$HE93)</f>
        <v>20.287565188859251</v>
      </c>
      <c r="IG93" s="97">
        <f>(parameters!$E$22+parameters!$F$22*calcs!$Q93 +parameters!$G$22*calcs!$GM93+parameters!$H$22*LN(calcs!$GM93)+parameters!$I$22*calcs!$GQ93+parameters!$J$22*(calcs!$GU93+calcs!$GY93) + parameters!$K$22*calcs!$GT93+parameters!$L$22*(calcs!$GV93+calcs!$GZ93)+parameters!$M$22*(calcs!$GT93+calcs!$GV93+calcs!$GZ93)+parameters!$N$22*(calcs!$GO93+calcs!$GR93)+parameters!$O$22*calcs!$HB93+parameters!$P$22*calcs!$HE93)</f>
        <v>0.89604445094950791</v>
      </c>
      <c r="IH93" s="81"/>
      <c r="II93" s="97">
        <f>(parameters!$E$24+parameters!$F$24*calcs!$Q93 +parameters!$G$24*calcs!$GM93+parameters!$H$24*LN(calcs!$GM93)+parameters!$I$24*calcs!$GQ93+parameters!$J$24*(calcs!$GU93+calcs!$GY93) + parameters!$K$24*calcs!$GT93+parameters!$L$24*(calcs!$GV93+calcs!$GZ93)+parameters!$M$24*(calcs!$GT93+calcs!$GV93+calcs!$GZ93)+parameters!$N$24*(calcs!$GO93+calcs!$GR93)+parameters!$O$24*calcs!$HB93+parameters!$P$24*calcs!$HE93)</f>
        <v>16.0064404292626</v>
      </c>
    </row>
    <row r="94" spans="1:243" x14ac:dyDescent="0.3">
      <c r="A94" s="138" t="s">
        <v>185</v>
      </c>
      <c r="C94" s="115">
        <v>76.160003662109403</v>
      </c>
      <c r="D94" s="115">
        <v>0.230000004172325</v>
      </c>
      <c r="E94" s="115">
        <v>14.2700004577637</v>
      </c>
      <c r="F94" s="115"/>
      <c r="G94" s="115">
        <v>0.94999998807907104</v>
      </c>
      <c r="H94" s="115">
        <v>0.38999998569488498</v>
      </c>
      <c r="I94" s="115">
        <v>1.7400000095367401</v>
      </c>
      <c r="J94" s="115">
        <v>5.0000000745058101E-2</v>
      </c>
      <c r="K94" s="115">
        <v>3.3599998950958199</v>
      </c>
      <c r="L94" s="115">
        <v>2.8699998855590798</v>
      </c>
      <c r="M94" s="91">
        <v>0</v>
      </c>
      <c r="N94" s="91">
        <v>0</v>
      </c>
      <c r="O94" s="91">
        <v>0</v>
      </c>
      <c r="P94" s="91">
        <v>95.759999999999991</v>
      </c>
      <c r="Q94" s="60">
        <v>1025</v>
      </c>
      <c r="R94" s="92">
        <f t="shared" si="316"/>
        <v>1.2676432034305827</v>
      </c>
      <c r="S94" s="93">
        <f t="shared" si="317"/>
        <v>2.8796795313925753E-3</v>
      </c>
      <c r="T94" s="93">
        <f t="shared" si="318"/>
        <v>0.13995520313377735</v>
      </c>
      <c r="U94" s="93">
        <f t="shared" si="319"/>
        <v>0</v>
      </c>
      <c r="V94" s="93">
        <f t="shared" si="320"/>
        <v>1.3223830569029385E-2</v>
      </c>
      <c r="W94" s="93">
        <f t="shared" si="321"/>
        <v>9.6750182509274356E-3</v>
      </c>
      <c r="X94" s="93">
        <f t="shared" si="322"/>
        <v>3.1027104307003211E-2</v>
      </c>
      <c r="Y94" s="93">
        <f t="shared" si="323"/>
        <v>7.0482098597488159E-4</v>
      </c>
      <c r="Z94" s="93">
        <f t="shared" si="324"/>
        <v>5.421190879323351E-2</v>
      </c>
      <c r="AA94" s="93">
        <f t="shared" si="325"/>
        <v>3.0465990458508712E-2</v>
      </c>
      <c r="AB94" s="93">
        <f t="shared" si="326"/>
        <v>0</v>
      </c>
      <c r="AC94" s="94">
        <f t="shared" si="327"/>
        <v>0</v>
      </c>
      <c r="AD94" s="92">
        <f t="shared" si="328"/>
        <v>2.5352864068611654</v>
      </c>
      <c r="AE94" s="93">
        <f t="shared" si="329"/>
        <v>5.7593590627851507E-3</v>
      </c>
      <c r="AF94" s="93">
        <f t="shared" si="330"/>
        <v>0.41986560940133205</v>
      </c>
      <c r="AG94" s="93">
        <f t="shared" si="331"/>
        <v>0</v>
      </c>
      <c r="AH94" s="93">
        <f t="shared" si="332"/>
        <v>1.3223830569029385E-2</v>
      </c>
      <c r="AI94" s="93">
        <f t="shared" si="333"/>
        <v>9.6750182509274356E-3</v>
      </c>
      <c r="AJ94" s="93">
        <f t="shared" si="334"/>
        <v>3.1027104307003211E-2</v>
      </c>
      <c r="AK94" s="93">
        <f t="shared" si="335"/>
        <v>7.0482098597488159E-4</v>
      </c>
      <c r="AL94" s="93">
        <f t="shared" si="336"/>
        <v>5.421190879323351E-2</v>
      </c>
      <c r="AM94" s="93">
        <f t="shared" si="337"/>
        <v>3.0465990458508712E-2</v>
      </c>
      <c r="AN94" s="94">
        <f t="shared" si="338"/>
        <v>3.1002200486899603</v>
      </c>
      <c r="AO94" s="92">
        <f t="shared" si="339"/>
        <v>18.808854352918317</v>
      </c>
      <c r="AP94" s="93">
        <f t="shared" si="340"/>
        <v>4.2727695571168713E-2</v>
      </c>
      <c r="AQ94" s="93">
        <f t="shared" si="341"/>
        <v>3.1149108336072127</v>
      </c>
      <c r="AR94" s="93">
        <f t="shared" si="342"/>
        <v>0</v>
      </c>
      <c r="AS94" s="93">
        <f t="shared" si="343"/>
        <v>9.8105327464157829E-2</v>
      </c>
      <c r="AT94" s="93">
        <f t="shared" si="344"/>
        <v>7.1777298474462209E-2</v>
      </c>
      <c r="AU94" s="93">
        <f t="shared" si="345"/>
        <v>0.23018475716348749</v>
      </c>
      <c r="AV94" s="93">
        <f t="shared" si="346"/>
        <v>5.2289458241109059E-3</v>
      </c>
      <c r="AW94" s="93">
        <f t="shared" si="347"/>
        <v>0.40218883907006991</v>
      </c>
      <c r="AX94" s="93">
        <f t="shared" si="348"/>
        <v>0.22602194990700678</v>
      </c>
      <c r="AY94" s="94">
        <f t="shared" si="349"/>
        <v>22.999999999999996</v>
      </c>
      <c r="AZ94" s="92">
        <f t="shared" si="350"/>
        <v>9.4044271764591585</v>
      </c>
      <c r="BA94" s="93">
        <f t="shared" si="351"/>
        <v>2.1363847785584356E-2</v>
      </c>
      <c r="BB94" s="93">
        <f t="shared" si="352"/>
        <v>2.0766072224048084</v>
      </c>
      <c r="BC94" s="93">
        <f t="shared" si="353"/>
        <v>0</v>
      </c>
      <c r="BD94" s="93">
        <f t="shared" si="354"/>
        <v>9.8105327464157829E-2</v>
      </c>
      <c r="BE94" s="93">
        <f t="shared" si="355"/>
        <v>7.1777298474462209E-2</v>
      </c>
      <c r="BF94" s="93">
        <f t="shared" si="356"/>
        <v>0.23018475716348749</v>
      </c>
      <c r="BG94" s="93">
        <f t="shared" si="357"/>
        <v>5.2289458241109059E-3</v>
      </c>
      <c r="BH94" s="93">
        <f t="shared" si="358"/>
        <v>0.80437767814013983</v>
      </c>
      <c r="BI94" s="93">
        <f t="shared" si="359"/>
        <v>0.45204389981401355</v>
      </c>
      <c r="BJ94" s="93">
        <f t="shared" si="360"/>
        <v>0</v>
      </c>
      <c r="BK94" s="93">
        <f t="shared" si="361"/>
        <v>0</v>
      </c>
      <c r="BL94" s="93">
        <f t="shared" si="362"/>
        <v>2</v>
      </c>
      <c r="BM94" s="94">
        <f t="shared" si="363"/>
        <v>13.164116153529923</v>
      </c>
      <c r="BN94" s="95">
        <f t="shared" si="364"/>
        <v>9.4044271764591585</v>
      </c>
      <c r="BO94" s="66">
        <f t="shared" si="365"/>
        <v>0</v>
      </c>
      <c r="BP94" s="66">
        <f t="shared" si="366"/>
        <v>0</v>
      </c>
      <c r="BQ94" s="66">
        <f t="shared" si="367"/>
        <v>9.4044271764591585</v>
      </c>
      <c r="BR94" s="66">
        <f t="shared" si="368"/>
        <v>2.0766072224048084</v>
      </c>
      <c r="BS94" s="66">
        <f t="shared" si="369"/>
        <v>2.1363847785584356E-2</v>
      </c>
      <c r="BT94" s="66">
        <f t="shared" si="370"/>
        <v>0</v>
      </c>
      <c r="BU94" s="66"/>
      <c r="BV94" s="66">
        <f t="shared" si="371"/>
        <v>7.1777298474462209E-2</v>
      </c>
      <c r="BW94" s="66">
        <f t="shared" si="372"/>
        <v>9.8105327464157829E-2</v>
      </c>
      <c r="BX94" s="66">
        <f t="shared" si="373"/>
        <v>5.2289458241109059E-3</v>
      </c>
      <c r="BY94" s="66">
        <f t="shared" si="374"/>
        <v>2.2730826419531236</v>
      </c>
      <c r="BZ94" s="66">
        <f t="shared" si="375"/>
        <v>0</v>
      </c>
      <c r="CA94" s="66">
        <f t="shared" si="376"/>
        <v>0</v>
      </c>
      <c r="CB94" s="66">
        <f t="shared" si="377"/>
        <v>0</v>
      </c>
      <c r="CC94" s="66">
        <f t="shared" si="378"/>
        <v>0.23018475716348749</v>
      </c>
      <c r="CD94" s="56">
        <f t="shared" si="379"/>
        <v>0.23018475716348749</v>
      </c>
      <c r="CE94" s="66">
        <f t="shared" si="380"/>
        <v>0.46036951432697498</v>
      </c>
      <c r="CF94" s="66">
        <f t="shared" si="381"/>
        <v>0.57419292097665231</v>
      </c>
      <c r="CG94" s="66">
        <f t="shared" si="382"/>
        <v>0.45204389981401355</v>
      </c>
      <c r="CH94" s="67">
        <f t="shared" si="383"/>
        <v>1.0262368207906658</v>
      </c>
      <c r="CI94" s="60"/>
      <c r="CJ94" s="60">
        <f t="shared" si="384"/>
        <v>0.85066318765541904</v>
      </c>
      <c r="CK94" s="60">
        <f t="shared" si="385"/>
        <v>1.2154253132831589</v>
      </c>
      <c r="CL94" s="60">
        <f t="shared" si="386"/>
        <v>1.2596896825660067</v>
      </c>
      <c r="CM94" s="60"/>
      <c r="CN94" s="60">
        <f t="shared" si="387"/>
        <v>0.85066318765541904</v>
      </c>
      <c r="CO94" s="60">
        <f t="shared" si="388"/>
        <v>8</v>
      </c>
      <c r="CP94" s="60">
        <f t="shared" si="389"/>
        <v>1.8173438857870355E-2</v>
      </c>
      <c r="CQ94" s="60">
        <f t="shared" si="390"/>
        <v>1.7664933193191401</v>
      </c>
      <c r="CR94" s="60">
        <f t="shared" si="391"/>
        <v>0</v>
      </c>
      <c r="CS94" s="60">
        <f t="shared" si="392"/>
        <v>8.3454590586639232E-2</v>
      </c>
      <c r="CT94" s="60">
        <f t="shared" si="393"/>
        <v>6.1058305521580467E-2</v>
      </c>
      <c r="CU94" s="60">
        <f t="shared" si="394"/>
        <v>0.19580969927838082</v>
      </c>
      <c r="CV94" s="60">
        <f t="shared" si="395"/>
        <v>4.448071722815675E-3</v>
      </c>
      <c r="CW94" s="60">
        <f t="shared" si="396"/>
        <v>0.68425447976555598</v>
      </c>
      <c r="CX94" s="60">
        <f t="shared" si="397"/>
        <v>0.38453710477597564</v>
      </c>
      <c r="CY94" s="60">
        <f t="shared" si="398"/>
        <v>0</v>
      </c>
      <c r="CZ94" s="60">
        <f t="shared" si="399"/>
        <v>0</v>
      </c>
      <c r="DA94" s="60">
        <f t="shared" si="400"/>
        <v>1.7013263753108381</v>
      </c>
      <c r="DB94" s="60">
        <f t="shared" si="401"/>
        <v>19.565253316074635</v>
      </c>
      <c r="DC94" s="60">
        <f t="shared" si="510"/>
        <v>6.8694933678507297</v>
      </c>
      <c r="DD94" s="60" t="str">
        <f t="shared" si="402"/>
        <v>FAIL</v>
      </c>
      <c r="DE94" s="59">
        <f t="shared" si="403"/>
        <v>8</v>
      </c>
      <c r="DF94" s="59">
        <f t="shared" si="404"/>
        <v>0</v>
      </c>
      <c r="DG94" s="59">
        <f t="shared" si="405"/>
        <v>0</v>
      </c>
      <c r="DH94" s="59">
        <f t="shared" si="406"/>
        <v>8</v>
      </c>
      <c r="DI94" s="59">
        <f t="shared" si="407"/>
        <v>1.7664933193191401</v>
      </c>
      <c r="DJ94" s="59">
        <f t="shared" si="408"/>
        <v>1.8173438857870355E-2</v>
      </c>
      <c r="DK94" s="59">
        <f t="shared" si="409"/>
        <v>0</v>
      </c>
      <c r="DL94" s="59">
        <f t="shared" si="410"/>
        <v>6.8694933678507297</v>
      </c>
      <c r="DM94" s="59">
        <f t="shared" si="411"/>
        <v>0</v>
      </c>
      <c r="DN94" s="59">
        <f t="shared" si="412"/>
        <v>0</v>
      </c>
      <c r="DO94" s="59">
        <f t="shared" si="413"/>
        <v>0</v>
      </c>
      <c r="DP94" s="59">
        <f t="shared" si="414"/>
        <v>8.6541601260277403</v>
      </c>
      <c r="DQ94" s="59">
        <f t="shared" si="415"/>
        <v>6.1058305521580467E-2</v>
      </c>
      <c r="DR94" s="59">
        <f t="shared" si="416"/>
        <v>0</v>
      </c>
      <c r="DS94" s="59">
        <f t="shared" si="417"/>
        <v>4.448071722815675E-3</v>
      </c>
      <c r="DT94" s="59">
        <f t="shared" si="418"/>
        <v>0.19580969927838082</v>
      </c>
      <c r="DU94" s="59">
        <f t="shared" si="419"/>
        <v>0.68425447976555598</v>
      </c>
      <c r="DV94" s="59">
        <f t="shared" si="420"/>
        <v>0.94557055628833298</v>
      </c>
      <c r="DW94" s="59">
        <f t="shared" si="421"/>
        <v>0</v>
      </c>
      <c r="DX94" s="59">
        <f t="shared" si="422"/>
        <v>0</v>
      </c>
      <c r="DY94" s="59">
        <f t="shared" si="423"/>
        <v>0</v>
      </c>
      <c r="DZ94" s="60"/>
      <c r="EA94" s="60">
        <f t="shared" si="424"/>
        <v>0.69680132661144101</v>
      </c>
      <c r="EB94" s="60">
        <f t="shared" si="425"/>
        <v>1.1799807065771908</v>
      </c>
      <c r="EC94" s="60">
        <f t="shared" si="426"/>
        <v>1.0917310582238724</v>
      </c>
      <c r="ED94" s="60">
        <f t="shared" si="427"/>
        <v>0.99787181432366345</v>
      </c>
      <c r="EE94" s="60"/>
      <c r="EF94" s="60">
        <f t="shared" si="428"/>
        <v>1.1799807065771908</v>
      </c>
      <c r="EG94" s="60">
        <f t="shared" si="429"/>
        <v>11.097042624632014</v>
      </c>
      <c r="EH94" s="60">
        <f t="shared" si="430"/>
        <v>2.5208928205241381E-2</v>
      </c>
      <c r="EI94" s="60">
        <f t="shared" si="431"/>
        <v>2.4503564575765235</v>
      </c>
      <c r="EJ94" s="60">
        <f t="shared" si="432"/>
        <v>0</v>
      </c>
      <c r="EK94" s="60">
        <f t="shared" si="433"/>
        <v>0.11576239362014364</v>
      </c>
      <c r="EL94" s="60">
        <f t="shared" si="434"/>
        <v>8.4695827370097829E-2</v>
      </c>
      <c r="EM94" s="60">
        <f t="shared" si="435"/>
        <v>0.27161357240107104</v>
      </c>
      <c r="EN94" s="60">
        <f t="shared" si="436"/>
        <v>6.1700551881882382E-3</v>
      </c>
      <c r="EO94" s="60">
        <f t="shared" si="437"/>
        <v>0.94915014100672235</v>
      </c>
      <c r="EP94" s="60">
        <f t="shared" si="438"/>
        <v>0.53340308030644856</v>
      </c>
      <c r="EQ94" s="60">
        <f t="shared" si="439"/>
        <v>0</v>
      </c>
      <c r="ER94" s="60">
        <f t="shared" si="440"/>
        <v>0</v>
      </c>
      <c r="ES94" s="60">
        <f t="shared" si="441"/>
        <v>2.3599614131543816</v>
      </c>
      <c r="ET94" s="60">
        <f t="shared" si="442"/>
        <v>27.139556251275387</v>
      </c>
      <c r="EU94" s="60">
        <f t="shared" si="511"/>
        <v>-8.2791125025507739</v>
      </c>
      <c r="EV94" s="60" t="str">
        <f t="shared" si="443"/>
        <v/>
      </c>
      <c r="EW94" s="62">
        <f t="shared" si="444"/>
        <v>11.097042624632014</v>
      </c>
      <c r="EX94" s="62">
        <f t="shared" si="445"/>
        <v>0</v>
      </c>
      <c r="EY94" s="62">
        <f t="shared" si="446"/>
        <v>0</v>
      </c>
      <c r="EZ94" s="62">
        <f t="shared" si="447"/>
        <v>11.097042624632014</v>
      </c>
      <c r="FA94" s="62">
        <f t="shared" si="448"/>
        <v>2.4503564575765235</v>
      </c>
      <c r="FB94" s="62">
        <f t="shared" si="449"/>
        <v>2.5208928205241381E-2</v>
      </c>
      <c r="FC94" s="62">
        <f t="shared" si="450"/>
        <v>0</v>
      </c>
      <c r="FD94" s="62">
        <f t="shared" si="451"/>
        <v>-8.2791125025507739</v>
      </c>
      <c r="FE94" s="62">
        <f t="shared" si="452"/>
        <v>8.4695827370097829E-2</v>
      </c>
      <c r="FF94" s="62">
        <f t="shared" si="453"/>
        <v>8.3948748961709168</v>
      </c>
      <c r="FG94" s="62">
        <f t="shared" si="454"/>
        <v>6.1700551881882382E-3</v>
      </c>
      <c r="FH94" s="62">
        <f t="shared" si="455"/>
        <v>2.682193661960194</v>
      </c>
      <c r="FI94" s="62">
        <f t="shared" si="456"/>
        <v>0</v>
      </c>
      <c r="FJ94" s="62">
        <f t="shared" si="457"/>
        <v>0</v>
      </c>
      <c r="FK94" s="62">
        <f t="shared" si="458"/>
        <v>0</v>
      </c>
      <c r="FL94" s="62">
        <f t="shared" si="459"/>
        <v>0.27161357240107104</v>
      </c>
      <c r="FM94" s="62">
        <f t="shared" si="460"/>
        <v>0.94915014100672235</v>
      </c>
      <c r="FN94" s="62">
        <f t="shared" si="461"/>
        <v>1.2207637134077933</v>
      </c>
      <c r="FO94" s="62">
        <f t="shared" si="462"/>
        <v>0</v>
      </c>
      <c r="FP94" s="62">
        <f t="shared" si="463"/>
        <v>0.53340308030644856</v>
      </c>
      <c r="FQ94" s="62">
        <f t="shared" si="464"/>
        <v>0.53340308030644856</v>
      </c>
      <c r="FR94" s="62" t="str">
        <f t="shared" si="465"/>
        <v>Fail</v>
      </c>
      <c r="FS94" s="62" t="str">
        <f t="shared" si="466"/>
        <v>Low-Ca</v>
      </c>
      <c r="FT94" s="60">
        <f t="shared" si="467"/>
        <v>9.9882211177229722E-3</v>
      </c>
      <c r="FU94" s="60"/>
      <c r="FV94" s="60">
        <f t="shared" si="468"/>
        <v>1.0153219471163049</v>
      </c>
      <c r="FW94" s="60">
        <f t="shared" si="469"/>
        <v>9.5485213123160051</v>
      </c>
      <c r="FX94" s="60">
        <f t="shared" si="470"/>
        <v>2.1691183531555868E-2</v>
      </c>
      <c r="FY94" s="60">
        <f t="shared" si="471"/>
        <v>2.1084248884478316</v>
      </c>
      <c r="FZ94" s="60">
        <f t="shared" si="472"/>
        <v>0</v>
      </c>
      <c r="GA94" s="60">
        <f t="shared" si="473"/>
        <v>9.9608492103391427E-2</v>
      </c>
      <c r="GB94" s="60">
        <f t="shared" si="474"/>
        <v>7.2877066445839148E-2</v>
      </c>
      <c r="GC94" s="60">
        <f t="shared" si="475"/>
        <v>0.23371163583972593</v>
      </c>
      <c r="GD94" s="60">
        <f t="shared" si="476"/>
        <v>5.3090634555019566E-3</v>
      </c>
      <c r="GE94" s="60">
        <f t="shared" si="477"/>
        <v>0.81670231038613916</v>
      </c>
      <c r="GF94" s="60">
        <f t="shared" si="478"/>
        <v>0.45897009254121207</v>
      </c>
      <c r="GG94" s="60">
        <f t="shared" si="479"/>
        <v>0</v>
      </c>
      <c r="GH94" s="60">
        <f t="shared" si="480"/>
        <v>0</v>
      </c>
      <c r="GI94" s="60">
        <f t="shared" si="481"/>
        <v>2.0306438942326097</v>
      </c>
      <c r="GJ94" s="60">
        <f t="shared" si="482"/>
        <v>23.352404783675009</v>
      </c>
      <c r="GK94" s="60">
        <f t="shared" si="512"/>
        <v>-0.70480956735001854</v>
      </c>
      <c r="GL94" s="60"/>
      <c r="GM94" s="88">
        <f t="shared" si="483"/>
        <v>9.5485213123160051</v>
      </c>
      <c r="GN94" s="88">
        <f t="shared" si="484"/>
        <v>0</v>
      </c>
      <c r="GO94" s="88">
        <f t="shared" si="485"/>
        <v>0</v>
      </c>
      <c r="GP94" s="87">
        <f t="shared" si="486"/>
        <v>9.5485213123160051</v>
      </c>
      <c r="GQ94" s="88">
        <f t="shared" si="487"/>
        <v>2.1084248884478316</v>
      </c>
      <c r="GR94" s="88">
        <f t="shared" si="488"/>
        <v>2.1691183531555868E-2</v>
      </c>
      <c r="GS94" s="88">
        <f t="shared" si="489"/>
        <v>0</v>
      </c>
      <c r="GT94" s="88">
        <f t="shared" si="490"/>
        <v>-0.70480956735001854</v>
      </c>
      <c r="GU94" s="88">
        <f t="shared" si="491"/>
        <v>7.2877066445839148E-2</v>
      </c>
      <c r="GV94" s="88">
        <f t="shared" si="492"/>
        <v>0.80441805945340994</v>
      </c>
      <c r="GW94" s="88">
        <f t="shared" si="493"/>
        <v>5.3090634555019566E-3</v>
      </c>
      <c r="GX94" s="87">
        <f t="shared" si="494"/>
        <v>2.3079106939841196</v>
      </c>
      <c r="GY94" s="88">
        <f t="shared" si="495"/>
        <v>0</v>
      </c>
      <c r="GZ94" s="88">
        <f t="shared" si="496"/>
        <v>0</v>
      </c>
      <c r="HA94" s="88">
        <f t="shared" si="497"/>
        <v>0</v>
      </c>
      <c r="HB94" s="88">
        <f t="shared" si="498"/>
        <v>0.23371163583972593</v>
      </c>
      <c r="HC94" s="88">
        <f t="shared" si="499"/>
        <v>0.81670231038613916</v>
      </c>
      <c r="HD94" s="87">
        <f t="shared" si="500"/>
        <v>1.050413946225865</v>
      </c>
      <c r="HE94" s="88">
        <f t="shared" si="501"/>
        <v>0</v>
      </c>
      <c r="HF94" s="88">
        <f t="shared" si="502"/>
        <v>0.45897009254121207</v>
      </c>
      <c r="HG94" s="88">
        <f t="shared" si="503"/>
        <v>0.45897009254121207</v>
      </c>
      <c r="HH94" s="96" t="str">
        <f t="shared" si="504"/>
        <v>Fail</v>
      </c>
      <c r="HI94" s="83">
        <f t="shared" si="505"/>
        <v>8.3070182763341313E-2</v>
      </c>
      <c r="HJ94" s="83">
        <f t="shared" si="506"/>
        <v>0.45897009254121207</v>
      </c>
      <c r="HK94" s="83">
        <f t="shared" si="507"/>
        <v>2.1691183531555868E-2</v>
      </c>
      <c r="HL94" s="83">
        <f t="shared" si="508"/>
        <v>9.5485213123160051</v>
      </c>
      <c r="HM94" s="96" t="str">
        <f t="shared" si="509"/>
        <v>Ferroactinolite</v>
      </c>
      <c r="HN94" s="60"/>
      <c r="HO94" s="60"/>
      <c r="HP94" s="97">
        <f>parameters!$E$5+parameters!$F$5*calcs!$Q94 +parameters!$G$5*calcs!$GM94+parameters!$H$5*LN(calcs!$GM94)+parameters!$I$5*calcs!$GQ94+parameters!$J$5*(calcs!$GU94+calcs!$GY94) + parameters!$K$5*calcs!$GT94+parameters!$L$5*(calcs!$GV94+calcs!$GZ94)+parameters!$M$5*(calcs!$GT94+calcs!$GV94+calcs!$GZ94)+parameters!$N$5*(calcs!$GO94+calcs!$GR94)+parameters!$O$5*calcs!$HB94+parameters!$P$5*calcs!$HE94</f>
        <v>31.953930522481564</v>
      </c>
      <c r="HQ94" s="97">
        <f>parameters!$E$6+parameters!$F$6*calcs!$Q94 +parameters!$G$6*calcs!$GM94+parameters!$H$6*LN(calcs!$GM94)+parameters!$I$6*calcs!$GQ94+parameters!$J$6*(calcs!$GU94+calcs!$GY94) + parameters!$K$6*calcs!$GT94+parameters!$L$6*(calcs!$GV94+calcs!$GZ94)+parameters!$M$6*(calcs!$GT94+calcs!$GV94+calcs!$GZ94)+parameters!$N$6*(calcs!$GO94+calcs!$GR94)+parameters!$O$6*calcs!$HB94+parameters!$P$6*calcs!$HE94</f>
        <v>100.41425049091438</v>
      </c>
      <c r="HR94" s="97">
        <f>parameters!$E$7+parameters!$F$7*calcs!$Q94 +parameters!$G$7*calcs!$GM94+parameters!$H$7*LN(calcs!$GM94)+parameters!$I$7*calcs!$GQ94+parameters!$J$7*(calcs!$GU94+calcs!$GY94) + parameters!$K$7*calcs!$GT94+parameters!$L$7*(calcs!$GV94+calcs!$GZ94)+parameters!$M$7*(calcs!$GT94+calcs!$GV94+calcs!$GZ94)+parameters!$N$7*(calcs!$GO94+calcs!$GR94)+parameters!$O$7*calcs!$HB94+parameters!$P$7*calcs!$HE94</f>
        <v>154.69389096342218</v>
      </c>
      <c r="HS94" s="97">
        <f>parameters!$E$8+parameters!$F$8*calcs!$Q94 +parameters!$G$8*calcs!$GM94+parameters!$H$8*LN(calcs!$GM94)+parameters!$I$8*calcs!$GQ94+parameters!$J$8*(calcs!$GU94+calcs!$GY94) + parameters!$K$8*calcs!$GT94+parameters!$L$8*(calcs!$GV94+calcs!$GZ94)+parameters!$M$8*(calcs!$GT94+calcs!$GV94+calcs!$GZ94)+parameters!$N$8*(calcs!$GO94+calcs!$GR94)+parameters!$O$8*calcs!$HB94+parameters!$P$8*calcs!$HE94</f>
        <v>154.84755655105582</v>
      </c>
      <c r="HT94" s="81"/>
      <c r="HU94" s="97">
        <f>EXP(parameters!$E$10+parameters!$F$10*calcs!$Q94 +parameters!$G$10*calcs!$GM94+parameters!$H$10*LN(calcs!$GM94)+parameters!$I$10*calcs!$GQ94+parameters!$J$10*(calcs!$GU94+calcs!$GY94) + parameters!$K$10*calcs!$GT94+parameters!$L$10*(calcs!$GV94+calcs!$GZ94)+parameters!$M$10*(calcs!$GT94+calcs!$GV94+calcs!$GZ94)+parameters!$N$10*(calcs!$GO94+calcs!$GR94)+parameters!$O$10*calcs!$HB94+parameters!$P$10*calcs!$HE94)</f>
        <v>7.2093195814042759E-3</v>
      </c>
      <c r="HV94" s="97">
        <f>EXP(parameters!$E$11+parameters!$F$11*calcs!$Q94 +parameters!$G$11*calcs!$GM94+parameters!$H$11*LN(calcs!$GM94)+parameters!$I$11*calcs!$GQ94+parameters!$J$11*(calcs!$GU94+calcs!$GY94) + parameters!$K$11*calcs!$GT94+parameters!$L$11*(calcs!$GV94+calcs!$GZ94)+parameters!$M$11*(calcs!$GT94+calcs!$GV94+calcs!$GZ94)+parameters!$N$11*(calcs!$GO94+calcs!$GR94)+parameters!$O$11*calcs!$HB94+parameters!$P$11*calcs!$HE94)</f>
        <v>1.1191745314830309E-2</v>
      </c>
      <c r="HX94" s="97">
        <f>EXP(parameters!$E$13+parameters!$F$13*calcs!$Q94 +parameters!$G$13*calcs!$GM94+parameters!$H$13*LN(calcs!$GM94)+parameters!$I$13*calcs!$GQ94+parameters!$J$13*(calcs!$GU94+calcs!$GY94) + parameters!$K$13*calcs!$GT94+parameters!$L$13*(calcs!$GV94+calcs!$GZ94)+parameters!$M$13*(calcs!$GT94+calcs!$GV94+calcs!$GZ94)+parameters!$N$13*(calcs!$GO94+calcs!$GR94)+parameters!$O$13*calcs!$HB94+parameters!$P$13*calcs!$HE94)</f>
        <v>2.0143880737026807E-2</v>
      </c>
      <c r="HY94" s="97">
        <f>EXP(parameters!$E$14+parameters!$F$14*calcs!$Q94 +parameters!$G$14*calcs!$GM94+parameters!$H$14*LN(calcs!$GM94)+parameters!$I$14*calcs!$GQ94+parameters!$J$14*(calcs!$GU94+calcs!$GY94) + parameters!$K$14*calcs!$GT94+parameters!$L$14*(calcs!$GV94+calcs!$GZ94)+parameters!$M$14*(calcs!$GT94+calcs!$GV94+calcs!$GZ94)+parameters!$N$14*(calcs!$GO94+calcs!$GR94)+parameters!$O$14*calcs!$HB94+parameters!$P$14*calcs!$HE94)</f>
        <v>9.8794624800263523E-3</v>
      </c>
      <c r="HZ94" s="81"/>
      <c r="IA94" s="97">
        <f>EXP(parameters!$E$16+parameters!$F$16*calcs!$Q94 +parameters!$G$16*calcs!$GM94+parameters!$H$16*LN(calcs!$GM94)+parameters!$I$16*calcs!$GQ94+parameters!$J$16*(calcs!$GU94+calcs!$GY94) + parameters!$K$16*calcs!$GT94+parameters!$L$16*(calcs!$GV94+calcs!$GZ94)+parameters!$M$16*(calcs!$GT94+calcs!$GV94+calcs!$GZ94)+parameters!$N$16*(calcs!$GO94+calcs!$GR94)+parameters!$O$16*calcs!$HB94+parameters!$P$16*calcs!$HE94)</f>
        <v>3.855917690206525E-5</v>
      </c>
      <c r="IB94" s="81"/>
      <c r="IC94" s="97">
        <f>(parameters!$E$18+parameters!$F$18*calcs!$Q94 +parameters!$G$18*calcs!$GM94+parameters!$H$18*LN(calcs!$GM94)+parameters!$I$18*calcs!$GQ94+parameters!$J$18*(calcs!$GU94+calcs!$GY94) + parameters!$K$18*calcs!$GT94+parameters!$L$18*(calcs!$GV94+calcs!$GZ94)+parameters!$M$18*(calcs!$GT94+calcs!$GV94+calcs!$GZ94)+parameters!$N$18*(calcs!$GO94+calcs!$GR94)+parameters!$O$18*calcs!$HB94+parameters!$P$18*calcs!$HE94)</f>
        <v>-27.162625128427226</v>
      </c>
      <c r="ID94" s="97">
        <f>EXP(parameters!$E$19+parameters!$F$19*calcs!$Q94 +parameters!$G$19*calcs!$GM94+parameters!$H$19*LN(calcs!$GM94)+parameters!$I$19*calcs!$GQ94+parameters!$J$19*(calcs!$GU94+calcs!$GY94) + parameters!$K$19*calcs!$GT94+parameters!$L$19*(calcs!$GV94+calcs!$GZ94)+parameters!$M$19*(calcs!$GT94+calcs!$GV94+calcs!$GZ94)+parameters!$N$19*(calcs!$GO94+calcs!$GR94)+parameters!$O$19*calcs!$HB94+parameters!$P$19*calcs!$HE94)</f>
        <v>0.14140689271407295</v>
      </c>
      <c r="IE94" s="73"/>
      <c r="IF94" s="97">
        <f>(parameters!$E$21+parameters!$F$21*calcs!$Q94 +parameters!$G$21*calcs!$GM94+parameters!$H$21*LN(calcs!$GM94)+parameters!$I$21*calcs!$GQ94+parameters!$J$21*(calcs!$GU94+calcs!$GY94) + parameters!$K$21*calcs!$GT94+parameters!$L$21*(calcs!$GV94+calcs!$GZ94)+parameters!$M$21*(calcs!$GT94+calcs!$GV94+calcs!$GZ94)+parameters!$N$21*(calcs!$GO94+calcs!$GR94)+parameters!$O$21*calcs!$HB94+parameters!$P$21*calcs!$HE94)</f>
        <v>23.034754685124238</v>
      </c>
      <c r="IG94" s="97">
        <f>(parameters!$E$22+parameters!$F$22*calcs!$Q94 +parameters!$G$22*calcs!$GM94+parameters!$H$22*LN(calcs!$GM94)+parameters!$I$22*calcs!$GQ94+parameters!$J$22*(calcs!$GU94+calcs!$GY94) + parameters!$K$22*calcs!$GT94+parameters!$L$22*(calcs!$GV94+calcs!$GZ94)+parameters!$M$22*(calcs!$GT94+calcs!$GV94+calcs!$GZ94)+parameters!$N$22*(calcs!$GO94+calcs!$GR94)+parameters!$O$22*calcs!$HB94+parameters!$P$22*calcs!$HE94)</f>
        <v>0.512576515478675</v>
      </c>
      <c r="IH94" s="81"/>
      <c r="II94" s="97">
        <f>(parameters!$E$24+parameters!$F$24*calcs!$Q94 +parameters!$G$24*calcs!$GM94+parameters!$H$24*LN(calcs!$GM94)+parameters!$I$24*calcs!$GQ94+parameters!$J$24*(calcs!$GU94+calcs!$GY94) + parameters!$K$24*calcs!$GT94+parameters!$L$24*(calcs!$GV94+calcs!$GZ94)+parameters!$M$24*(calcs!$GT94+calcs!$GV94+calcs!$GZ94)+parameters!$N$24*(calcs!$GO94+calcs!$GR94)+parameters!$O$24*calcs!$HB94+parameters!$P$24*calcs!$HE94)</f>
        <v>16.206694799382188</v>
      </c>
    </row>
    <row r="95" spans="1:243" x14ac:dyDescent="0.3">
      <c r="A95" s="138" t="s">
        <v>185</v>
      </c>
      <c r="C95" s="115">
        <v>73.589996337890597</v>
      </c>
      <c r="D95" s="115">
        <v>0.33000001311302202</v>
      </c>
      <c r="E95" s="115">
        <v>15.6099996566772</v>
      </c>
      <c r="F95" s="115"/>
      <c r="G95" s="115">
        <v>1.6000000238418599</v>
      </c>
      <c r="H95" s="115">
        <v>0.40999999642372098</v>
      </c>
      <c r="I95" s="115">
        <v>2.1500000953674299</v>
      </c>
      <c r="J95" s="115">
        <v>5.9999998658895499E-2</v>
      </c>
      <c r="K95" s="115">
        <v>3.8399999141693102</v>
      </c>
      <c r="L95" s="115">
        <v>2.4100000858306898</v>
      </c>
      <c r="M95" s="91">
        <v>0</v>
      </c>
      <c r="N95" s="91">
        <v>0</v>
      </c>
      <c r="O95" s="91">
        <v>0</v>
      </c>
      <c r="P95" s="91">
        <v>95.759999999999991</v>
      </c>
      <c r="Q95" s="60">
        <v>1025</v>
      </c>
      <c r="R95" s="92">
        <f t="shared" si="316"/>
        <v>1.2248667832538382</v>
      </c>
      <c r="S95" s="93">
        <f t="shared" si="317"/>
        <v>4.1317141994869416E-3</v>
      </c>
      <c r="T95" s="93">
        <f t="shared" si="318"/>
        <v>0.15309744938934811</v>
      </c>
      <c r="U95" s="93">
        <f t="shared" si="319"/>
        <v>0</v>
      </c>
      <c r="V95" s="93">
        <f t="shared" si="320"/>
        <v>2.2271715253923439E-2</v>
      </c>
      <c r="W95" s="93">
        <f t="shared" si="321"/>
        <v>1.0171173317383304E-2</v>
      </c>
      <c r="X95" s="93">
        <f t="shared" si="322"/>
        <v>3.8338090145638909E-2</v>
      </c>
      <c r="Y95" s="93">
        <f t="shared" si="323"/>
        <v>8.4578515166190444E-4</v>
      </c>
      <c r="Z95" s="93">
        <f t="shared" si="324"/>
        <v>6.1956467741804647E-2</v>
      </c>
      <c r="AA95" s="93">
        <f t="shared" si="325"/>
        <v>2.5582941654236361E-2</v>
      </c>
      <c r="AB95" s="93">
        <f t="shared" si="326"/>
        <v>0</v>
      </c>
      <c r="AC95" s="94">
        <f t="shared" si="327"/>
        <v>0</v>
      </c>
      <c r="AD95" s="92">
        <f t="shared" si="328"/>
        <v>2.4497335665076765</v>
      </c>
      <c r="AE95" s="93">
        <f t="shared" si="329"/>
        <v>8.2634283989738832E-3</v>
      </c>
      <c r="AF95" s="93">
        <f t="shared" si="330"/>
        <v>0.45929234816804432</v>
      </c>
      <c r="AG95" s="93">
        <f t="shared" si="331"/>
        <v>0</v>
      </c>
      <c r="AH95" s="93">
        <f t="shared" si="332"/>
        <v>2.2271715253923439E-2</v>
      </c>
      <c r="AI95" s="93">
        <f t="shared" si="333"/>
        <v>1.0171173317383304E-2</v>
      </c>
      <c r="AJ95" s="93">
        <f t="shared" si="334"/>
        <v>3.8338090145638909E-2</v>
      </c>
      <c r="AK95" s="93">
        <f t="shared" si="335"/>
        <v>8.4578515166190444E-4</v>
      </c>
      <c r="AL95" s="93">
        <f t="shared" si="336"/>
        <v>6.1956467741804647E-2</v>
      </c>
      <c r="AM95" s="93">
        <f t="shared" si="337"/>
        <v>2.5582941654236361E-2</v>
      </c>
      <c r="AN95" s="94">
        <f t="shared" si="338"/>
        <v>3.0764555163393434</v>
      </c>
      <c r="AO95" s="92">
        <f t="shared" si="339"/>
        <v>18.314541435892369</v>
      </c>
      <c r="AP95" s="93">
        <f t="shared" si="340"/>
        <v>6.1778514971849566E-2</v>
      </c>
      <c r="AQ95" s="93">
        <f t="shared" si="341"/>
        <v>3.4337320828336675</v>
      </c>
      <c r="AR95" s="93">
        <f t="shared" si="342"/>
        <v>0</v>
      </c>
      <c r="AS95" s="93">
        <f t="shared" si="343"/>
        <v>0.16650637336364341</v>
      </c>
      <c r="AT95" s="93">
        <f t="shared" si="344"/>
        <v>7.6041075535581371E-2</v>
      </c>
      <c r="AU95" s="93">
        <f t="shared" si="345"/>
        <v>0.28662077792657803</v>
      </c>
      <c r="AV95" s="93">
        <f t="shared" si="346"/>
        <v>6.3232048651140202E-3</v>
      </c>
      <c r="AW95" s="93">
        <f t="shared" si="347"/>
        <v>0.46319498217777083</v>
      </c>
      <c r="AX95" s="93">
        <f t="shared" si="348"/>
        <v>0.1912615524334248</v>
      </c>
      <c r="AY95" s="94">
        <f t="shared" si="349"/>
        <v>23</v>
      </c>
      <c r="AZ95" s="92">
        <f t="shared" si="350"/>
        <v>9.1572707179461847</v>
      </c>
      <c r="BA95" s="93">
        <f t="shared" si="351"/>
        <v>3.0889257485924783E-2</v>
      </c>
      <c r="BB95" s="93">
        <f t="shared" si="352"/>
        <v>2.2891547218891115</v>
      </c>
      <c r="BC95" s="93">
        <f t="shared" si="353"/>
        <v>0</v>
      </c>
      <c r="BD95" s="93">
        <f t="shared" si="354"/>
        <v>0.16650637336364341</v>
      </c>
      <c r="BE95" s="93">
        <f t="shared" si="355"/>
        <v>7.6041075535581371E-2</v>
      </c>
      <c r="BF95" s="93">
        <f t="shared" si="356"/>
        <v>0.28662077792657803</v>
      </c>
      <c r="BG95" s="93">
        <f t="shared" si="357"/>
        <v>6.3232048651140202E-3</v>
      </c>
      <c r="BH95" s="93">
        <f t="shared" si="358"/>
        <v>0.92638996435554166</v>
      </c>
      <c r="BI95" s="93">
        <f t="shared" si="359"/>
        <v>0.38252310486684959</v>
      </c>
      <c r="BJ95" s="93">
        <f t="shared" si="360"/>
        <v>0</v>
      </c>
      <c r="BK95" s="93">
        <f t="shared" si="361"/>
        <v>0</v>
      </c>
      <c r="BL95" s="93">
        <f t="shared" si="362"/>
        <v>2</v>
      </c>
      <c r="BM95" s="94">
        <f t="shared" si="363"/>
        <v>13.321719198234529</v>
      </c>
      <c r="BN95" s="95">
        <f t="shared" si="364"/>
        <v>9.1572707179461847</v>
      </c>
      <c r="BO95" s="66">
        <f t="shared" si="365"/>
        <v>0</v>
      </c>
      <c r="BP95" s="66">
        <f t="shared" si="366"/>
        <v>0</v>
      </c>
      <c r="BQ95" s="66">
        <f t="shared" si="367"/>
        <v>9.1572707179461847</v>
      </c>
      <c r="BR95" s="66">
        <f t="shared" si="368"/>
        <v>2.2891547218891115</v>
      </c>
      <c r="BS95" s="66">
        <f t="shared" si="369"/>
        <v>3.0889257485924783E-2</v>
      </c>
      <c r="BT95" s="66">
        <f t="shared" si="370"/>
        <v>0</v>
      </c>
      <c r="BU95" s="66"/>
      <c r="BV95" s="66">
        <f t="shared" si="371"/>
        <v>7.6041075535581371E-2</v>
      </c>
      <c r="BW95" s="66">
        <f t="shared" si="372"/>
        <v>0.16650637336364341</v>
      </c>
      <c r="BX95" s="66">
        <f t="shared" si="373"/>
        <v>6.3232048651140202E-3</v>
      </c>
      <c r="BY95" s="66">
        <f t="shared" si="374"/>
        <v>2.5689146331393751</v>
      </c>
      <c r="BZ95" s="66">
        <f t="shared" si="375"/>
        <v>0</v>
      </c>
      <c r="CA95" s="66">
        <f t="shared" si="376"/>
        <v>0</v>
      </c>
      <c r="CB95" s="66">
        <f t="shared" si="377"/>
        <v>0</v>
      </c>
      <c r="CC95" s="66">
        <f t="shared" si="378"/>
        <v>0.28662077792657803</v>
      </c>
      <c r="CD95" s="56">
        <f t="shared" si="379"/>
        <v>0.28662077792657803</v>
      </c>
      <c r="CE95" s="66">
        <f t="shared" si="380"/>
        <v>0.57324155585315606</v>
      </c>
      <c r="CF95" s="66">
        <f t="shared" si="381"/>
        <v>0.63976918642896363</v>
      </c>
      <c r="CG95" s="66">
        <f t="shared" si="382"/>
        <v>0.38252310486684959</v>
      </c>
      <c r="CH95" s="67">
        <f t="shared" si="383"/>
        <v>1.0222922912958132</v>
      </c>
      <c r="CI95" s="60"/>
      <c r="CJ95" s="60">
        <f t="shared" si="384"/>
        <v>0.87362274703987997</v>
      </c>
      <c r="CK95" s="60">
        <f t="shared" si="385"/>
        <v>1.2010461834475847</v>
      </c>
      <c r="CL95" s="60">
        <f t="shared" si="386"/>
        <v>1.2486674502948556</v>
      </c>
      <c r="CM95" s="60"/>
      <c r="CN95" s="60">
        <f t="shared" si="387"/>
        <v>0.87362274703987997</v>
      </c>
      <c r="CO95" s="60">
        <f t="shared" si="388"/>
        <v>8</v>
      </c>
      <c r="CP95" s="60">
        <f t="shared" si="389"/>
        <v>2.6985557978875786E-2</v>
      </c>
      <c r="CQ95" s="60">
        <f t="shared" si="390"/>
        <v>1.9998576365360781</v>
      </c>
      <c r="CR95" s="60">
        <f t="shared" si="391"/>
        <v>0</v>
      </c>
      <c r="CS95" s="60">
        <f t="shared" si="392"/>
        <v>0.14546375529759406</v>
      </c>
      <c r="CT95" s="60">
        <f t="shared" si="393"/>
        <v>6.6431213297261607E-2</v>
      </c>
      <c r="CU95" s="60">
        <f t="shared" si="394"/>
        <v>0.25039843137092449</v>
      </c>
      <c r="CV95" s="60">
        <f t="shared" si="395"/>
        <v>5.5240956043568438E-3</v>
      </c>
      <c r="CW95" s="60">
        <f t="shared" si="396"/>
        <v>0.8093153454904648</v>
      </c>
      <c r="CX95" s="60">
        <f t="shared" si="397"/>
        <v>0.33418088568000121</v>
      </c>
      <c r="CY95" s="60">
        <f t="shared" si="398"/>
        <v>0</v>
      </c>
      <c r="CZ95" s="60">
        <f t="shared" si="399"/>
        <v>0</v>
      </c>
      <c r="DA95" s="60">
        <f t="shared" si="400"/>
        <v>1.7472454940797599</v>
      </c>
      <c r="DB95" s="60">
        <f t="shared" si="401"/>
        <v>20.093323181917238</v>
      </c>
      <c r="DC95" s="60">
        <f t="shared" si="510"/>
        <v>5.8133536361655231</v>
      </c>
      <c r="DD95" s="60" t="str">
        <f t="shared" si="402"/>
        <v>FAIL</v>
      </c>
      <c r="DE95" s="59">
        <f t="shared" si="403"/>
        <v>8</v>
      </c>
      <c r="DF95" s="59">
        <f t="shared" si="404"/>
        <v>0</v>
      </c>
      <c r="DG95" s="59">
        <f t="shared" si="405"/>
        <v>0</v>
      </c>
      <c r="DH95" s="59">
        <f t="shared" si="406"/>
        <v>8</v>
      </c>
      <c r="DI95" s="59">
        <f t="shared" si="407"/>
        <v>1.9998576365360781</v>
      </c>
      <c r="DJ95" s="59">
        <f t="shared" si="408"/>
        <v>2.6985557978875786E-2</v>
      </c>
      <c r="DK95" s="59">
        <f t="shared" si="409"/>
        <v>0</v>
      </c>
      <c r="DL95" s="59">
        <f t="shared" si="410"/>
        <v>5.8133536361655231</v>
      </c>
      <c r="DM95" s="59">
        <f t="shared" si="411"/>
        <v>0</v>
      </c>
      <c r="DN95" s="59">
        <f t="shared" si="412"/>
        <v>0</v>
      </c>
      <c r="DO95" s="59">
        <f t="shared" si="413"/>
        <v>0</v>
      </c>
      <c r="DP95" s="59">
        <f t="shared" si="414"/>
        <v>7.840196830680477</v>
      </c>
      <c r="DQ95" s="59">
        <f t="shared" si="415"/>
        <v>6.6431213297261607E-2</v>
      </c>
      <c r="DR95" s="59">
        <f t="shared" si="416"/>
        <v>0</v>
      </c>
      <c r="DS95" s="59">
        <f t="shared" si="417"/>
        <v>5.5240956043568438E-3</v>
      </c>
      <c r="DT95" s="59">
        <f t="shared" si="418"/>
        <v>0.25039843137092449</v>
      </c>
      <c r="DU95" s="59">
        <f t="shared" si="419"/>
        <v>0.8093153454904648</v>
      </c>
      <c r="DV95" s="59">
        <f t="shared" si="420"/>
        <v>1.1316690857630078</v>
      </c>
      <c r="DW95" s="59">
        <f t="shared" si="421"/>
        <v>0</v>
      </c>
      <c r="DX95" s="59">
        <f t="shared" si="422"/>
        <v>0</v>
      </c>
      <c r="DY95" s="59">
        <f t="shared" si="423"/>
        <v>0</v>
      </c>
      <c r="DZ95" s="60"/>
      <c r="EA95" s="60">
        <f t="shared" si="424"/>
        <v>0.69890814753038855</v>
      </c>
      <c r="EB95" s="60">
        <f t="shared" si="425"/>
        <v>1.1592683109338331</v>
      </c>
      <c r="EC95" s="60">
        <f t="shared" si="426"/>
        <v>1.0821784569222082</v>
      </c>
      <c r="ED95" s="60">
        <f t="shared" si="427"/>
        <v>0.99639335123136552</v>
      </c>
      <c r="EE95" s="60"/>
      <c r="EF95" s="60">
        <f t="shared" si="428"/>
        <v>1.1592683109338331</v>
      </c>
      <c r="EG95" s="60">
        <f t="shared" si="429"/>
        <v>10.615733757957322</v>
      </c>
      <c r="EH95" s="60">
        <f t="shared" si="430"/>
        <v>3.580893735170828E-2</v>
      </c>
      <c r="EI95" s="60">
        <f t="shared" si="431"/>
        <v>2.6537445279105989</v>
      </c>
      <c r="EJ95" s="60">
        <f t="shared" si="432"/>
        <v>0</v>
      </c>
      <c r="EK95" s="60">
        <f t="shared" si="433"/>
        <v>0.19302556220898906</v>
      </c>
      <c r="EL95" s="60">
        <f t="shared" si="434"/>
        <v>8.8152009197725437E-2</v>
      </c>
      <c r="EM95" s="60">
        <f t="shared" si="435"/>
        <v>0.3322703851054854</v>
      </c>
      <c r="EN95" s="60">
        <f t="shared" si="436"/>
        <v>7.3302910236693261E-3</v>
      </c>
      <c r="EO95" s="60">
        <f t="shared" si="437"/>
        <v>1.0739345292445026</v>
      </c>
      <c r="EP95" s="60">
        <f t="shared" si="438"/>
        <v>0.44344691367215822</v>
      </c>
      <c r="EQ95" s="60">
        <f t="shared" si="439"/>
        <v>0</v>
      </c>
      <c r="ER95" s="60">
        <f t="shared" si="440"/>
        <v>0</v>
      </c>
      <c r="ES95" s="60">
        <f t="shared" si="441"/>
        <v>2.3185366218676662</v>
      </c>
      <c r="ET95" s="60">
        <f t="shared" si="442"/>
        <v>26.66317115147816</v>
      </c>
      <c r="EU95" s="60">
        <f t="shared" si="511"/>
        <v>-7.3263423029563199</v>
      </c>
      <c r="EV95" s="60" t="str">
        <f t="shared" si="443"/>
        <v/>
      </c>
      <c r="EW95" s="62">
        <f t="shared" si="444"/>
        <v>10.615733757957322</v>
      </c>
      <c r="EX95" s="62">
        <f t="shared" si="445"/>
        <v>0</v>
      </c>
      <c r="EY95" s="62">
        <f t="shared" si="446"/>
        <v>0</v>
      </c>
      <c r="EZ95" s="62">
        <f t="shared" si="447"/>
        <v>10.615733757957322</v>
      </c>
      <c r="FA95" s="62">
        <f t="shared" si="448"/>
        <v>2.6537445279105989</v>
      </c>
      <c r="FB95" s="62">
        <f t="shared" si="449"/>
        <v>3.580893735170828E-2</v>
      </c>
      <c r="FC95" s="62">
        <f t="shared" si="450"/>
        <v>0</v>
      </c>
      <c r="FD95" s="62">
        <f t="shared" si="451"/>
        <v>-7.3263423029563199</v>
      </c>
      <c r="FE95" s="62">
        <f t="shared" si="452"/>
        <v>8.8152009197725437E-2</v>
      </c>
      <c r="FF95" s="62">
        <f t="shared" si="453"/>
        <v>7.5193678651653091</v>
      </c>
      <c r="FG95" s="62">
        <f t="shared" si="454"/>
        <v>7.3302910236693261E-3</v>
      </c>
      <c r="FH95" s="62">
        <f t="shared" si="455"/>
        <v>2.9780613276926906</v>
      </c>
      <c r="FI95" s="62">
        <f t="shared" si="456"/>
        <v>0</v>
      </c>
      <c r="FJ95" s="62">
        <f t="shared" si="457"/>
        <v>0</v>
      </c>
      <c r="FK95" s="62">
        <f t="shared" si="458"/>
        <v>0</v>
      </c>
      <c r="FL95" s="62">
        <f t="shared" si="459"/>
        <v>0.3322703851054854</v>
      </c>
      <c r="FM95" s="62">
        <f t="shared" si="460"/>
        <v>1.0739345292445026</v>
      </c>
      <c r="FN95" s="62">
        <f t="shared" si="461"/>
        <v>1.406204914349988</v>
      </c>
      <c r="FO95" s="62">
        <f t="shared" si="462"/>
        <v>0</v>
      </c>
      <c r="FP95" s="62">
        <f t="shared" si="463"/>
        <v>0.44344691367215822</v>
      </c>
      <c r="FQ95" s="62">
        <f t="shared" si="464"/>
        <v>0.44344691367215822</v>
      </c>
      <c r="FR95" s="62" t="str">
        <f t="shared" si="465"/>
        <v>Fail</v>
      </c>
      <c r="FS95" s="62" t="str">
        <f t="shared" si="466"/>
        <v>Low-Ca</v>
      </c>
      <c r="FT95" s="60">
        <f t="shared" si="467"/>
        <v>1.1587483260450407E-2</v>
      </c>
      <c r="FU95" s="60"/>
      <c r="FV95" s="60">
        <f t="shared" si="468"/>
        <v>1.0164455289868566</v>
      </c>
      <c r="FW95" s="60">
        <f t="shared" si="469"/>
        <v>9.3078668789786612</v>
      </c>
      <c r="FX95" s="60">
        <f t="shared" si="470"/>
        <v>3.1397247665292033E-2</v>
      </c>
      <c r="FY95" s="60">
        <f t="shared" si="471"/>
        <v>2.3268010822233385</v>
      </c>
      <c r="FZ95" s="60">
        <f t="shared" si="472"/>
        <v>0</v>
      </c>
      <c r="GA95" s="60">
        <f t="shared" si="473"/>
        <v>0.16924465875329156</v>
      </c>
      <c r="GB95" s="60">
        <f t="shared" si="474"/>
        <v>7.7291611247493522E-2</v>
      </c>
      <c r="GC95" s="60">
        <f t="shared" si="475"/>
        <v>0.29133440823820494</v>
      </c>
      <c r="GD95" s="60">
        <f t="shared" si="476"/>
        <v>6.4271933140130849E-3</v>
      </c>
      <c r="GE95" s="60">
        <f t="shared" si="477"/>
        <v>0.94162493736748376</v>
      </c>
      <c r="GF95" s="60">
        <f t="shared" si="478"/>
        <v>0.38881389967607977</v>
      </c>
      <c r="GG95" s="60">
        <f t="shared" si="479"/>
        <v>0</v>
      </c>
      <c r="GH95" s="60">
        <f t="shared" si="480"/>
        <v>0</v>
      </c>
      <c r="GI95" s="60">
        <f t="shared" si="481"/>
        <v>2.0328910579737132</v>
      </c>
      <c r="GJ95" s="60">
        <f t="shared" si="482"/>
        <v>23.378247166697701</v>
      </c>
      <c r="GK95" s="60">
        <f t="shared" si="512"/>
        <v>-0.75649433339540195</v>
      </c>
      <c r="GL95" s="60"/>
      <c r="GM95" s="88">
        <f t="shared" si="483"/>
        <v>9.3078668789786612</v>
      </c>
      <c r="GN95" s="88">
        <f t="shared" si="484"/>
        <v>0</v>
      </c>
      <c r="GO95" s="88">
        <f t="shared" si="485"/>
        <v>0</v>
      </c>
      <c r="GP95" s="87">
        <f t="shared" si="486"/>
        <v>9.3078668789786612</v>
      </c>
      <c r="GQ95" s="88">
        <f t="shared" si="487"/>
        <v>2.3268010822233385</v>
      </c>
      <c r="GR95" s="88">
        <f t="shared" si="488"/>
        <v>3.1397247665292033E-2</v>
      </c>
      <c r="GS95" s="88">
        <f t="shared" si="489"/>
        <v>0</v>
      </c>
      <c r="GT95" s="88">
        <f t="shared" si="490"/>
        <v>-0.75649433339540195</v>
      </c>
      <c r="GU95" s="88">
        <f t="shared" si="491"/>
        <v>7.7291611247493522E-2</v>
      </c>
      <c r="GV95" s="88">
        <f t="shared" si="492"/>
        <v>0.92573899214869348</v>
      </c>
      <c r="GW95" s="88">
        <f t="shared" si="493"/>
        <v>6.4271933140130849E-3</v>
      </c>
      <c r="GX95" s="87">
        <f t="shared" si="494"/>
        <v>2.6111617932034288</v>
      </c>
      <c r="GY95" s="88">
        <f t="shared" si="495"/>
        <v>0</v>
      </c>
      <c r="GZ95" s="88">
        <f t="shared" si="496"/>
        <v>0</v>
      </c>
      <c r="HA95" s="88">
        <f t="shared" si="497"/>
        <v>0</v>
      </c>
      <c r="HB95" s="88">
        <f t="shared" si="498"/>
        <v>0.29133440823820494</v>
      </c>
      <c r="HC95" s="88">
        <f t="shared" si="499"/>
        <v>0.94162493736748376</v>
      </c>
      <c r="HD95" s="87">
        <f t="shared" si="500"/>
        <v>1.2329593456056887</v>
      </c>
      <c r="HE95" s="88">
        <f t="shared" si="501"/>
        <v>0</v>
      </c>
      <c r="HF95" s="88">
        <f t="shared" si="502"/>
        <v>0.38881389967607977</v>
      </c>
      <c r="HG95" s="88">
        <f t="shared" si="503"/>
        <v>0.38881389967607977</v>
      </c>
      <c r="HH95" s="96" t="str">
        <f t="shared" si="504"/>
        <v>Fail</v>
      </c>
      <c r="HI95" s="83">
        <f t="shared" si="505"/>
        <v>7.7058078772262645E-2</v>
      </c>
      <c r="HJ95" s="83">
        <f t="shared" si="506"/>
        <v>0.38881389967607977</v>
      </c>
      <c r="HK95" s="83">
        <f t="shared" si="507"/>
        <v>3.1397247665292033E-2</v>
      </c>
      <c r="HL95" s="83">
        <f t="shared" si="508"/>
        <v>9.3078668789786612</v>
      </c>
      <c r="HM95" s="96" t="str">
        <f t="shared" si="509"/>
        <v>Ferroactinolite</v>
      </c>
      <c r="HN95" s="60"/>
      <c r="HO95" s="60"/>
      <c r="HP95" s="97">
        <f>parameters!$E$5+parameters!$F$5*calcs!$Q95 +parameters!$G$5*calcs!$GM95+parameters!$H$5*LN(calcs!$GM95)+parameters!$I$5*calcs!$GQ95+parameters!$J$5*(calcs!$GU95+calcs!$GY95) + parameters!$K$5*calcs!$GT95+parameters!$L$5*(calcs!$GV95+calcs!$GZ95)+parameters!$M$5*(calcs!$GT95+calcs!$GV95+calcs!$GZ95)+parameters!$N$5*(calcs!$GO95+calcs!$GR95)+parameters!$O$5*calcs!$HB95+parameters!$P$5*calcs!$HE95</f>
        <v>41.39809336111793</v>
      </c>
      <c r="HQ95" s="97">
        <f>parameters!$E$6+parameters!$F$6*calcs!$Q95 +parameters!$G$6*calcs!$GM95+parameters!$H$6*LN(calcs!$GM95)+parameters!$I$6*calcs!$GQ95+parameters!$J$6*(calcs!$GU95+calcs!$GY95) + parameters!$K$6*calcs!$GT95+parameters!$L$6*(calcs!$GV95+calcs!$GZ95)+parameters!$M$6*(calcs!$GT95+calcs!$GV95+calcs!$GZ95)+parameters!$N$6*(calcs!$GO95+calcs!$GR95)+parameters!$O$6*calcs!$HB95+parameters!$P$6*calcs!$HE95</f>
        <v>98.805076909367145</v>
      </c>
      <c r="HR95" s="97">
        <f>parameters!$E$7+parameters!$F$7*calcs!$Q95 +parameters!$G$7*calcs!$GM95+parameters!$H$7*LN(calcs!$GM95)+parameters!$I$7*calcs!$GQ95+parameters!$J$7*(calcs!$GU95+calcs!$GY95) + parameters!$K$7*calcs!$GT95+parameters!$L$7*(calcs!$GV95+calcs!$GZ95)+parameters!$M$7*(calcs!$GT95+calcs!$GV95+calcs!$GZ95)+parameters!$N$7*(calcs!$GO95+calcs!$GR95)+parameters!$O$7*calcs!$HB95+parameters!$P$7*calcs!$HE95</f>
        <v>150.45017254449573</v>
      </c>
      <c r="HS95" s="97">
        <f>parameters!$E$8+parameters!$F$8*calcs!$Q95 +parameters!$G$8*calcs!$GM95+parameters!$H$8*LN(calcs!$GM95)+parameters!$I$8*calcs!$GQ95+parameters!$J$8*(calcs!$GU95+calcs!$GY95) + parameters!$K$8*calcs!$GT95+parameters!$L$8*(calcs!$GV95+calcs!$GZ95)+parameters!$M$8*(calcs!$GT95+calcs!$GV95+calcs!$GZ95)+parameters!$N$8*(calcs!$GO95+calcs!$GR95)+parameters!$O$8*calcs!$HB95+parameters!$P$8*calcs!$HE95</f>
        <v>150.53986639392485</v>
      </c>
      <c r="HT95" s="81"/>
      <c r="HU95" s="97">
        <f>EXP(parameters!$E$10+parameters!$F$10*calcs!$Q95 +parameters!$G$10*calcs!$GM95+parameters!$H$10*LN(calcs!$GM95)+parameters!$I$10*calcs!$GQ95+parameters!$J$10*(calcs!$GU95+calcs!$GY95) + parameters!$K$10*calcs!$GT95+parameters!$L$10*(calcs!$GV95+calcs!$GZ95)+parameters!$M$10*(calcs!$GT95+calcs!$GV95+calcs!$GZ95)+parameters!$N$10*(calcs!$GO95+calcs!$GR95)+parameters!$O$10*calcs!$HB95+parameters!$P$10*calcs!$HE95)</f>
        <v>8.6092831284458587E-3</v>
      </c>
      <c r="HV95" s="97">
        <f>EXP(parameters!$E$11+parameters!$F$11*calcs!$Q95 +parameters!$G$11*calcs!$GM95+parameters!$H$11*LN(calcs!$GM95)+parameters!$I$11*calcs!$GQ95+parameters!$J$11*(calcs!$GU95+calcs!$GY95) + parameters!$K$11*calcs!$GT95+parameters!$L$11*(calcs!$GV95+calcs!$GZ95)+parameters!$M$11*(calcs!$GT95+calcs!$GV95+calcs!$GZ95)+parameters!$N$11*(calcs!$GO95+calcs!$GR95)+parameters!$O$11*calcs!$HB95+parameters!$P$11*calcs!$HE95)</f>
        <v>1.435396913186127E-2</v>
      </c>
      <c r="HX95" s="97">
        <f>EXP(parameters!$E$13+parameters!$F$13*calcs!$Q95 +parameters!$G$13*calcs!$GM95+parameters!$H$13*LN(calcs!$GM95)+parameters!$I$13*calcs!$GQ95+parameters!$J$13*(calcs!$GU95+calcs!$GY95) + parameters!$K$13*calcs!$GT95+parameters!$L$13*(calcs!$GV95+calcs!$GZ95)+parameters!$M$13*(calcs!$GT95+calcs!$GV95+calcs!$GZ95)+parameters!$N$13*(calcs!$GO95+calcs!$GR95)+parameters!$O$13*calcs!$HB95+parameters!$P$13*calcs!$HE95)</f>
        <v>2.6640558882573606E-2</v>
      </c>
      <c r="HY95" s="97">
        <f>EXP(parameters!$E$14+parameters!$F$14*calcs!$Q95 +parameters!$G$14*calcs!$GM95+parameters!$H$14*LN(calcs!$GM95)+parameters!$I$14*calcs!$GQ95+parameters!$J$14*(calcs!$GU95+calcs!$GY95) + parameters!$K$14*calcs!$GT95+parameters!$L$14*(calcs!$GV95+calcs!$GZ95)+parameters!$M$14*(calcs!$GT95+calcs!$GV95+calcs!$GZ95)+parameters!$N$14*(calcs!$GO95+calcs!$GR95)+parameters!$O$14*calcs!$HB95+parameters!$P$14*calcs!$HE95)</f>
        <v>1.517884387807905E-2</v>
      </c>
      <c r="HZ95" s="81"/>
      <c r="IA95" s="97">
        <f>EXP(parameters!$E$16+parameters!$F$16*calcs!$Q95 +parameters!$G$16*calcs!$GM95+parameters!$H$16*LN(calcs!$GM95)+parameters!$I$16*calcs!$GQ95+parameters!$J$16*(calcs!$GU95+calcs!$GY95) + parameters!$K$16*calcs!$GT95+parameters!$L$16*(calcs!$GV95+calcs!$GZ95)+parameters!$M$16*(calcs!$GT95+calcs!$GV95+calcs!$GZ95)+parameters!$N$16*(calcs!$GO95+calcs!$GR95)+parameters!$O$16*calcs!$HB95+parameters!$P$16*calcs!$HE95)</f>
        <v>9.1874000298156433E-5</v>
      </c>
      <c r="IB95" s="81"/>
      <c r="IC95" s="97">
        <f>(parameters!$E$18+parameters!$F$18*calcs!$Q95 +parameters!$G$18*calcs!$GM95+parameters!$H$18*LN(calcs!$GM95)+parameters!$I$18*calcs!$GQ95+parameters!$J$18*(calcs!$GU95+calcs!$GY95) + parameters!$K$18*calcs!$GT95+parameters!$L$18*(calcs!$GV95+calcs!$GZ95)+parameters!$M$18*(calcs!$GT95+calcs!$GV95+calcs!$GZ95)+parameters!$N$18*(calcs!$GO95+calcs!$GR95)+parameters!$O$18*calcs!$HB95+parameters!$P$18*calcs!$HE95)</f>
        <v>-25.414921912816581</v>
      </c>
      <c r="ID95" s="97">
        <f>EXP(parameters!$E$19+parameters!$F$19*calcs!$Q95 +parameters!$G$19*calcs!$GM95+parameters!$H$19*LN(calcs!$GM95)+parameters!$I$19*calcs!$GQ95+parameters!$J$19*(calcs!$GU95+calcs!$GY95) + parameters!$K$19*calcs!$GT95+parameters!$L$19*(calcs!$GV95+calcs!$GZ95)+parameters!$M$19*(calcs!$GT95+calcs!$GV95+calcs!$GZ95)+parameters!$N$19*(calcs!$GO95+calcs!$GR95)+parameters!$O$19*calcs!$HB95+parameters!$P$19*calcs!$HE95)</f>
        <v>0.25096078430799706</v>
      </c>
      <c r="IE95" s="73"/>
      <c r="IF95" s="97">
        <f>(parameters!$E$21+parameters!$F$21*calcs!$Q95 +parameters!$G$21*calcs!$GM95+parameters!$H$21*LN(calcs!$GM95)+parameters!$I$21*calcs!$GQ95+parameters!$J$21*(calcs!$GU95+calcs!$GY95) + parameters!$K$21*calcs!$GT95+parameters!$L$21*(calcs!$GV95+calcs!$GZ95)+parameters!$M$21*(calcs!$GT95+calcs!$GV95+calcs!$GZ95)+parameters!$N$21*(calcs!$GO95+calcs!$GR95)+parameters!$O$21*calcs!$HB95+parameters!$P$21*calcs!$HE95)</f>
        <v>19.322301482293661</v>
      </c>
      <c r="IG95" s="97">
        <f>(parameters!$E$22+parameters!$F$22*calcs!$Q95 +parameters!$G$22*calcs!$GM95+parameters!$H$22*LN(calcs!$GM95)+parameters!$I$22*calcs!$GQ95+parameters!$J$22*(calcs!$GU95+calcs!$GY95) + parameters!$K$22*calcs!$GT95+parameters!$L$22*(calcs!$GV95+calcs!$GZ95)+parameters!$M$22*(calcs!$GT95+calcs!$GV95+calcs!$GZ95)+parameters!$N$22*(calcs!$GO95+calcs!$GR95)+parameters!$O$22*calcs!$HB95+parameters!$P$22*calcs!$HE95)</f>
        <v>0.41250784968607812</v>
      </c>
      <c r="IH95" s="81"/>
      <c r="II95" s="97">
        <f>(parameters!$E$24+parameters!$F$24*calcs!$Q95 +parameters!$G$24*calcs!$GM95+parameters!$H$24*LN(calcs!$GM95)+parameters!$I$24*calcs!$GQ95+parameters!$J$24*(calcs!$GU95+calcs!$GY95) + parameters!$K$24*calcs!$GT95+parameters!$L$24*(calcs!$GV95+calcs!$GZ95)+parameters!$M$24*(calcs!$GT95+calcs!$GV95+calcs!$GZ95)+parameters!$N$24*(calcs!$GO95+calcs!$GR95)+parameters!$O$24*calcs!$HB95+parameters!$P$24*calcs!$HE95)</f>
        <v>17.549868771175877</v>
      </c>
    </row>
    <row r="96" spans="1:243" x14ac:dyDescent="0.3">
      <c r="A96" s="138" t="s">
        <v>185</v>
      </c>
      <c r="C96" s="115">
        <v>74.459999084472699</v>
      </c>
      <c r="D96" s="115">
        <v>0.34999999403953502</v>
      </c>
      <c r="E96" s="115">
        <v>15.2799997329712</v>
      </c>
      <c r="F96" s="115"/>
      <c r="G96" s="115">
        <v>1.0099999904632599</v>
      </c>
      <c r="H96" s="115">
        <v>0.270000010728836</v>
      </c>
      <c r="I96" s="115">
        <v>1.9299999475479099</v>
      </c>
      <c r="J96" s="115">
        <v>9.00000035762787E-2</v>
      </c>
      <c r="K96" s="115">
        <v>4.0999999046325701</v>
      </c>
      <c r="L96" s="115">
        <v>2.5199999809265101</v>
      </c>
      <c r="M96" s="91">
        <v>0</v>
      </c>
      <c r="N96" s="91">
        <v>0</v>
      </c>
      <c r="O96" s="91">
        <v>0</v>
      </c>
      <c r="P96" s="91">
        <v>95.759999999999991</v>
      </c>
      <c r="Q96" s="60">
        <v>1025</v>
      </c>
      <c r="R96" s="92">
        <f t="shared" si="316"/>
        <v>1.2393475213793725</v>
      </c>
      <c r="S96" s="93">
        <f t="shared" si="317"/>
        <v>4.3821208719110431E-3</v>
      </c>
      <c r="T96" s="93">
        <f t="shared" si="318"/>
        <v>0.14986092487113922</v>
      </c>
      <c r="U96" s="93">
        <f t="shared" si="319"/>
        <v>0</v>
      </c>
      <c r="V96" s="93">
        <f t="shared" si="320"/>
        <v>1.4059019911793707E-2</v>
      </c>
      <c r="W96" s="93">
        <f t="shared" si="321"/>
        <v>6.6980900701770277E-3</v>
      </c>
      <c r="X96" s="93">
        <f t="shared" si="322"/>
        <v>3.4415120320041188E-2</v>
      </c>
      <c r="Y96" s="93">
        <f t="shared" si="323"/>
        <v>1.268677806262739E-3</v>
      </c>
      <c r="Z96" s="93">
        <f t="shared" si="324"/>
        <v>6.6151436851717038E-2</v>
      </c>
      <c r="AA96" s="93">
        <f t="shared" si="325"/>
        <v>2.6750626632653492E-2</v>
      </c>
      <c r="AB96" s="93">
        <f t="shared" si="326"/>
        <v>0</v>
      </c>
      <c r="AC96" s="94">
        <f t="shared" si="327"/>
        <v>0</v>
      </c>
      <c r="AD96" s="92">
        <f t="shared" si="328"/>
        <v>2.4786950427587451</v>
      </c>
      <c r="AE96" s="93">
        <f t="shared" si="329"/>
        <v>8.7642417438220863E-3</v>
      </c>
      <c r="AF96" s="93">
        <f t="shared" si="330"/>
        <v>0.44958277461341767</v>
      </c>
      <c r="AG96" s="93">
        <f t="shared" si="331"/>
        <v>0</v>
      </c>
      <c r="AH96" s="93">
        <f t="shared" si="332"/>
        <v>1.4059019911793707E-2</v>
      </c>
      <c r="AI96" s="93">
        <f t="shared" si="333"/>
        <v>6.6980900701770277E-3</v>
      </c>
      <c r="AJ96" s="93">
        <f t="shared" si="334"/>
        <v>3.4415120320041188E-2</v>
      </c>
      <c r="AK96" s="93">
        <f t="shared" si="335"/>
        <v>1.268677806262739E-3</v>
      </c>
      <c r="AL96" s="93">
        <f t="shared" si="336"/>
        <v>6.6151436851717038E-2</v>
      </c>
      <c r="AM96" s="93">
        <f t="shared" si="337"/>
        <v>2.6750626632653492E-2</v>
      </c>
      <c r="AN96" s="94">
        <f t="shared" si="338"/>
        <v>3.0863850307086302</v>
      </c>
      <c r="AO96" s="92">
        <f t="shared" si="339"/>
        <v>18.471443263305911</v>
      </c>
      <c r="AP96" s="93">
        <f t="shared" si="340"/>
        <v>6.5311864236726816E-2</v>
      </c>
      <c r="AQ96" s="93">
        <f t="shared" si="341"/>
        <v>3.3503285277839954</v>
      </c>
      <c r="AR96" s="93">
        <f t="shared" si="342"/>
        <v>0</v>
      </c>
      <c r="AS96" s="93">
        <f t="shared" si="343"/>
        <v>0.10476899503916165</v>
      </c>
      <c r="AT96" s="93">
        <f t="shared" si="344"/>
        <v>4.9914728746173496E-2</v>
      </c>
      <c r="AU96" s="93">
        <f t="shared" si="345"/>
        <v>0.25646436186194466</v>
      </c>
      <c r="AV96" s="93">
        <f t="shared" si="346"/>
        <v>9.4542933735469164E-3</v>
      </c>
      <c r="AW96" s="93">
        <f t="shared" si="347"/>
        <v>0.49296605331194249</v>
      </c>
      <c r="AX96" s="93">
        <f t="shared" si="348"/>
        <v>0.19934791234059554</v>
      </c>
      <c r="AY96" s="94">
        <f t="shared" si="349"/>
        <v>23</v>
      </c>
      <c r="AZ96" s="92">
        <f t="shared" si="350"/>
        <v>9.2357216316529556</v>
      </c>
      <c r="BA96" s="93">
        <f t="shared" si="351"/>
        <v>3.2655932118363408E-2</v>
      </c>
      <c r="BB96" s="93">
        <f t="shared" si="352"/>
        <v>2.2335523518559968</v>
      </c>
      <c r="BC96" s="93">
        <f t="shared" si="353"/>
        <v>0</v>
      </c>
      <c r="BD96" s="93">
        <f t="shared" si="354"/>
        <v>0.10476899503916165</v>
      </c>
      <c r="BE96" s="93">
        <f t="shared" si="355"/>
        <v>4.9914728746173496E-2</v>
      </c>
      <c r="BF96" s="93">
        <f t="shared" si="356"/>
        <v>0.25646436186194466</v>
      </c>
      <c r="BG96" s="93">
        <f t="shared" si="357"/>
        <v>9.4542933735469164E-3</v>
      </c>
      <c r="BH96" s="93">
        <f t="shared" si="358"/>
        <v>0.98593210662388497</v>
      </c>
      <c r="BI96" s="93">
        <f t="shared" si="359"/>
        <v>0.39869582468119108</v>
      </c>
      <c r="BJ96" s="93">
        <f t="shared" si="360"/>
        <v>0</v>
      </c>
      <c r="BK96" s="93">
        <f t="shared" si="361"/>
        <v>0</v>
      </c>
      <c r="BL96" s="93">
        <f t="shared" si="362"/>
        <v>2</v>
      </c>
      <c r="BM96" s="94">
        <f t="shared" si="363"/>
        <v>13.307160225953218</v>
      </c>
      <c r="BN96" s="95">
        <f t="shared" si="364"/>
        <v>9.2357216316529556</v>
      </c>
      <c r="BO96" s="66">
        <f t="shared" si="365"/>
        <v>0</v>
      </c>
      <c r="BP96" s="66">
        <f t="shared" si="366"/>
        <v>0</v>
      </c>
      <c r="BQ96" s="66">
        <f t="shared" si="367"/>
        <v>9.2357216316529556</v>
      </c>
      <c r="BR96" s="66">
        <f t="shared" si="368"/>
        <v>2.2335523518559968</v>
      </c>
      <c r="BS96" s="66">
        <f t="shared" si="369"/>
        <v>3.2655932118363408E-2</v>
      </c>
      <c r="BT96" s="66">
        <f t="shared" si="370"/>
        <v>0</v>
      </c>
      <c r="BU96" s="66"/>
      <c r="BV96" s="66">
        <f t="shared" si="371"/>
        <v>4.9914728746173496E-2</v>
      </c>
      <c r="BW96" s="66">
        <f t="shared" si="372"/>
        <v>0.10476899503916165</v>
      </c>
      <c r="BX96" s="66">
        <f t="shared" si="373"/>
        <v>9.4542933735469164E-3</v>
      </c>
      <c r="BY96" s="66">
        <f t="shared" si="374"/>
        <v>2.4303463011332425</v>
      </c>
      <c r="BZ96" s="66">
        <f t="shared" si="375"/>
        <v>0</v>
      </c>
      <c r="CA96" s="66">
        <f t="shared" si="376"/>
        <v>0</v>
      </c>
      <c r="CB96" s="66">
        <f t="shared" si="377"/>
        <v>0</v>
      </c>
      <c r="CC96" s="66">
        <f t="shared" si="378"/>
        <v>0.25646436186194466</v>
      </c>
      <c r="CD96" s="56">
        <f t="shared" si="379"/>
        <v>0.25646436186194466</v>
      </c>
      <c r="CE96" s="66">
        <f t="shared" si="380"/>
        <v>0.51292872372388931</v>
      </c>
      <c r="CF96" s="66">
        <f t="shared" si="381"/>
        <v>0.72946774476194032</v>
      </c>
      <c r="CG96" s="66">
        <f t="shared" si="382"/>
        <v>0.39869582468119108</v>
      </c>
      <c r="CH96" s="67">
        <f t="shared" si="383"/>
        <v>1.1281635694431313</v>
      </c>
      <c r="CI96" s="60"/>
      <c r="CJ96" s="60">
        <f t="shared" si="384"/>
        <v>0.8662019405805983</v>
      </c>
      <c r="CK96" s="60">
        <f t="shared" si="385"/>
        <v>1.2023602127217858</v>
      </c>
      <c r="CL96" s="60">
        <f t="shared" si="386"/>
        <v>1.2581219852709722</v>
      </c>
      <c r="CM96" s="60"/>
      <c r="CN96" s="60">
        <f t="shared" si="387"/>
        <v>0.8662019405805983</v>
      </c>
      <c r="CO96" s="60">
        <f t="shared" si="388"/>
        <v>8</v>
      </c>
      <c r="CP96" s="60">
        <f t="shared" si="389"/>
        <v>2.8286631772394672E-2</v>
      </c>
      <c r="CQ96" s="60">
        <f t="shared" si="390"/>
        <v>1.9347073815660236</v>
      </c>
      <c r="CR96" s="60">
        <f t="shared" si="391"/>
        <v>0</v>
      </c>
      <c r="CS96" s="60">
        <f t="shared" si="392"/>
        <v>9.075110681560089E-2</v>
      </c>
      <c r="CT96" s="60">
        <f t="shared" si="393"/>
        <v>4.3236234903489656E-2</v>
      </c>
      <c r="CU96" s="60">
        <f t="shared" si="394"/>
        <v>0.22214992793458124</v>
      </c>
      <c r="CV96" s="60">
        <f t="shared" si="395"/>
        <v>8.1893272669846303E-3</v>
      </c>
      <c r="CW96" s="60">
        <f t="shared" si="396"/>
        <v>0.85401630403832651</v>
      </c>
      <c r="CX96" s="60">
        <f t="shared" si="397"/>
        <v>0.3453510970402297</v>
      </c>
      <c r="CY96" s="60">
        <f t="shared" si="398"/>
        <v>0</v>
      </c>
      <c r="CZ96" s="60">
        <f t="shared" si="399"/>
        <v>0</v>
      </c>
      <c r="DA96" s="60">
        <f t="shared" si="400"/>
        <v>1.7324038811611966</v>
      </c>
      <c r="DB96" s="60">
        <f t="shared" si="401"/>
        <v>19.922644633353755</v>
      </c>
      <c r="DC96" s="60">
        <f t="shared" si="510"/>
        <v>6.1547107332924895</v>
      </c>
      <c r="DD96" s="60" t="str">
        <f t="shared" si="402"/>
        <v>FAIL</v>
      </c>
      <c r="DE96" s="59">
        <f t="shared" si="403"/>
        <v>8</v>
      </c>
      <c r="DF96" s="59">
        <f t="shared" si="404"/>
        <v>0</v>
      </c>
      <c r="DG96" s="59">
        <f t="shared" si="405"/>
        <v>0</v>
      </c>
      <c r="DH96" s="59">
        <f t="shared" si="406"/>
        <v>8</v>
      </c>
      <c r="DI96" s="59">
        <f t="shared" si="407"/>
        <v>1.9347073815660236</v>
      </c>
      <c r="DJ96" s="59">
        <f t="shared" si="408"/>
        <v>2.8286631772394672E-2</v>
      </c>
      <c r="DK96" s="59">
        <f t="shared" si="409"/>
        <v>0</v>
      </c>
      <c r="DL96" s="59">
        <f t="shared" si="410"/>
        <v>6.1547107332924895</v>
      </c>
      <c r="DM96" s="59">
        <f t="shared" si="411"/>
        <v>0</v>
      </c>
      <c r="DN96" s="59">
        <f t="shared" si="412"/>
        <v>0</v>
      </c>
      <c r="DO96" s="59">
        <f t="shared" si="413"/>
        <v>0</v>
      </c>
      <c r="DP96" s="59">
        <f t="shared" si="414"/>
        <v>8.117704746630908</v>
      </c>
      <c r="DQ96" s="59">
        <f t="shared" si="415"/>
        <v>4.3236234903489656E-2</v>
      </c>
      <c r="DR96" s="59">
        <f t="shared" si="416"/>
        <v>0</v>
      </c>
      <c r="DS96" s="59">
        <f t="shared" si="417"/>
        <v>8.1893272669846303E-3</v>
      </c>
      <c r="DT96" s="59">
        <f t="shared" si="418"/>
        <v>0.22214992793458124</v>
      </c>
      <c r="DU96" s="59">
        <f t="shared" si="419"/>
        <v>0.85401630403832651</v>
      </c>
      <c r="DV96" s="59">
        <f t="shared" si="420"/>
        <v>1.127591794143382</v>
      </c>
      <c r="DW96" s="59">
        <f t="shared" si="421"/>
        <v>0</v>
      </c>
      <c r="DX96" s="59">
        <f t="shared" si="422"/>
        <v>0</v>
      </c>
      <c r="DY96" s="59">
        <f t="shared" si="423"/>
        <v>0</v>
      </c>
      <c r="DZ96" s="60"/>
      <c r="EA96" s="60">
        <f t="shared" si="424"/>
        <v>0.69751581586618006</v>
      </c>
      <c r="EB96" s="60">
        <f t="shared" si="425"/>
        <v>1.162028226883584</v>
      </c>
      <c r="EC96" s="60">
        <f t="shared" si="426"/>
        <v>1.0903723872348425</v>
      </c>
      <c r="ED96" s="60">
        <f t="shared" si="427"/>
        <v>0.99772758876526568</v>
      </c>
      <c r="EE96" s="60"/>
      <c r="EF96" s="60">
        <f t="shared" si="428"/>
        <v>1.162028226883584</v>
      </c>
      <c r="EG96" s="60">
        <f t="shared" si="429"/>
        <v>10.732169231620045</v>
      </c>
      <c r="EH96" s="60">
        <f t="shared" si="430"/>
        <v>3.7947114896732512E-2</v>
      </c>
      <c r="EI96" s="60">
        <f t="shared" si="431"/>
        <v>2.5954508790788826</v>
      </c>
      <c r="EJ96" s="60">
        <f t="shared" si="432"/>
        <v>0</v>
      </c>
      <c r="EK96" s="60">
        <f t="shared" si="433"/>
        <v>0.12174452953773202</v>
      </c>
      <c r="EL96" s="60">
        <f t="shared" si="434"/>
        <v>5.8002323740291045E-2</v>
      </c>
      <c r="EM96" s="60">
        <f t="shared" si="435"/>
        <v>0.29801882767326543</v>
      </c>
      <c r="EN96" s="60">
        <f t="shared" si="436"/>
        <v>1.0986155765299941E-2</v>
      </c>
      <c r="EO96" s="60">
        <f t="shared" si="437"/>
        <v>1.1456809376877497</v>
      </c>
      <c r="EP96" s="60">
        <f t="shared" si="438"/>
        <v>0.46329580222017275</v>
      </c>
      <c r="EQ96" s="60">
        <f t="shared" si="439"/>
        <v>0</v>
      </c>
      <c r="ER96" s="60">
        <f t="shared" si="440"/>
        <v>0</v>
      </c>
      <c r="ES96" s="60">
        <f t="shared" si="441"/>
        <v>2.324056453767168</v>
      </c>
      <c r="ET96" s="60">
        <f t="shared" si="442"/>
        <v>26.726649218322425</v>
      </c>
      <c r="EU96" s="60">
        <f t="shared" si="511"/>
        <v>-7.4532984366448503</v>
      </c>
      <c r="EV96" s="60" t="str">
        <f t="shared" si="443"/>
        <v/>
      </c>
      <c r="EW96" s="62">
        <f t="shared" si="444"/>
        <v>10.732169231620045</v>
      </c>
      <c r="EX96" s="62">
        <f t="shared" si="445"/>
        <v>0</v>
      </c>
      <c r="EY96" s="62">
        <f t="shared" si="446"/>
        <v>0</v>
      </c>
      <c r="EZ96" s="62">
        <f t="shared" si="447"/>
        <v>10.732169231620045</v>
      </c>
      <c r="FA96" s="62">
        <f t="shared" si="448"/>
        <v>2.5954508790788826</v>
      </c>
      <c r="FB96" s="62">
        <f t="shared" si="449"/>
        <v>3.7947114896732512E-2</v>
      </c>
      <c r="FC96" s="62">
        <f t="shared" si="450"/>
        <v>0</v>
      </c>
      <c r="FD96" s="62">
        <f t="shared" si="451"/>
        <v>-7.4532984366448503</v>
      </c>
      <c r="FE96" s="62">
        <f t="shared" si="452"/>
        <v>5.8002323740291045E-2</v>
      </c>
      <c r="FF96" s="62">
        <f t="shared" si="453"/>
        <v>7.5750429661825827</v>
      </c>
      <c r="FG96" s="62">
        <f t="shared" si="454"/>
        <v>1.0986155765299941E-2</v>
      </c>
      <c r="FH96" s="62">
        <f t="shared" si="455"/>
        <v>2.8241310030189384</v>
      </c>
      <c r="FI96" s="62">
        <f t="shared" si="456"/>
        <v>0</v>
      </c>
      <c r="FJ96" s="62">
        <f t="shared" si="457"/>
        <v>0</v>
      </c>
      <c r="FK96" s="62">
        <f t="shared" si="458"/>
        <v>0</v>
      </c>
      <c r="FL96" s="62">
        <f t="shared" si="459"/>
        <v>0.29801882767326543</v>
      </c>
      <c r="FM96" s="62">
        <f t="shared" si="460"/>
        <v>1.1456809376877497</v>
      </c>
      <c r="FN96" s="62">
        <f t="shared" si="461"/>
        <v>1.4436997653610151</v>
      </c>
      <c r="FO96" s="62">
        <f t="shared" si="462"/>
        <v>0</v>
      </c>
      <c r="FP96" s="62">
        <f t="shared" si="463"/>
        <v>0.46329580222017275</v>
      </c>
      <c r="FQ96" s="62">
        <f t="shared" si="464"/>
        <v>0.46329580222017275</v>
      </c>
      <c r="FR96" s="62" t="str">
        <f t="shared" si="465"/>
        <v>Fail</v>
      </c>
      <c r="FS96" s="62" t="str">
        <f t="shared" si="466"/>
        <v>Low-Ca</v>
      </c>
      <c r="FT96" s="60">
        <f t="shared" si="467"/>
        <v>7.5988444372085103E-3</v>
      </c>
      <c r="FU96" s="60"/>
      <c r="FV96" s="60">
        <f t="shared" si="468"/>
        <v>1.0141150837320911</v>
      </c>
      <c r="FW96" s="60">
        <f t="shared" si="469"/>
        <v>9.3660846158100224</v>
      </c>
      <c r="FX96" s="60">
        <f t="shared" si="470"/>
        <v>3.311687333456359E-2</v>
      </c>
      <c r="FY96" s="60">
        <f t="shared" si="471"/>
        <v>2.2650791303224533</v>
      </c>
      <c r="FZ96" s="60">
        <f t="shared" si="472"/>
        <v>0</v>
      </c>
      <c r="GA96" s="60">
        <f t="shared" si="473"/>
        <v>0.10624781817666645</v>
      </c>
      <c r="GB96" s="60">
        <f t="shared" si="474"/>
        <v>5.0619279321890351E-2</v>
      </c>
      <c r="GC96" s="60">
        <f t="shared" si="475"/>
        <v>0.26008437780392335</v>
      </c>
      <c r="GD96" s="60">
        <f t="shared" si="476"/>
        <v>9.5877415161422855E-3</v>
      </c>
      <c r="GE96" s="60">
        <f t="shared" si="477"/>
        <v>0.99984862086303816</v>
      </c>
      <c r="GF96" s="60">
        <f t="shared" si="478"/>
        <v>0.40432344963020123</v>
      </c>
      <c r="GG96" s="60">
        <f t="shared" si="479"/>
        <v>0</v>
      </c>
      <c r="GH96" s="60">
        <f t="shared" si="480"/>
        <v>0</v>
      </c>
      <c r="GI96" s="60">
        <f t="shared" si="481"/>
        <v>2.0282301674641823</v>
      </c>
      <c r="GJ96" s="60">
        <f t="shared" si="482"/>
        <v>23.324646925838092</v>
      </c>
      <c r="GK96" s="60">
        <f t="shared" si="512"/>
        <v>-0.64929385167618392</v>
      </c>
      <c r="GL96" s="60"/>
      <c r="GM96" s="88">
        <f t="shared" si="483"/>
        <v>9.3660846158100224</v>
      </c>
      <c r="GN96" s="88">
        <f t="shared" si="484"/>
        <v>0</v>
      </c>
      <c r="GO96" s="88">
        <f t="shared" si="485"/>
        <v>0</v>
      </c>
      <c r="GP96" s="87">
        <f t="shared" si="486"/>
        <v>9.3660846158100224</v>
      </c>
      <c r="GQ96" s="88">
        <f t="shared" si="487"/>
        <v>2.2650791303224533</v>
      </c>
      <c r="GR96" s="88">
        <f t="shared" si="488"/>
        <v>3.311687333456359E-2</v>
      </c>
      <c r="GS96" s="88">
        <f t="shared" si="489"/>
        <v>0</v>
      </c>
      <c r="GT96" s="88">
        <f t="shared" si="490"/>
        <v>-0.64929385167618392</v>
      </c>
      <c r="GU96" s="88">
        <f t="shared" si="491"/>
        <v>5.0619279321890351E-2</v>
      </c>
      <c r="GV96" s="88">
        <f t="shared" si="492"/>
        <v>0.75554166985285032</v>
      </c>
      <c r="GW96" s="88">
        <f t="shared" si="493"/>
        <v>9.5877415161422855E-3</v>
      </c>
      <c r="GX96" s="87">
        <f t="shared" si="494"/>
        <v>2.4646508426717162</v>
      </c>
      <c r="GY96" s="88">
        <f t="shared" si="495"/>
        <v>0</v>
      </c>
      <c r="GZ96" s="88">
        <f t="shared" si="496"/>
        <v>0</v>
      </c>
      <c r="HA96" s="88">
        <f t="shared" si="497"/>
        <v>0</v>
      </c>
      <c r="HB96" s="88">
        <f t="shared" si="498"/>
        <v>0.26008437780392335</v>
      </c>
      <c r="HC96" s="88">
        <f t="shared" si="499"/>
        <v>0.99984862086303816</v>
      </c>
      <c r="HD96" s="87">
        <f t="shared" si="500"/>
        <v>1.2599329986669616</v>
      </c>
      <c r="HE96" s="88">
        <f t="shared" si="501"/>
        <v>0</v>
      </c>
      <c r="HF96" s="88">
        <f t="shared" si="502"/>
        <v>0.40432344963020123</v>
      </c>
      <c r="HG96" s="88">
        <f t="shared" si="503"/>
        <v>0.40432344963020123</v>
      </c>
      <c r="HH96" s="96" t="str">
        <f t="shared" si="504"/>
        <v>Fail</v>
      </c>
      <c r="HI96" s="83">
        <f t="shared" si="505"/>
        <v>6.2790537514510997E-2</v>
      </c>
      <c r="HJ96" s="83">
        <f t="shared" si="506"/>
        <v>0.40432344963020123</v>
      </c>
      <c r="HK96" s="83">
        <f t="shared" si="507"/>
        <v>3.311687333456359E-2</v>
      </c>
      <c r="HL96" s="83">
        <f t="shared" si="508"/>
        <v>9.3660846158100224</v>
      </c>
      <c r="HM96" s="96" t="str">
        <f t="shared" si="509"/>
        <v>Ferroactinolite</v>
      </c>
      <c r="HN96" s="60"/>
      <c r="HO96" s="60"/>
      <c r="HP96" s="97">
        <f>parameters!$E$5+parameters!$F$5*calcs!$Q96 +parameters!$G$5*calcs!$GM96+parameters!$H$5*LN(calcs!$GM96)+parameters!$I$5*calcs!$GQ96+parameters!$J$5*(calcs!$GU96+calcs!$GY96) + parameters!$K$5*calcs!$GT96+parameters!$L$5*(calcs!$GV96+calcs!$GZ96)+parameters!$M$5*(calcs!$GT96+calcs!$GV96+calcs!$GZ96)+parameters!$N$5*(calcs!$GO96+calcs!$GR96)+parameters!$O$5*calcs!$HB96+parameters!$P$5*calcs!$HE96</f>
        <v>38.539094598013683</v>
      </c>
      <c r="HQ96" s="97">
        <f>parameters!$E$6+parameters!$F$6*calcs!$Q96 +parameters!$G$6*calcs!$GM96+parameters!$H$6*LN(calcs!$GM96)+parameters!$I$6*calcs!$GQ96+parameters!$J$6*(calcs!$GU96+calcs!$GY96) + parameters!$K$6*calcs!$GT96+parameters!$L$6*(calcs!$GV96+calcs!$GZ96)+parameters!$M$6*(calcs!$GT96+calcs!$GV96+calcs!$GZ96)+parameters!$N$6*(calcs!$GO96+calcs!$GR96)+parameters!$O$6*calcs!$HB96+parameters!$P$6*calcs!$HE96</f>
        <v>100.0476056773728</v>
      </c>
      <c r="HR96" s="97">
        <f>parameters!$E$7+parameters!$F$7*calcs!$Q96 +parameters!$G$7*calcs!$GM96+parameters!$H$7*LN(calcs!$GM96)+parameters!$I$7*calcs!$GQ96+parameters!$J$7*(calcs!$GU96+calcs!$GY96) + parameters!$K$7*calcs!$GT96+parameters!$L$7*(calcs!$GV96+calcs!$GZ96)+parameters!$M$7*(calcs!$GT96+calcs!$GV96+calcs!$GZ96)+parameters!$N$7*(calcs!$GO96+calcs!$GR96)+parameters!$O$7*calcs!$HB96+parameters!$P$7*calcs!$HE96</f>
        <v>151.67152836076335</v>
      </c>
      <c r="HS96" s="97">
        <f>parameters!$E$8+parameters!$F$8*calcs!$Q96 +parameters!$G$8*calcs!$GM96+parameters!$H$8*LN(calcs!$GM96)+parameters!$I$8*calcs!$GQ96+parameters!$J$8*(calcs!$GU96+calcs!$GY96) + parameters!$K$8*calcs!$GT96+parameters!$L$8*(calcs!$GV96+calcs!$GZ96)+parameters!$M$8*(calcs!$GT96+calcs!$GV96+calcs!$GZ96)+parameters!$N$8*(calcs!$GO96+calcs!$GR96)+parameters!$O$8*calcs!$HB96+parameters!$P$8*calcs!$HE96</f>
        <v>151.7752358555268</v>
      </c>
      <c r="HT96" s="81"/>
      <c r="HU96" s="97">
        <f>EXP(parameters!$E$10+parameters!$F$10*calcs!$Q96 +parameters!$G$10*calcs!$GM96+parameters!$H$10*LN(calcs!$GM96)+parameters!$I$10*calcs!$GQ96+parameters!$J$10*(calcs!$GU96+calcs!$GY96) + parameters!$K$10*calcs!$GT96+parameters!$L$10*(calcs!$GV96+calcs!$GZ96)+parameters!$M$10*(calcs!$GT96+calcs!$GV96+calcs!$GZ96)+parameters!$N$10*(calcs!$GO96+calcs!$GR96)+parameters!$O$10*calcs!$HB96+parameters!$P$10*calcs!$HE96)</f>
        <v>8.2098489053751156E-3</v>
      </c>
      <c r="HV96" s="97">
        <f>EXP(parameters!$E$11+parameters!$F$11*calcs!$Q96 +parameters!$G$11*calcs!$GM96+parameters!$H$11*LN(calcs!$GM96)+parameters!$I$11*calcs!$GQ96+parameters!$J$11*(calcs!$GU96+calcs!$GY96) + parameters!$K$11*calcs!$GT96+parameters!$L$11*(calcs!$GV96+calcs!$GZ96)+parameters!$M$11*(calcs!$GT96+calcs!$GV96+calcs!$GZ96)+parameters!$N$11*(calcs!$GO96+calcs!$GR96)+parameters!$O$11*calcs!$HB96+parameters!$P$11*calcs!$HE96)</f>
        <v>1.3227729891573083E-2</v>
      </c>
      <c r="HX96" s="97">
        <f>EXP(parameters!$E$13+parameters!$F$13*calcs!$Q96 +parameters!$G$13*calcs!$GM96+parameters!$H$13*LN(calcs!$GM96)+parameters!$I$13*calcs!$GQ96+parameters!$J$13*(calcs!$GU96+calcs!$GY96) + parameters!$K$13*calcs!$GT96+parameters!$L$13*(calcs!$GV96+calcs!$GZ96)+parameters!$M$13*(calcs!$GT96+calcs!$GV96+calcs!$GZ96)+parameters!$N$13*(calcs!$GO96+calcs!$GR96)+parameters!$O$13*calcs!$HB96+parameters!$P$13*calcs!$HE96)</f>
        <v>2.4468436056697424E-2</v>
      </c>
      <c r="HY96" s="97">
        <f>EXP(parameters!$E$14+parameters!$F$14*calcs!$Q96 +parameters!$G$14*calcs!$GM96+parameters!$H$14*LN(calcs!$GM96)+parameters!$I$14*calcs!$GQ96+parameters!$J$14*(calcs!$GU96+calcs!$GY96) + parameters!$K$14*calcs!$GT96+parameters!$L$14*(calcs!$GV96+calcs!$GZ96)+parameters!$M$14*(calcs!$GT96+calcs!$GV96+calcs!$GZ96)+parameters!$N$14*(calcs!$GO96+calcs!$GR96)+parameters!$O$14*calcs!$HB96+parameters!$P$14*calcs!$HE96)</f>
        <v>1.3869949504065865E-2</v>
      </c>
      <c r="HZ96" s="81"/>
      <c r="IA96" s="97">
        <f>EXP(parameters!$E$16+parameters!$F$16*calcs!$Q96 +parameters!$G$16*calcs!$GM96+parameters!$H$16*LN(calcs!$GM96)+parameters!$I$16*calcs!$GQ96+parameters!$J$16*(calcs!$GU96+calcs!$GY96) + parameters!$K$16*calcs!$GT96+parameters!$L$16*(calcs!$GV96+calcs!$GZ96)+parameters!$M$16*(calcs!$GT96+calcs!$GV96+calcs!$GZ96)+parameters!$N$16*(calcs!$GO96+calcs!$GR96)+parameters!$O$16*calcs!$HB96+parameters!$P$16*calcs!$HE96)</f>
        <v>7.1434000968388937E-5</v>
      </c>
      <c r="IB96" s="81"/>
      <c r="IC96" s="97">
        <f>(parameters!$E$18+parameters!$F$18*calcs!$Q96 +parameters!$G$18*calcs!$GM96+parameters!$H$18*LN(calcs!$GM96)+parameters!$I$18*calcs!$GQ96+parameters!$J$18*(calcs!$GU96+calcs!$GY96) + parameters!$K$18*calcs!$GT96+parameters!$L$18*(calcs!$GV96+calcs!$GZ96)+parameters!$M$18*(calcs!$GT96+calcs!$GV96+calcs!$GZ96)+parameters!$N$18*(calcs!$GO96+calcs!$GR96)+parameters!$O$18*calcs!$HB96+parameters!$P$18*calcs!$HE96)</f>
        <v>-25.930946933194154</v>
      </c>
      <c r="ID96" s="97">
        <f>EXP(parameters!$E$19+parameters!$F$19*calcs!$Q96 +parameters!$G$19*calcs!$GM96+parameters!$H$19*LN(calcs!$GM96)+parameters!$I$19*calcs!$GQ96+parameters!$J$19*(calcs!$GU96+calcs!$GY96) + parameters!$K$19*calcs!$GT96+parameters!$L$19*(calcs!$GV96+calcs!$GZ96)+parameters!$M$19*(calcs!$GT96+calcs!$GV96+calcs!$GZ96)+parameters!$N$19*(calcs!$GO96+calcs!$GR96)+parameters!$O$19*calcs!$HB96+parameters!$P$19*calcs!$HE96)</f>
        <v>0.21218132871349754</v>
      </c>
      <c r="IE96" s="73"/>
      <c r="IF96" s="97">
        <f>(parameters!$E$21+parameters!$F$21*calcs!$Q96 +parameters!$G$21*calcs!$GM96+parameters!$H$21*LN(calcs!$GM96)+parameters!$I$21*calcs!$GQ96+parameters!$J$21*(calcs!$GU96+calcs!$GY96) + parameters!$K$21*calcs!$GT96+parameters!$L$21*(calcs!$GV96+calcs!$GZ96)+parameters!$M$21*(calcs!$GT96+calcs!$GV96+calcs!$GZ96)+parameters!$N$21*(calcs!$GO96+calcs!$GR96)+parameters!$O$21*calcs!$HB96+parameters!$P$21*calcs!$HE96)</f>
        <v>20.42166314412346</v>
      </c>
      <c r="IG96" s="97">
        <f>(parameters!$E$22+parameters!$F$22*calcs!$Q96 +parameters!$G$22*calcs!$GM96+parameters!$H$22*LN(calcs!$GM96)+parameters!$I$22*calcs!$GQ96+parameters!$J$22*(calcs!$GU96+calcs!$GY96) + parameters!$K$22*calcs!$GT96+parameters!$L$22*(calcs!$GV96+calcs!$GZ96)+parameters!$M$22*(calcs!$GT96+calcs!$GV96+calcs!$GZ96)+parameters!$N$22*(calcs!$GO96+calcs!$GR96)+parameters!$O$22*calcs!$HB96+parameters!$P$22*calcs!$HE96)</f>
        <v>0.34878708488613541</v>
      </c>
      <c r="IH96" s="81"/>
      <c r="II96" s="97">
        <f>(parameters!$E$24+parameters!$F$24*calcs!$Q96 +parameters!$G$24*calcs!$GM96+parameters!$H$24*LN(calcs!$GM96)+parameters!$I$24*calcs!$GQ96+parameters!$J$24*(calcs!$GU96+calcs!$GY96) + parameters!$K$24*calcs!$GT96+parameters!$L$24*(calcs!$GV96+calcs!$GZ96)+parameters!$M$24*(calcs!$GT96+calcs!$GV96+calcs!$GZ96)+parameters!$N$24*(calcs!$GO96+calcs!$GR96)+parameters!$O$24*calcs!$HB96+parameters!$P$24*calcs!$HE96)</f>
        <v>17.592106652087395</v>
      </c>
    </row>
    <row r="97" spans="1:243" x14ac:dyDescent="0.3">
      <c r="A97" s="138" t="s">
        <v>185</v>
      </c>
      <c r="C97" s="115">
        <v>68.050003051757798</v>
      </c>
      <c r="D97" s="115">
        <v>0.37000000476837203</v>
      </c>
      <c r="E97" s="115">
        <v>16.690000534057599</v>
      </c>
      <c r="F97" s="115"/>
      <c r="G97" s="115">
        <v>3.3399999141693102</v>
      </c>
      <c r="H97" s="115">
        <v>1.08000004291534</v>
      </c>
      <c r="I97" s="115">
        <v>3.96000003814697</v>
      </c>
      <c r="J97" s="115">
        <v>7.9999998211860698E-2</v>
      </c>
      <c r="K97" s="115">
        <v>4.6100001335143999</v>
      </c>
      <c r="L97" s="115">
        <v>1.8200000524520901</v>
      </c>
      <c r="M97" s="91">
        <v>0</v>
      </c>
      <c r="N97" s="91">
        <v>0</v>
      </c>
      <c r="O97" s="91">
        <v>0</v>
      </c>
      <c r="P97" s="91">
        <v>95.759999999999991</v>
      </c>
      <c r="Q97" s="60">
        <v>1025</v>
      </c>
      <c r="R97" s="92">
        <f t="shared" si="316"/>
        <v>1.1326565088508289</v>
      </c>
      <c r="S97" s="93">
        <f t="shared" si="317"/>
        <v>4.6325279174705396E-3</v>
      </c>
      <c r="T97" s="93">
        <f t="shared" si="318"/>
        <v>0.16368972250285008</v>
      </c>
      <c r="U97" s="93">
        <f t="shared" si="319"/>
        <v>0</v>
      </c>
      <c r="V97" s="93">
        <f t="shared" si="320"/>
        <v>4.6492203705029371E-2</v>
      </c>
      <c r="W97" s="93">
        <f t="shared" si="321"/>
        <v>2.6792360280708014E-2</v>
      </c>
      <c r="X97" s="93">
        <f t="shared" si="322"/>
        <v>7.06134100953454E-2</v>
      </c>
      <c r="Y97" s="93">
        <f t="shared" si="323"/>
        <v>1.1277135355492064E-3</v>
      </c>
      <c r="Z97" s="93">
        <f t="shared" si="324"/>
        <v>7.4380034100492098E-2</v>
      </c>
      <c r="AA97" s="93">
        <f t="shared" si="325"/>
        <v>1.9319897715497424E-2</v>
      </c>
      <c r="AB97" s="93">
        <f t="shared" si="326"/>
        <v>0</v>
      </c>
      <c r="AC97" s="94">
        <f t="shared" si="327"/>
        <v>0</v>
      </c>
      <c r="AD97" s="92">
        <f t="shared" si="328"/>
        <v>2.2653130177016578</v>
      </c>
      <c r="AE97" s="93">
        <f t="shared" si="329"/>
        <v>9.2650558349410793E-3</v>
      </c>
      <c r="AF97" s="93">
        <f t="shared" si="330"/>
        <v>0.49106916750855023</v>
      </c>
      <c r="AG97" s="93">
        <f t="shared" si="331"/>
        <v>0</v>
      </c>
      <c r="AH97" s="93">
        <f t="shared" si="332"/>
        <v>4.6492203705029371E-2</v>
      </c>
      <c r="AI97" s="93">
        <f t="shared" si="333"/>
        <v>2.6792360280708014E-2</v>
      </c>
      <c r="AJ97" s="93">
        <f t="shared" si="334"/>
        <v>7.06134100953454E-2</v>
      </c>
      <c r="AK97" s="93">
        <f t="shared" si="335"/>
        <v>1.1277135355492064E-3</v>
      </c>
      <c r="AL97" s="93">
        <f t="shared" si="336"/>
        <v>7.4380034100492098E-2</v>
      </c>
      <c r="AM97" s="93">
        <f t="shared" si="337"/>
        <v>1.9319897715497424E-2</v>
      </c>
      <c r="AN97" s="94">
        <f t="shared" si="338"/>
        <v>3.0043728604777704</v>
      </c>
      <c r="AO97" s="92">
        <f t="shared" si="339"/>
        <v>17.342121576365383</v>
      </c>
      <c r="AP97" s="93">
        <f t="shared" si="340"/>
        <v>7.0928707620450671E-2</v>
      </c>
      <c r="AQ97" s="93">
        <f t="shared" si="341"/>
        <v>3.7593838638592061</v>
      </c>
      <c r="AR97" s="93">
        <f t="shared" si="342"/>
        <v>0</v>
      </c>
      <c r="AS97" s="93">
        <f t="shared" si="343"/>
        <v>0.3559214301535219</v>
      </c>
      <c r="AT97" s="93">
        <f t="shared" si="344"/>
        <v>0.20510912429101402</v>
      </c>
      <c r="AU97" s="93">
        <f t="shared" si="345"/>
        <v>0.54058151488383177</v>
      </c>
      <c r="AV97" s="93">
        <f t="shared" si="346"/>
        <v>8.6332198172989257E-3</v>
      </c>
      <c r="AW97" s="93">
        <f t="shared" si="347"/>
        <v>0.56941693450102182</v>
      </c>
      <c r="AX97" s="93">
        <f t="shared" si="348"/>
        <v>0.14790362850827268</v>
      </c>
      <c r="AY97" s="94">
        <f t="shared" si="349"/>
        <v>23</v>
      </c>
      <c r="AZ97" s="92">
        <f t="shared" si="350"/>
        <v>8.6710607881826913</v>
      </c>
      <c r="BA97" s="93">
        <f t="shared" si="351"/>
        <v>3.5464353810225335E-2</v>
      </c>
      <c r="BB97" s="93">
        <f t="shared" si="352"/>
        <v>2.5062559092394707</v>
      </c>
      <c r="BC97" s="93">
        <f t="shared" si="353"/>
        <v>0</v>
      </c>
      <c r="BD97" s="93">
        <f t="shared" si="354"/>
        <v>0.3559214301535219</v>
      </c>
      <c r="BE97" s="93">
        <f t="shared" si="355"/>
        <v>0.20510912429101402</v>
      </c>
      <c r="BF97" s="93">
        <f t="shared" si="356"/>
        <v>0.54058151488383177</v>
      </c>
      <c r="BG97" s="93">
        <f t="shared" si="357"/>
        <v>8.6332198172989257E-3</v>
      </c>
      <c r="BH97" s="93">
        <f t="shared" si="358"/>
        <v>1.1388338690020436</v>
      </c>
      <c r="BI97" s="93">
        <f t="shared" si="359"/>
        <v>0.29580725701654537</v>
      </c>
      <c r="BJ97" s="93">
        <f t="shared" si="360"/>
        <v>0</v>
      </c>
      <c r="BK97" s="93">
        <f t="shared" si="361"/>
        <v>0</v>
      </c>
      <c r="BL97" s="93">
        <f t="shared" si="362"/>
        <v>2</v>
      </c>
      <c r="BM97" s="94">
        <f t="shared" si="363"/>
        <v>13.75766746639664</v>
      </c>
      <c r="BN97" s="95">
        <f t="shared" si="364"/>
        <v>8.6710607881826913</v>
      </c>
      <c r="BO97" s="66">
        <f t="shared" si="365"/>
        <v>0</v>
      </c>
      <c r="BP97" s="66">
        <f t="shared" si="366"/>
        <v>0</v>
      </c>
      <c r="BQ97" s="66">
        <f t="shared" si="367"/>
        <v>8.6710607881826913</v>
      </c>
      <c r="BR97" s="66">
        <f t="shared" si="368"/>
        <v>2.5062559092394707</v>
      </c>
      <c r="BS97" s="66">
        <f t="shared" si="369"/>
        <v>3.5464353810225335E-2</v>
      </c>
      <c r="BT97" s="66">
        <f t="shared" si="370"/>
        <v>0</v>
      </c>
      <c r="BU97" s="66"/>
      <c r="BV97" s="66">
        <f t="shared" si="371"/>
        <v>0.20510912429101402</v>
      </c>
      <c r="BW97" s="66">
        <f t="shared" si="372"/>
        <v>0.3559214301535219</v>
      </c>
      <c r="BX97" s="66">
        <f t="shared" si="373"/>
        <v>8.6332198172989257E-3</v>
      </c>
      <c r="BY97" s="66">
        <f t="shared" si="374"/>
        <v>3.1113840373115313</v>
      </c>
      <c r="BZ97" s="66">
        <f t="shared" si="375"/>
        <v>0</v>
      </c>
      <c r="CA97" s="66">
        <f t="shared" si="376"/>
        <v>0</v>
      </c>
      <c r="CB97" s="66">
        <f t="shared" si="377"/>
        <v>0</v>
      </c>
      <c r="CC97" s="66">
        <f t="shared" si="378"/>
        <v>0.54058151488383177</v>
      </c>
      <c r="CD97" s="56">
        <f t="shared" si="379"/>
        <v>0.54058151488383177</v>
      </c>
      <c r="CE97" s="66">
        <f t="shared" si="380"/>
        <v>1.0811630297676635</v>
      </c>
      <c r="CF97" s="66">
        <f t="shared" si="381"/>
        <v>0.59825235411821187</v>
      </c>
      <c r="CG97" s="66">
        <f t="shared" si="382"/>
        <v>0.29580725701654537</v>
      </c>
      <c r="CH97" s="67">
        <f t="shared" si="383"/>
        <v>0.89405961113475718</v>
      </c>
      <c r="CI97" s="60"/>
      <c r="CJ97" s="60">
        <f t="shared" si="384"/>
        <v>0.92260914730326382</v>
      </c>
      <c r="CK97" s="60">
        <f t="shared" si="385"/>
        <v>1.1629878421673077</v>
      </c>
      <c r="CL97" s="60">
        <f t="shared" si="386"/>
        <v>1.217233460813963</v>
      </c>
      <c r="CM97" s="60"/>
      <c r="CN97" s="60">
        <f t="shared" si="387"/>
        <v>0.92260914730326382</v>
      </c>
      <c r="CO97" s="60">
        <f t="shared" si="388"/>
        <v>7.9999999999999991</v>
      </c>
      <c r="CP97" s="60">
        <f t="shared" si="389"/>
        <v>3.2719737228513249E-2</v>
      </c>
      <c r="CQ97" s="60">
        <f t="shared" si="390"/>
        <v>2.3122946273471943</v>
      </c>
      <c r="CR97" s="60">
        <f t="shared" si="391"/>
        <v>0</v>
      </c>
      <c r="CS97" s="60">
        <f t="shared" si="392"/>
        <v>0.32837636718089902</v>
      </c>
      <c r="CT97" s="60">
        <f t="shared" si="393"/>
        <v>0.1892355542662516</v>
      </c>
      <c r="CU97" s="60">
        <f t="shared" si="394"/>
        <v>0.49874545049487867</v>
      </c>
      <c r="CV97" s="60">
        <f t="shared" si="395"/>
        <v>7.9650875741198012E-3</v>
      </c>
      <c r="CW97" s="60">
        <f t="shared" si="396"/>
        <v>1.0506985448000523</v>
      </c>
      <c r="CX97" s="60">
        <f t="shared" si="397"/>
        <v>0.27291448116215233</v>
      </c>
      <c r="CY97" s="60">
        <f t="shared" si="398"/>
        <v>0</v>
      </c>
      <c r="CZ97" s="60">
        <f t="shared" si="399"/>
        <v>0</v>
      </c>
      <c r="DA97" s="60">
        <f t="shared" si="400"/>
        <v>1.8452182946065276</v>
      </c>
      <c r="DB97" s="60">
        <f t="shared" si="401"/>
        <v>21.220010387975069</v>
      </c>
      <c r="DC97" s="60">
        <f t="shared" si="510"/>
        <v>3.5599792240498616</v>
      </c>
      <c r="DD97" s="60" t="str">
        <f t="shared" si="402"/>
        <v>FAIL</v>
      </c>
      <c r="DE97" s="59">
        <f t="shared" si="403"/>
        <v>7.9999999999999991</v>
      </c>
      <c r="DF97" s="59">
        <f t="shared" si="404"/>
        <v>0</v>
      </c>
      <c r="DG97" s="59">
        <f t="shared" si="405"/>
        <v>0</v>
      </c>
      <c r="DH97" s="59">
        <f t="shared" si="406"/>
        <v>7.9999999999999991</v>
      </c>
      <c r="DI97" s="59">
        <f t="shared" si="407"/>
        <v>2.3122946273471943</v>
      </c>
      <c r="DJ97" s="59">
        <f t="shared" si="408"/>
        <v>3.2719737228513249E-2</v>
      </c>
      <c r="DK97" s="59">
        <f t="shared" si="409"/>
        <v>0</v>
      </c>
      <c r="DL97" s="59">
        <f t="shared" si="410"/>
        <v>3.5599792240498616</v>
      </c>
      <c r="DM97" s="59">
        <f t="shared" si="411"/>
        <v>0</v>
      </c>
      <c r="DN97" s="59">
        <f t="shared" si="412"/>
        <v>0</v>
      </c>
      <c r="DO97" s="59">
        <f t="shared" si="413"/>
        <v>0</v>
      </c>
      <c r="DP97" s="59">
        <f t="shared" si="414"/>
        <v>5.9049935886255689</v>
      </c>
      <c r="DQ97" s="59">
        <f t="shared" si="415"/>
        <v>0.1892355542662516</v>
      </c>
      <c r="DR97" s="59">
        <f t="shared" si="416"/>
        <v>0</v>
      </c>
      <c r="DS97" s="59">
        <f t="shared" si="417"/>
        <v>7.9650875741198012E-3</v>
      </c>
      <c r="DT97" s="59">
        <f t="shared" si="418"/>
        <v>0.49874545049487867</v>
      </c>
      <c r="DU97" s="59">
        <f t="shared" si="419"/>
        <v>1.0506985448000523</v>
      </c>
      <c r="DV97" s="59">
        <f t="shared" si="420"/>
        <v>1.7466446371353024</v>
      </c>
      <c r="DW97" s="59">
        <f t="shared" si="421"/>
        <v>0</v>
      </c>
      <c r="DX97" s="59">
        <f t="shared" si="422"/>
        <v>0</v>
      </c>
      <c r="DY97" s="59">
        <f t="shared" si="423"/>
        <v>0</v>
      </c>
      <c r="DZ97" s="60"/>
      <c r="EA97" s="60">
        <f t="shared" si="424"/>
        <v>0.71573528929756902</v>
      </c>
      <c r="EB97" s="60">
        <f t="shared" si="425"/>
        <v>1.1142590820805094</v>
      </c>
      <c r="EC97" s="60">
        <f t="shared" si="426"/>
        <v>1.0549356660387679</v>
      </c>
      <c r="ED97" s="60">
        <f t="shared" si="427"/>
        <v>0.99232198564557061</v>
      </c>
      <c r="EE97" s="60"/>
      <c r="EF97" s="60">
        <f t="shared" si="428"/>
        <v>1.1142590820805094</v>
      </c>
      <c r="EG97" s="60">
        <f t="shared" si="429"/>
        <v>9.6618082345047434</v>
      </c>
      <c r="EH97" s="60">
        <f t="shared" si="430"/>
        <v>3.9516478323160097E-2</v>
      </c>
      <c r="EI97" s="60">
        <f t="shared" si="431"/>
        <v>2.7926184088880253</v>
      </c>
      <c r="EJ97" s="60">
        <f t="shared" si="432"/>
        <v>0</v>
      </c>
      <c r="EK97" s="60">
        <f t="shared" si="433"/>
        <v>0.39658868605564546</v>
      </c>
      <c r="EL97" s="60">
        <f t="shared" si="434"/>
        <v>0.2285447045588424</v>
      </c>
      <c r="EM97" s="60">
        <f t="shared" si="435"/>
        <v>0.60234786256414963</v>
      </c>
      <c r="EN97" s="60">
        <f t="shared" si="436"/>
        <v>9.6196435890227635E-3</v>
      </c>
      <c r="EO97" s="60">
        <f t="shared" si="437"/>
        <v>1.2689559815164122</v>
      </c>
      <c r="EP97" s="60">
        <f t="shared" si="438"/>
        <v>0.32960592267600913</v>
      </c>
      <c r="EQ97" s="60">
        <f t="shared" si="439"/>
        <v>0</v>
      </c>
      <c r="ER97" s="60">
        <f t="shared" si="440"/>
        <v>0</v>
      </c>
      <c r="ES97" s="60">
        <f t="shared" si="441"/>
        <v>2.2285181641610188</v>
      </c>
      <c r="ET97" s="60">
        <f t="shared" si="442"/>
        <v>25.627958887851712</v>
      </c>
      <c r="EU97" s="60">
        <f t="shared" si="511"/>
        <v>-5.2559177757034234</v>
      </c>
      <c r="EV97" s="60" t="str">
        <f t="shared" si="443"/>
        <v/>
      </c>
      <c r="EW97" s="62">
        <f t="shared" si="444"/>
        <v>9.6618082345047434</v>
      </c>
      <c r="EX97" s="62">
        <f t="shared" si="445"/>
        <v>0</v>
      </c>
      <c r="EY97" s="62">
        <f t="shared" si="446"/>
        <v>0</v>
      </c>
      <c r="EZ97" s="62">
        <f t="shared" si="447"/>
        <v>9.6618082345047434</v>
      </c>
      <c r="FA97" s="62">
        <f t="shared" si="448"/>
        <v>2.7926184088880253</v>
      </c>
      <c r="FB97" s="62">
        <f t="shared" si="449"/>
        <v>3.9516478323160097E-2</v>
      </c>
      <c r="FC97" s="62">
        <f t="shared" si="450"/>
        <v>0</v>
      </c>
      <c r="FD97" s="62">
        <f t="shared" si="451"/>
        <v>-5.2559177757034234</v>
      </c>
      <c r="FE97" s="62">
        <f t="shared" si="452"/>
        <v>0.2285447045588424</v>
      </c>
      <c r="FF97" s="62">
        <f t="shared" si="453"/>
        <v>5.652506461759069</v>
      </c>
      <c r="FG97" s="62">
        <f t="shared" si="454"/>
        <v>9.6196435890227635E-3</v>
      </c>
      <c r="FH97" s="62">
        <f t="shared" si="455"/>
        <v>3.4668879214146959</v>
      </c>
      <c r="FI97" s="62">
        <f t="shared" si="456"/>
        <v>0</v>
      </c>
      <c r="FJ97" s="62">
        <f t="shared" si="457"/>
        <v>0</v>
      </c>
      <c r="FK97" s="62">
        <f t="shared" si="458"/>
        <v>0</v>
      </c>
      <c r="FL97" s="62">
        <f t="shared" si="459"/>
        <v>0.60234786256414963</v>
      </c>
      <c r="FM97" s="62">
        <f t="shared" si="460"/>
        <v>1.2689559815164122</v>
      </c>
      <c r="FN97" s="62">
        <f t="shared" si="461"/>
        <v>1.8713038440805618</v>
      </c>
      <c r="FO97" s="62">
        <f t="shared" si="462"/>
        <v>0</v>
      </c>
      <c r="FP97" s="62">
        <f t="shared" si="463"/>
        <v>0.32960592267600913</v>
      </c>
      <c r="FQ97" s="62">
        <f t="shared" si="464"/>
        <v>0.32960592267600913</v>
      </c>
      <c r="FR97" s="62" t="str">
        <f t="shared" si="465"/>
        <v>Fail</v>
      </c>
      <c r="FS97" s="62" t="str">
        <f t="shared" si="466"/>
        <v>Low-Ca</v>
      </c>
      <c r="FT97" s="60">
        <f t="shared" si="467"/>
        <v>3.8861199825597298E-2</v>
      </c>
      <c r="FU97" s="60"/>
      <c r="FV97" s="60">
        <f t="shared" si="468"/>
        <v>1.0184341146918867</v>
      </c>
      <c r="FW97" s="60">
        <f t="shared" si="469"/>
        <v>8.8309041172523735</v>
      </c>
      <c r="FX97" s="60">
        <f t="shared" si="470"/>
        <v>3.6118107775836676E-2</v>
      </c>
      <c r="FY97" s="60">
        <f t="shared" si="471"/>
        <v>2.55245651811761</v>
      </c>
      <c r="FZ97" s="60">
        <f t="shared" si="472"/>
        <v>0</v>
      </c>
      <c r="GA97" s="60">
        <f t="shared" si="473"/>
        <v>0.36248252661827229</v>
      </c>
      <c r="GB97" s="60">
        <f t="shared" si="474"/>
        <v>0.20889012941254703</v>
      </c>
      <c r="GC97" s="60">
        <f t="shared" si="475"/>
        <v>0.55054665652951418</v>
      </c>
      <c r="GD97" s="60">
        <f t="shared" si="476"/>
        <v>8.7923655815712841E-3</v>
      </c>
      <c r="GE97" s="60">
        <f t="shared" si="477"/>
        <v>1.1598272631582325</v>
      </c>
      <c r="GF97" s="60">
        <f t="shared" si="478"/>
        <v>0.30126020191908076</v>
      </c>
      <c r="GG97" s="60">
        <f t="shared" si="479"/>
        <v>0</v>
      </c>
      <c r="GH97" s="60">
        <f t="shared" si="480"/>
        <v>0</v>
      </c>
      <c r="GI97" s="60">
        <f t="shared" si="481"/>
        <v>2.0368682293837734</v>
      </c>
      <c r="GJ97" s="60">
        <f t="shared" si="482"/>
        <v>23.423984637913399</v>
      </c>
      <c r="GK97" s="60">
        <f t="shared" si="512"/>
        <v>-0.84796927582679871</v>
      </c>
      <c r="GL97" s="60"/>
      <c r="GM97" s="88">
        <f t="shared" si="483"/>
        <v>8.8309041172523735</v>
      </c>
      <c r="GN97" s="88">
        <f t="shared" si="484"/>
        <v>0</v>
      </c>
      <c r="GO97" s="88">
        <f t="shared" si="485"/>
        <v>0</v>
      </c>
      <c r="GP97" s="87">
        <f t="shared" si="486"/>
        <v>8.8309041172523735</v>
      </c>
      <c r="GQ97" s="88">
        <f t="shared" si="487"/>
        <v>2.55245651811761</v>
      </c>
      <c r="GR97" s="88">
        <f t="shared" si="488"/>
        <v>3.6118107775836676E-2</v>
      </c>
      <c r="GS97" s="88">
        <f t="shared" si="489"/>
        <v>0</v>
      </c>
      <c r="GT97" s="88">
        <f t="shared" si="490"/>
        <v>-0.84796927582679871</v>
      </c>
      <c r="GU97" s="88">
        <f t="shared" si="491"/>
        <v>0.20889012941254703</v>
      </c>
      <c r="GV97" s="88">
        <f t="shared" si="492"/>
        <v>1.210451802445071</v>
      </c>
      <c r="GW97" s="88">
        <f t="shared" si="493"/>
        <v>8.7923655815712841E-3</v>
      </c>
      <c r="GX97" s="87">
        <f t="shared" si="494"/>
        <v>3.1687396475058374</v>
      </c>
      <c r="GY97" s="88">
        <f t="shared" si="495"/>
        <v>0</v>
      </c>
      <c r="GZ97" s="88">
        <f t="shared" si="496"/>
        <v>0</v>
      </c>
      <c r="HA97" s="88">
        <f t="shared" si="497"/>
        <v>0</v>
      </c>
      <c r="HB97" s="88">
        <f t="shared" si="498"/>
        <v>0.55054665652951418</v>
      </c>
      <c r="HC97" s="88">
        <f t="shared" si="499"/>
        <v>1.1598272631582325</v>
      </c>
      <c r="HD97" s="87">
        <f t="shared" si="500"/>
        <v>1.7103739196877465</v>
      </c>
      <c r="HE97" s="88">
        <f t="shared" si="501"/>
        <v>0</v>
      </c>
      <c r="HF97" s="88">
        <f t="shared" si="502"/>
        <v>0.30126020191908076</v>
      </c>
      <c r="HG97" s="88">
        <f t="shared" si="503"/>
        <v>0.30126020191908076</v>
      </c>
      <c r="HH97" s="96" t="str">
        <f t="shared" si="504"/>
        <v>Fail</v>
      </c>
      <c r="HI97" s="83">
        <f t="shared" si="505"/>
        <v>0.14717392949784419</v>
      </c>
      <c r="HJ97" s="83">
        <f t="shared" si="506"/>
        <v>0.30126020191908076</v>
      </c>
      <c r="HK97" s="83">
        <f t="shared" si="507"/>
        <v>3.6118107775836676E-2</v>
      </c>
      <c r="HL97" s="83">
        <f t="shared" si="508"/>
        <v>8.8309041172523735</v>
      </c>
      <c r="HM97" s="96" t="str">
        <f t="shared" si="509"/>
        <v>Ferroactinolite</v>
      </c>
      <c r="HN97" s="60"/>
      <c r="HO97" s="60"/>
      <c r="HP97" s="97">
        <f>parameters!$E$5+parameters!$F$5*calcs!$Q97 +parameters!$G$5*calcs!$GM97+parameters!$H$5*LN(calcs!$GM97)+parameters!$I$5*calcs!$GQ97+parameters!$J$5*(calcs!$GU97+calcs!$GY97) + parameters!$K$5*calcs!$GT97+parameters!$L$5*(calcs!$GV97+calcs!$GZ97)+parameters!$M$5*(calcs!$GT97+calcs!$GV97+calcs!$GZ97)+parameters!$N$5*(calcs!$GO97+calcs!$GR97)+parameters!$O$5*calcs!$HB97+parameters!$P$5*calcs!$HE97</f>
        <v>58.582935790610591</v>
      </c>
      <c r="HQ97" s="97">
        <f>parameters!$E$6+parameters!$F$6*calcs!$Q97 +parameters!$G$6*calcs!$GM97+parameters!$H$6*LN(calcs!$GM97)+parameters!$I$6*calcs!$GQ97+parameters!$J$6*(calcs!$GU97+calcs!$GY97) + parameters!$K$6*calcs!$GT97+parameters!$L$6*(calcs!$GV97+calcs!$GZ97)+parameters!$M$6*(calcs!$GT97+calcs!$GV97+calcs!$GZ97)+parameters!$N$6*(calcs!$GO97+calcs!$GR97)+parameters!$O$6*calcs!$HB97+parameters!$P$6*calcs!$HE97</f>
        <v>96.499985264155796</v>
      </c>
      <c r="HR97" s="97">
        <f>parameters!$E$7+parameters!$F$7*calcs!$Q97 +parameters!$G$7*calcs!$GM97+parameters!$H$7*LN(calcs!$GM97)+parameters!$I$7*calcs!$GQ97+parameters!$J$7*(calcs!$GU97+calcs!$GY97) + parameters!$K$7*calcs!$GT97+parameters!$L$7*(calcs!$GV97+calcs!$GZ97)+parameters!$M$7*(calcs!$GT97+calcs!$GV97+calcs!$GZ97)+parameters!$N$7*(calcs!$GO97+calcs!$GR97)+parameters!$O$7*calcs!$HB97+parameters!$P$7*calcs!$HE97</f>
        <v>140.82074330575966</v>
      </c>
      <c r="HS97" s="97">
        <f>parameters!$E$8+parameters!$F$8*calcs!$Q97 +parameters!$G$8*calcs!$GM97+parameters!$H$8*LN(calcs!$GM97)+parameters!$I$8*calcs!$GQ97+parameters!$J$8*(calcs!$GU97+calcs!$GY97) + parameters!$K$8*calcs!$GT97+parameters!$L$8*(calcs!$GV97+calcs!$GZ97)+parameters!$M$8*(calcs!$GT97+calcs!$GV97+calcs!$GZ97)+parameters!$N$8*(calcs!$GO97+calcs!$GR97)+parameters!$O$8*calcs!$HB97+parameters!$P$8*calcs!$HE97</f>
        <v>140.78632726200067</v>
      </c>
      <c r="HT97" s="81"/>
      <c r="HU97" s="97">
        <f>EXP(parameters!$E$10+parameters!$F$10*calcs!$Q97 +parameters!$G$10*calcs!$GM97+parameters!$H$10*LN(calcs!$GM97)+parameters!$I$10*calcs!$GQ97+parameters!$J$10*(calcs!$GU97+calcs!$GY97) + parameters!$K$10*calcs!$GT97+parameters!$L$10*(calcs!$GV97+calcs!$GZ97)+parameters!$M$10*(calcs!$GT97+calcs!$GV97+calcs!$GZ97)+parameters!$N$10*(calcs!$GO97+calcs!$GR97)+parameters!$O$10*calcs!$HB97+parameters!$P$10*calcs!$HE97)</f>
        <v>1.1290256355660635E-2</v>
      </c>
      <c r="HV97" s="97">
        <f>EXP(parameters!$E$11+parameters!$F$11*calcs!$Q97 +parameters!$G$11*calcs!$GM97+parameters!$H$11*LN(calcs!$GM97)+parameters!$I$11*calcs!$GQ97+parameters!$J$11*(calcs!$GU97+calcs!$GY97) + parameters!$K$11*calcs!$GT97+parameters!$L$11*(calcs!$GV97+calcs!$GZ97)+parameters!$M$11*(calcs!$GT97+calcs!$GV97+calcs!$GZ97)+parameters!$N$11*(calcs!$GO97+calcs!$GR97)+parameters!$O$11*calcs!$HB97+parameters!$P$11*calcs!$HE97)</f>
        <v>2.088156986279948E-2</v>
      </c>
      <c r="HX97" s="97">
        <f>EXP(parameters!$E$13+parameters!$F$13*calcs!$Q97 +parameters!$G$13*calcs!$GM97+parameters!$H$13*LN(calcs!$GM97)+parameters!$I$13*calcs!$GQ97+parameters!$J$13*(calcs!$GU97+calcs!$GY97) + parameters!$K$13*calcs!$GT97+parameters!$L$13*(calcs!$GV97+calcs!$GZ97)+parameters!$M$13*(calcs!$GT97+calcs!$GV97+calcs!$GZ97)+parameters!$N$13*(calcs!$GO97+calcs!$GR97)+parameters!$O$13*calcs!$HB97+parameters!$P$13*calcs!$HE97)</f>
        <v>4.0374919677874432E-2</v>
      </c>
      <c r="HY97" s="97">
        <f>EXP(parameters!$E$14+parameters!$F$14*calcs!$Q97 +parameters!$G$14*calcs!$GM97+parameters!$H$14*LN(calcs!$GM97)+parameters!$I$14*calcs!$GQ97+parameters!$J$14*(calcs!$GU97+calcs!$GY97) + parameters!$K$14*calcs!$GT97+parameters!$L$14*(calcs!$GV97+calcs!$GZ97)+parameters!$M$14*(calcs!$GT97+calcs!$GV97+calcs!$GZ97)+parameters!$N$14*(calcs!$GO97+calcs!$GR97)+parameters!$O$14*calcs!$HB97+parameters!$P$14*calcs!$HE97)</f>
        <v>3.0654315108592262E-2</v>
      </c>
      <c r="HZ97" s="81"/>
      <c r="IA97" s="97">
        <f>EXP(parameters!$E$16+parameters!$F$16*calcs!$Q97 +parameters!$G$16*calcs!$GM97+parameters!$H$16*LN(calcs!$GM97)+parameters!$I$16*calcs!$GQ97+parameters!$J$16*(calcs!$GU97+calcs!$GY97) + parameters!$K$16*calcs!$GT97+parameters!$L$16*(calcs!$GV97+calcs!$GZ97)+parameters!$M$16*(calcs!$GT97+calcs!$GV97+calcs!$GZ97)+parameters!$N$16*(calcs!$GO97+calcs!$GR97)+parameters!$O$16*calcs!$HB97+parameters!$P$16*calcs!$HE97)</f>
        <v>4.8227703802016393E-4</v>
      </c>
      <c r="IB97" s="81"/>
      <c r="IC97" s="97">
        <f>(parameters!$E$18+parameters!$F$18*calcs!$Q97 +parameters!$G$18*calcs!$GM97+parameters!$H$18*LN(calcs!$GM97)+parameters!$I$18*calcs!$GQ97+parameters!$J$18*(calcs!$GU97+calcs!$GY97) + parameters!$K$18*calcs!$GT97+parameters!$L$18*(calcs!$GV97+calcs!$GZ97)+parameters!$M$18*(calcs!$GT97+calcs!$GV97+calcs!$GZ97)+parameters!$N$18*(calcs!$GO97+calcs!$GR97)+parameters!$O$18*calcs!$HB97+parameters!$P$18*calcs!$HE97)</f>
        <v>-21.50375983647249</v>
      </c>
      <c r="ID97" s="97">
        <f>EXP(parameters!$E$19+parameters!$F$19*calcs!$Q97 +parameters!$G$19*calcs!$GM97+parameters!$H$19*LN(calcs!$GM97)+parameters!$I$19*calcs!$GQ97+parameters!$J$19*(calcs!$GU97+calcs!$GY97) + parameters!$K$19*calcs!$GT97+parameters!$L$19*(calcs!$GV97+calcs!$GZ97)+parameters!$M$19*(calcs!$GT97+calcs!$GV97+calcs!$GZ97)+parameters!$N$19*(calcs!$GO97+calcs!$GR97)+parameters!$O$19*calcs!$HB97+parameters!$P$19*calcs!$HE97)</f>
        <v>0.64681742275226206</v>
      </c>
      <c r="IE97" s="73"/>
      <c r="IF97" s="97">
        <f>(parameters!$E$21+parameters!$F$21*calcs!$Q97 +parameters!$G$21*calcs!$GM97+parameters!$H$21*LN(calcs!$GM97)+parameters!$I$21*calcs!$GQ97+parameters!$J$21*(calcs!$GU97+calcs!$GY97) + parameters!$K$21*calcs!$GT97+parameters!$L$21*(calcs!$GV97+calcs!$GZ97)+parameters!$M$21*(calcs!$GT97+calcs!$GV97+calcs!$GZ97)+parameters!$N$21*(calcs!$GO97+calcs!$GR97)+parameters!$O$21*calcs!$HB97+parameters!$P$21*calcs!$HE97)</f>
        <v>13.218609468463681</v>
      </c>
      <c r="IG97" s="97">
        <f>(parameters!$E$22+parameters!$F$22*calcs!$Q97 +parameters!$G$22*calcs!$GM97+parameters!$H$22*LN(calcs!$GM97)+parameters!$I$22*calcs!$GQ97+parameters!$J$22*(calcs!$GU97+calcs!$GY97) + parameters!$K$22*calcs!$GT97+parameters!$L$22*(calcs!$GV97+calcs!$GZ97)+parameters!$M$22*(calcs!$GT97+calcs!$GV97+calcs!$GZ97)+parameters!$N$22*(calcs!$GO97+calcs!$GR97)+parameters!$O$22*calcs!$HB97+parameters!$P$22*calcs!$HE97)</f>
        <v>0.63994932680571037</v>
      </c>
      <c r="IH97" s="81"/>
      <c r="II97" s="97">
        <f>(parameters!$E$24+parameters!$F$24*calcs!$Q97 +parameters!$G$24*calcs!$GM97+parameters!$H$24*LN(calcs!$GM97)+parameters!$I$24*calcs!$GQ97+parameters!$J$24*(calcs!$GU97+calcs!$GY97) + parameters!$K$24*calcs!$GT97+parameters!$L$24*(calcs!$GV97+calcs!$GZ97)+parameters!$M$24*(calcs!$GT97+calcs!$GV97+calcs!$GZ97)+parameters!$N$24*(calcs!$GO97+calcs!$GR97)+parameters!$O$24*calcs!$HB97+parameters!$P$24*calcs!$HE97)</f>
        <v>18.86091127274457</v>
      </c>
    </row>
    <row r="98" spans="1:243" x14ac:dyDescent="0.3">
      <c r="A98" s="138" t="s">
        <v>185</v>
      </c>
      <c r="C98" s="115">
        <v>69.650001525878906</v>
      </c>
      <c r="D98" s="115">
        <v>0.37999999523162797</v>
      </c>
      <c r="E98" s="115">
        <v>15.920000076293899</v>
      </c>
      <c r="F98" s="115"/>
      <c r="G98" s="115">
        <v>3.1500000953674299</v>
      </c>
      <c r="H98" s="115">
        <v>0.89999997615814198</v>
      </c>
      <c r="I98" s="115">
        <v>3.3399999141693102</v>
      </c>
      <c r="J98" s="115">
        <v>7.9999998211860698E-2</v>
      </c>
      <c r="K98" s="115">
        <v>4.5900001525878897</v>
      </c>
      <c r="L98" s="115">
        <v>1.9900000095367401</v>
      </c>
      <c r="M98" s="91">
        <v>0</v>
      </c>
      <c r="N98" s="91">
        <v>0</v>
      </c>
      <c r="O98" s="91">
        <v>0</v>
      </c>
      <c r="P98" s="91">
        <v>95.759999999999991</v>
      </c>
      <c r="Q98" s="60">
        <v>1025</v>
      </c>
      <c r="R98" s="92">
        <f t="shared" si="316"/>
        <v>1.1592876419087701</v>
      </c>
      <c r="S98" s="93">
        <f t="shared" si="317"/>
        <v>4.7577312536825839E-3</v>
      </c>
      <c r="T98" s="93">
        <f t="shared" si="318"/>
        <v>0.15613782572482374</v>
      </c>
      <c r="U98" s="93">
        <f t="shared" si="319"/>
        <v>0</v>
      </c>
      <c r="V98" s="93">
        <f t="shared" si="320"/>
        <v>4.3847440080281595E-2</v>
      </c>
      <c r="W98" s="93">
        <f t="shared" si="321"/>
        <v>2.2326965421933562E-2</v>
      </c>
      <c r="X98" s="93">
        <f t="shared" si="322"/>
        <v>5.9557773077198825E-2</v>
      </c>
      <c r="Y98" s="93">
        <f t="shared" si="323"/>
        <v>1.1277135355492064E-3</v>
      </c>
      <c r="Z98" s="93">
        <f t="shared" si="324"/>
        <v>7.4057344464865352E-2</v>
      </c>
      <c r="AA98" s="93">
        <f t="shared" si="325"/>
        <v>2.1124503038496913E-2</v>
      </c>
      <c r="AB98" s="93">
        <f t="shared" si="326"/>
        <v>0</v>
      </c>
      <c r="AC98" s="94">
        <f t="shared" si="327"/>
        <v>0</v>
      </c>
      <c r="AD98" s="92">
        <f t="shared" si="328"/>
        <v>2.3185752838175402</v>
      </c>
      <c r="AE98" s="93">
        <f t="shared" si="329"/>
        <v>9.5154625073651678E-3</v>
      </c>
      <c r="AF98" s="93">
        <f t="shared" si="330"/>
        <v>0.46841347717447124</v>
      </c>
      <c r="AG98" s="93">
        <f t="shared" si="331"/>
        <v>0</v>
      </c>
      <c r="AH98" s="93">
        <f t="shared" si="332"/>
        <v>4.3847440080281595E-2</v>
      </c>
      <c r="AI98" s="93">
        <f t="shared" si="333"/>
        <v>2.2326965421933562E-2</v>
      </c>
      <c r="AJ98" s="93">
        <f t="shared" si="334"/>
        <v>5.9557773077198825E-2</v>
      </c>
      <c r="AK98" s="93">
        <f t="shared" si="335"/>
        <v>1.1277135355492064E-3</v>
      </c>
      <c r="AL98" s="93">
        <f t="shared" si="336"/>
        <v>7.4057344464865352E-2</v>
      </c>
      <c r="AM98" s="93">
        <f t="shared" si="337"/>
        <v>2.1124503038496913E-2</v>
      </c>
      <c r="AN98" s="94">
        <f t="shared" si="338"/>
        <v>3.0185459631177025</v>
      </c>
      <c r="AO98" s="92">
        <f t="shared" si="339"/>
        <v>17.666529573968933</v>
      </c>
      <c r="AP98" s="93">
        <f t="shared" si="340"/>
        <v>7.2503662473091521E-2</v>
      </c>
      <c r="AQ98" s="93">
        <f t="shared" si="341"/>
        <v>3.569105823349938</v>
      </c>
      <c r="AR98" s="93">
        <f t="shared" si="342"/>
        <v>0</v>
      </c>
      <c r="AS98" s="93">
        <f t="shared" si="343"/>
        <v>0.33409831560254183</v>
      </c>
      <c r="AT98" s="93">
        <f t="shared" si="344"/>
        <v>0.17012171124076012</v>
      </c>
      <c r="AU98" s="93">
        <f t="shared" si="345"/>
        <v>0.45380418171958081</v>
      </c>
      <c r="AV98" s="93">
        <f t="shared" si="346"/>
        <v>8.5926839062746337E-3</v>
      </c>
      <c r="AW98" s="93">
        <f t="shared" si="347"/>
        <v>0.56428457393195752</v>
      </c>
      <c r="AX98" s="93">
        <f t="shared" si="348"/>
        <v>0.16095947380692036</v>
      </c>
      <c r="AY98" s="94">
        <f t="shared" si="349"/>
        <v>22.999999999999996</v>
      </c>
      <c r="AZ98" s="92">
        <f t="shared" si="350"/>
        <v>8.8332647869844667</v>
      </c>
      <c r="BA98" s="93">
        <f t="shared" si="351"/>
        <v>3.625183123654576E-2</v>
      </c>
      <c r="BB98" s="93">
        <f t="shared" si="352"/>
        <v>2.3794038822332921</v>
      </c>
      <c r="BC98" s="93">
        <f t="shared" si="353"/>
        <v>0</v>
      </c>
      <c r="BD98" s="93">
        <f t="shared" si="354"/>
        <v>0.33409831560254183</v>
      </c>
      <c r="BE98" s="93">
        <f t="shared" si="355"/>
        <v>0.17012171124076012</v>
      </c>
      <c r="BF98" s="93">
        <f t="shared" si="356"/>
        <v>0.45380418171958081</v>
      </c>
      <c r="BG98" s="93">
        <f t="shared" si="357"/>
        <v>8.5926839062746337E-3</v>
      </c>
      <c r="BH98" s="93">
        <f t="shared" si="358"/>
        <v>1.128569147863915</v>
      </c>
      <c r="BI98" s="93">
        <f t="shared" si="359"/>
        <v>0.32191894761384071</v>
      </c>
      <c r="BJ98" s="93">
        <f t="shared" si="360"/>
        <v>0</v>
      </c>
      <c r="BK98" s="93">
        <f t="shared" si="361"/>
        <v>0</v>
      </c>
      <c r="BL98" s="93">
        <f t="shared" si="362"/>
        <v>2</v>
      </c>
      <c r="BM98" s="94">
        <f t="shared" si="363"/>
        <v>13.666025488401219</v>
      </c>
      <c r="BN98" s="95">
        <f t="shared" si="364"/>
        <v>8.8332647869844667</v>
      </c>
      <c r="BO98" s="66">
        <f t="shared" si="365"/>
        <v>0</v>
      </c>
      <c r="BP98" s="66">
        <f t="shared" si="366"/>
        <v>0</v>
      </c>
      <c r="BQ98" s="66">
        <f t="shared" si="367"/>
        <v>8.8332647869844667</v>
      </c>
      <c r="BR98" s="66">
        <f t="shared" si="368"/>
        <v>2.3794038822332921</v>
      </c>
      <c r="BS98" s="66">
        <f t="shared" si="369"/>
        <v>3.625183123654576E-2</v>
      </c>
      <c r="BT98" s="66">
        <f t="shared" si="370"/>
        <v>0</v>
      </c>
      <c r="BU98" s="66"/>
      <c r="BV98" s="66">
        <f t="shared" si="371"/>
        <v>0.17012171124076012</v>
      </c>
      <c r="BW98" s="66">
        <f t="shared" si="372"/>
        <v>0.33409831560254183</v>
      </c>
      <c r="BX98" s="66">
        <f t="shared" si="373"/>
        <v>8.5926839062746337E-3</v>
      </c>
      <c r="BY98" s="66">
        <f t="shared" si="374"/>
        <v>2.9284684242194143</v>
      </c>
      <c r="BZ98" s="66">
        <f t="shared" si="375"/>
        <v>0</v>
      </c>
      <c r="CA98" s="66">
        <f t="shared" si="376"/>
        <v>0</v>
      </c>
      <c r="CB98" s="66">
        <f t="shared" si="377"/>
        <v>0</v>
      </c>
      <c r="CC98" s="66">
        <f t="shared" si="378"/>
        <v>0.45380418171958081</v>
      </c>
      <c r="CD98" s="56">
        <f t="shared" si="379"/>
        <v>0.45380418171958081</v>
      </c>
      <c r="CE98" s="66">
        <f t="shared" si="380"/>
        <v>0.90760836343916163</v>
      </c>
      <c r="CF98" s="66">
        <f t="shared" si="381"/>
        <v>0.67476496614433423</v>
      </c>
      <c r="CG98" s="66">
        <f t="shared" si="382"/>
        <v>0.32191894761384071</v>
      </c>
      <c r="CH98" s="67">
        <f t="shared" si="383"/>
        <v>0.99668391375817489</v>
      </c>
      <c r="CI98" s="60"/>
      <c r="CJ98" s="60">
        <f t="shared" si="384"/>
        <v>0.90566740530497225</v>
      </c>
      <c r="CK98" s="60">
        <f t="shared" si="385"/>
        <v>1.1707866353373699</v>
      </c>
      <c r="CL98" s="60">
        <f t="shared" si="386"/>
        <v>1.2279443398609375</v>
      </c>
      <c r="CM98" s="60"/>
      <c r="CN98" s="60">
        <f t="shared" si="387"/>
        <v>0.90566740530497225</v>
      </c>
      <c r="CO98" s="60">
        <f t="shared" si="388"/>
        <v>8</v>
      </c>
      <c r="CP98" s="60">
        <f t="shared" si="389"/>
        <v>3.2832101933556145E-2</v>
      </c>
      <c r="CQ98" s="60">
        <f t="shared" si="390"/>
        <v>2.1549485401948036</v>
      </c>
      <c r="CR98" s="60">
        <f t="shared" si="391"/>
        <v>0</v>
      </c>
      <c r="CS98" s="60">
        <f t="shared" si="392"/>
        <v>0.30258195460851578</v>
      </c>
      <c r="CT98" s="60">
        <f t="shared" si="393"/>
        <v>0.15407368880546093</v>
      </c>
      <c r="CU98" s="60">
        <f t="shared" si="394"/>
        <v>0.41099565577451885</v>
      </c>
      <c r="CV98" s="60">
        <f t="shared" si="395"/>
        <v>7.7821137380015412E-3</v>
      </c>
      <c r="CW98" s="60">
        <f t="shared" si="396"/>
        <v>1.0221082918531554</v>
      </c>
      <c r="CX98" s="60">
        <f t="shared" si="397"/>
        <v>0.29155149800393443</v>
      </c>
      <c r="CY98" s="60">
        <f t="shared" si="398"/>
        <v>0</v>
      </c>
      <c r="CZ98" s="60">
        <f t="shared" si="399"/>
        <v>0</v>
      </c>
      <c r="DA98" s="60">
        <f t="shared" si="400"/>
        <v>1.8113348106099445</v>
      </c>
      <c r="DB98" s="60">
        <f t="shared" si="401"/>
        <v>20.830350322014361</v>
      </c>
      <c r="DC98" s="60">
        <f t="shared" si="510"/>
        <v>4.3392993559712778</v>
      </c>
      <c r="DD98" s="60" t="str">
        <f t="shared" si="402"/>
        <v>FAIL</v>
      </c>
      <c r="DE98" s="59">
        <f t="shared" si="403"/>
        <v>8</v>
      </c>
      <c r="DF98" s="59">
        <f t="shared" si="404"/>
        <v>0</v>
      </c>
      <c r="DG98" s="59">
        <f t="shared" si="405"/>
        <v>0</v>
      </c>
      <c r="DH98" s="59">
        <f t="shared" si="406"/>
        <v>8</v>
      </c>
      <c r="DI98" s="59">
        <f t="shared" si="407"/>
        <v>2.1549485401948036</v>
      </c>
      <c r="DJ98" s="59">
        <f t="shared" si="408"/>
        <v>3.2832101933556145E-2</v>
      </c>
      <c r="DK98" s="59">
        <f t="shared" si="409"/>
        <v>0</v>
      </c>
      <c r="DL98" s="59">
        <f t="shared" si="410"/>
        <v>4.3392993559712778</v>
      </c>
      <c r="DM98" s="59">
        <f t="shared" si="411"/>
        <v>0</v>
      </c>
      <c r="DN98" s="59">
        <f t="shared" si="412"/>
        <v>0</v>
      </c>
      <c r="DO98" s="59">
        <f t="shared" si="413"/>
        <v>0</v>
      </c>
      <c r="DP98" s="59">
        <f t="shared" si="414"/>
        <v>6.5270799980996372</v>
      </c>
      <c r="DQ98" s="59">
        <f t="shared" si="415"/>
        <v>0.15407368880546093</v>
      </c>
      <c r="DR98" s="59">
        <f t="shared" si="416"/>
        <v>0</v>
      </c>
      <c r="DS98" s="59">
        <f t="shared" si="417"/>
        <v>7.7821137380015412E-3</v>
      </c>
      <c r="DT98" s="59">
        <f t="shared" si="418"/>
        <v>0.41099565577451885</v>
      </c>
      <c r="DU98" s="59">
        <f t="shared" si="419"/>
        <v>1.0221082918531554</v>
      </c>
      <c r="DV98" s="59">
        <f t="shared" si="420"/>
        <v>1.5949597501711368</v>
      </c>
      <c r="DW98" s="59">
        <f t="shared" si="421"/>
        <v>0</v>
      </c>
      <c r="DX98" s="59">
        <f t="shared" si="422"/>
        <v>0</v>
      </c>
      <c r="DY98" s="59">
        <f t="shared" si="423"/>
        <v>0</v>
      </c>
      <c r="DZ98" s="60"/>
      <c r="EA98" s="60">
        <f t="shared" si="424"/>
        <v>0.71347867630856443</v>
      </c>
      <c r="EB98" s="60">
        <f t="shared" si="425"/>
        <v>1.1240917444829479</v>
      </c>
      <c r="EC98" s="60">
        <f t="shared" si="426"/>
        <v>1.0642184278794791</v>
      </c>
      <c r="ED98" s="60">
        <f t="shared" si="427"/>
        <v>0.99278936403754225</v>
      </c>
      <c r="EE98" s="60"/>
      <c r="EF98" s="60">
        <f t="shared" si="428"/>
        <v>1.1240917444829479</v>
      </c>
      <c r="EG98" s="60">
        <f t="shared" si="429"/>
        <v>9.9294000238811648</v>
      </c>
      <c r="EH98" s="60">
        <f t="shared" si="430"/>
        <v>4.0750384215390144E-2</v>
      </c>
      <c r="EI98" s="60">
        <f t="shared" si="431"/>
        <v>2.6746682608091201</v>
      </c>
      <c r="EJ98" s="60">
        <f t="shared" si="432"/>
        <v>0</v>
      </c>
      <c r="EK98" s="60">
        <f t="shared" si="433"/>
        <v>0.37555715841447573</v>
      </c>
      <c r="EL98" s="60">
        <f t="shared" si="434"/>
        <v>0.19123241116305037</v>
      </c>
      <c r="EM98" s="60">
        <f t="shared" si="435"/>
        <v>0.51011753428282025</v>
      </c>
      <c r="EN98" s="60">
        <f t="shared" si="436"/>
        <v>9.6589650419948037E-3</v>
      </c>
      <c r="EO98" s="60">
        <f t="shared" si="437"/>
        <v>1.2686152621919822</v>
      </c>
      <c r="EP98" s="60">
        <f t="shared" si="438"/>
        <v>0.3618664314053569</v>
      </c>
      <c r="EQ98" s="60">
        <f t="shared" si="439"/>
        <v>0</v>
      </c>
      <c r="ER98" s="60">
        <f t="shared" si="440"/>
        <v>0</v>
      </c>
      <c r="ES98" s="60">
        <f t="shared" si="441"/>
        <v>2.2481834889658958</v>
      </c>
      <c r="ET98" s="60">
        <f t="shared" si="442"/>
        <v>25.854110123107802</v>
      </c>
      <c r="EU98" s="60">
        <f t="shared" si="511"/>
        <v>-5.7082202462156033</v>
      </c>
      <c r="EV98" s="60" t="str">
        <f t="shared" si="443"/>
        <v/>
      </c>
      <c r="EW98" s="62">
        <f t="shared" si="444"/>
        <v>9.9294000238811648</v>
      </c>
      <c r="EX98" s="62">
        <f t="shared" si="445"/>
        <v>0</v>
      </c>
      <c r="EY98" s="62">
        <f t="shared" si="446"/>
        <v>0</v>
      </c>
      <c r="EZ98" s="62">
        <f t="shared" si="447"/>
        <v>9.9294000238811648</v>
      </c>
      <c r="FA98" s="62">
        <f t="shared" si="448"/>
        <v>2.6746682608091201</v>
      </c>
      <c r="FB98" s="62">
        <f t="shared" si="449"/>
        <v>4.0750384215390144E-2</v>
      </c>
      <c r="FC98" s="62">
        <f t="shared" si="450"/>
        <v>0</v>
      </c>
      <c r="FD98" s="62">
        <f t="shared" si="451"/>
        <v>-5.7082202462156033</v>
      </c>
      <c r="FE98" s="62">
        <f t="shared" si="452"/>
        <v>0.19123241116305037</v>
      </c>
      <c r="FF98" s="62">
        <f t="shared" si="453"/>
        <v>6.0837774046300792</v>
      </c>
      <c r="FG98" s="62">
        <f t="shared" si="454"/>
        <v>9.6589650419948037E-3</v>
      </c>
      <c r="FH98" s="62">
        <f t="shared" si="455"/>
        <v>3.2918671796440315</v>
      </c>
      <c r="FI98" s="62">
        <f t="shared" si="456"/>
        <v>0</v>
      </c>
      <c r="FJ98" s="62">
        <f t="shared" si="457"/>
        <v>0</v>
      </c>
      <c r="FK98" s="62">
        <f t="shared" si="458"/>
        <v>0</v>
      </c>
      <c r="FL98" s="62">
        <f t="shared" si="459"/>
        <v>0.51011753428282025</v>
      </c>
      <c r="FM98" s="62">
        <f t="shared" si="460"/>
        <v>1.2686152621919822</v>
      </c>
      <c r="FN98" s="62">
        <f t="shared" si="461"/>
        <v>1.7787327964748023</v>
      </c>
      <c r="FO98" s="62">
        <f t="shared" si="462"/>
        <v>0</v>
      </c>
      <c r="FP98" s="62">
        <f t="shared" si="463"/>
        <v>0.3618664314053569</v>
      </c>
      <c r="FQ98" s="62">
        <f t="shared" si="464"/>
        <v>0.3618664314053569</v>
      </c>
      <c r="FR98" s="62" t="str">
        <f t="shared" si="465"/>
        <v>Fail</v>
      </c>
      <c r="FS98" s="62" t="str">
        <f t="shared" si="466"/>
        <v>Low-Ca</v>
      </c>
      <c r="FT98" s="60">
        <f t="shared" si="467"/>
        <v>3.0475236976004565E-2</v>
      </c>
      <c r="FU98" s="60"/>
      <c r="FV98" s="60">
        <f t="shared" si="468"/>
        <v>1.0148795748939601</v>
      </c>
      <c r="FW98" s="60">
        <f t="shared" si="469"/>
        <v>8.9647000119405824</v>
      </c>
      <c r="FX98" s="60">
        <f t="shared" si="470"/>
        <v>3.6791243074473144E-2</v>
      </c>
      <c r="FY98" s="60">
        <f t="shared" si="471"/>
        <v>2.4148084005019617</v>
      </c>
      <c r="FZ98" s="60">
        <f t="shared" si="472"/>
        <v>0</v>
      </c>
      <c r="GA98" s="60">
        <f t="shared" si="473"/>
        <v>0.33906955651149578</v>
      </c>
      <c r="GB98" s="60">
        <f t="shared" si="474"/>
        <v>0.17265304998425565</v>
      </c>
      <c r="GC98" s="60">
        <f t="shared" si="475"/>
        <v>0.46055659502866958</v>
      </c>
      <c r="GD98" s="60">
        <f t="shared" si="476"/>
        <v>8.720539389998172E-3</v>
      </c>
      <c r="GE98" s="60">
        <f t="shared" si="477"/>
        <v>1.1453617770225688</v>
      </c>
      <c r="GF98" s="60">
        <f t="shared" si="478"/>
        <v>0.32670896470464567</v>
      </c>
      <c r="GG98" s="60">
        <f t="shared" si="479"/>
        <v>0</v>
      </c>
      <c r="GH98" s="60">
        <f t="shared" si="480"/>
        <v>0</v>
      </c>
      <c r="GI98" s="60">
        <f t="shared" si="481"/>
        <v>2.0297591497879202</v>
      </c>
      <c r="GJ98" s="60">
        <f t="shared" si="482"/>
        <v>23.342230222561081</v>
      </c>
      <c r="GK98" s="60">
        <f t="shared" si="512"/>
        <v>-0.68446044512216275</v>
      </c>
      <c r="GL98" s="60"/>
      <c r="GM98" s="88">
        <f t="shared" si="483"/>
        <v>8.9647000119405824</v>
      </c>
      <c r="GN98" s="88">
        <f t="shared" si="484"/>
        <v>0</v>
      </c>
      <c r="GO98" s="88">
        <f t="shared" si="485"/>
        <v>0</v>
      </c>
      <c r="GP98" s="87">
        <f t="shared" si="486"/>
        <v>8.9647000119405824</v>
      </c>
      <c r="GQ98" s="88">
        <f t="shared" si="487"/>
        <v>2.4148084005019617</v>
      </c>
      <c r="GR98" s="88">
        <f t="shared" si="488"/>
        <v>3.6791243074473144E-2</v>
      </c>
      <c r="GS98" s="88">
        <f t="shared" si="489"/>
        <v>0</v>
      </c>
      <c r="GT98" s="88">
        <f t="shared" si="490"/>
        <v>-0.68446044512216275</v>
      </c>
      <c r="GU98" s="88">
        <f t="shared" si="491"/>
        <v>0.17265304998425565</v>
      </c>
      <c r="GV98" s="88">
        <f t="shared" si="492"/>
        <v>1.0235300016336586</v>
      </c>
      <c r="GW98" s="88">
        <f t="shared" si="493"/>
        <v>8.720539389998172E-3</v>
      </c>
      <c r="GX98" s="87">
        <f t="shared" si="494"/>
        <v>2.9720427894621841</v>
      </c>
      <c r="GY98" s="88">
        <f t="shared" si="495"/>
        <v>0</v>
      </c>
      <c r="GZ98" s="88">
        <f t="shared" si="496"/>
        <v>0</v>
      </c>
      <c r="HA98" s="88">
        <f t="shared" si="497"/>
        <v>0</v>
      </c>
      <c r="HB98" s="88">
        <f t="shared" si="498"/>
        <v>0.46055659502866958</v>
      </c>
      <c r="HC98" s="88">
        <f t="shared" si="499"/>
        <v>1.1453617770225688</v>
      </c>
      <c r="HD98" s="87">
        <f t="shared" si="500"/>
        <v>1.6059183720512384</v>
      </c>
      <c r="HE98" s="88">
        <f t="shared" si="501"/>
        <v>0</v>
      </c>
      <c r="HF98" s="88">
        <f t="shared" si="502"/>
        <v>0.32670896470464567</v>
      </c>
      <c r="HG98" s="88">
        <f t="shared" si="503"/>
        <v>0.32670896470464567</v>
      </c>
      <c r="HH98" s="96" t="str">
        <f t="shared" si="504"/>
        <v>Fail</v>
      </c>
      <c r="HI98" s="83">
        <f t="shared" si="505"/>
        <v>0.144336646260563</v>
      </c>
      <c r="HJ98" s="83">
        <f t="shared" si="506"/>
        <v>0.32670896470464567</v>
      </c>
      <c r="HK98" s="83">
        <f t="shared" si="507"/>
        <v>3.6791243074473144E-2</v>
      </c>
      <c r="HL98" s="83">
        <f t="shared" si="508"/>
        <v>8.9647000119405824</v>
      </c>
      <c r="HM98" s="96" t="str">
        <f t="shared" si="509"/>
        <v>Ferroactinolite</v>
      </c>
      <c r="HN98" s="60"/>
      <c r="HO98" s="60"/>
      <c r="HP98" s="97">
        <f>parameters!$E$5+parameters!$F$5*calcs!$Q98 +parameters!$G$5*calcs!$GM98+parameters!$H$5*LN(calcs!$GM98)+parameters!$I$5*calcs!$GQ98+parameters!$J$5*(calcs!$GU98+calcs!$GY98) + parameters!$K$5*calcs!$GT98+parameters!$L$5*(calcs!$GV98+calcs!$GZ98)+parameters!$M$5*(calcs!$GT98+calcs!$GV98+calcs!$GZ98)+parameters!$N$5*(calcs!$GO98+calcs!$GR98)+parameters!$O$5*calcs!$HB98+parameters!$P$5*calcs!$HE98</f>
        <v>53.973595808842077</v>
      </c>
      <c r="HQ98" s="97">
        <f>parameters!$E$6+parameters!$F$6*calcs!$Q98 +parameters!$G$6*calcs!$GM98+parameters!$H$6*LN(calcs!$GM98)+parameters!$I$6*calcs!$GQ98+parameters!$J$6*(calcs!$GU98+calcs!$GY98) + parameters!$K$6*calcs!$GT98+parameters!$L$6*(calcs!$GV98+calcs!$GZ98)+parameters!$M$6*(calcs!$GT98+calcs!$GV98+calcs!$GZ98)+parameters!$N$6*(calcs!$GO98+calcs!$GR98)+parameters!$O$6*calcs!$HB98+parameters!$P$6*calcs!$HE98</f>
        <v>98.475906276842537</v>
      </c>
      <c r="HR98" s="97">
        <f>parameters!$E$7+parameters!$F$7*calcs!$Q98 +parameters!$G$7*calcs!$GM98+parameters!$H$7*LN(calcs!$GM98)+parameters!$I$7*calcs!$GQ98+parameters!$J$7*(calcs!$GU98+calcs!$GY98) + parameters!$K$7*calcs!$GT98+parameters!$L$7*(calcs!$GV98+calcs!$GZ98)+parameters!$M$7*(calcs!$GT98+calcs!$GV98+calcs!$GZ98)+parameters!$N$7*(calcs!$GO98+calcs!$GR98)+parameters!$O$7*calcs!$HB98+parameters!$P$7*calcs!$HE98</f>
        <v>143.56348395157872</v>
      </c>
      <c r="HS98" s="97">
        <f>parameters!$E$8+parameters!$F$8*calcs!$Q98 +parameters!$G$8*calcs!$GM98+parameters!$H$8*LN(calcs!$GM98)+parameters!$I$8*calcs!$GQ98+parameters!$J$8*(calcs!$GU98+calcs!$GY98) + parameters!$K$8*calcs!$GT98+parameters!$L$8*(calcs!$GV98+calcs!$GZ98)+parameters!$M$8*(calcs!$GT98+calcs!$GV98+calcs!$GZ98)+parameters!$N$8*(calcs!$GO98+calcs!$GR98)+parameters!$O$8*calcs!$HB98+parameters!$P$8*calcs!$HE98</f>
        <v>143.56463371358211</v>
      </c>
      <c r="HT98" s="81"/>
      <c r="HU98" s="97">
        <f>EXP(parameters!$E$10+parameters!$F$10*calcs!$Q98 +parameters!$G$10*calcs!$GM98+parameters!$H$10*LN(calcs!$GM98)+parameters!$I$10*calcs!$GQ98+parameters!$J$10*(calcs!$GU98+calcs!$GY98) + parameters!$K$10*calcs!$GT98+parameters!$L$10*(calcs!$GV98+calcs!$GZ98)+parameters!$M$10*(calcs!$GT98+calcs!$GV98+calcs!$GZ98)+parameters!$N$10*(calcs!$GO98+calcs!$GR98)+parameters!$O$10*calcs!$HB98+parameters!$P$10*calcs!$HE98)</f>
        <v>1.0048004055586719E-2</v>
      </c>
      <c r="HV98" s="97">
        <f>EXP(parameters!$E$11+parameters!$F$11*calcs!$Q98 +parameters!$G$11*calcs!$GM98+parameters!$H$11*LN(calcs!$GM98)+parameters!$I$11*calcs!$GQ98+parameters!$J$11*(calcs!$GU98+calcs!$GY98) + parameters!$K$11*calcs!$GT98+parameters!$L$11*(calcs!$GV98+calcs!$GZ98)+parameters!$M$11*(calcs!$GT98+calcs!$GV98+calcs!$GZ98)+parameters!$N$11*(calcs!$GO98+calcs!$GR98)+parameters!$O$11*calcs!$HB98+parameters!$P$11*calcs!$HE98)</f>
        <v>1.7400843314389611E-2</v>
      </c>
      <c r="HX98" s="97">
        <f>EXP(parameters!$E$13+parameters!$F$13*calcs!$Q98 +parameters!$G$13*calcs!$GM98+parameters!$H$13*LN(calcs!$GM98)+parameters!$I$13*calcs!$GQ98+parameters!$J$13*(calcs!$GU98+calcs!$GY98) + parameters!$K$13*calcs!$GT98+parameters!$L$13*(calcs!$GV98+calcs!$GZ98)+parameters!$M$13*(calcs!$GT98+calcs!$GV98+calcs!$GZ98)+parameters!$N$13*(calcs!$GO98+calcs!$GR98)+parameters!$O$13*calcs!$HB98+parameters!$P$13*calcs!$HE98)</f>
        <v>3.6033685925028765E-2</v>
      </c>
      <c r="HY98" s="97">
        <f>EXP(parameters!$E$14+parameters!$F$14*calcs!$Q98 +parameters!$G$14*calcs!$GM98+parameters!$H$14*LN(calcs!$GM98)+parameters!$I$14*calcs!$GQ98+parameters!$J$14*(calcs!$GU98+calcs!$GY98) + parameters!$K$14*calcs!$GT98+parameters!$L$14*(calcs!$GV98+calcs!$GZ98)+parameters!$M$14*(calcs!$GT98+calcs!$GV98+calcs!$GZ98)+parameters!$N$14*(calcs!$GO98+calcs!$GR98)+parameters!$O$14*calcs!$HB98+parameters!$P$14*calcs!$HE98)</f>
        <v>2.5760819068111646E-2</v>
      </c>
      <c r="HZ98" s="81"/>
      <c r="IA98" s="97">
        <f>EXP(parameters!$E$16+parameters!$F$16*calcs!$Q98 +parameters!$G$16*calcs!$GM98+parameters!$H$16*LN(calcs!$GM98)+parameters!$I$16*calcs!$GQ98+parameters!$J$16*(calcs!$GU98+calcs!$GY98) + parameters!$K$16*calcs!$GT98+parameters!$L$16*(calcs!$GV98+calcs!$GZ98)+parameters!$M$16*(calcs!$GT98+calcs!$GV98+calcs!$GZ98)+parameters!$N$16*(calcs!$GO98+calcs!$GR98)+parameters!$O$16*calcs!$HB98+parameters!$P$16*calcs!$HE98)</f>
        <v>2.8039171150754218E-4</v>
      </c>
      <c r="IB98" s="81"/>
      <c r="IC98" s="97">
        <f>(parameters!$E$18+parameters!$F$18*calcs!$Q98 +parameters!$G$18*calcs!$GM98+parameters!$H$18*LN(calcs!$GM98)+parameters!$I$18*calcs!$GQ98+parameters!$J$18*(calcs!$GU98+calcs!$GY98) + parameters!$K$18*calcs!$GT98+parameters!$L$18*(calcs!$GV98+calcs!$GZ98)+parameters!$M$18*(calcs!$GT98+calcs!$GV98+calcs!$GZ98)+parameters!$N$18*(calcs!$GO98+calcs!$GR98)+parameters!$O$18*calcs!$HB98+parameters!$P$18*calcs!$HE98)</f>
        <v>-22.598434650315799</v>
      </c>
      <c r="ID98" s="97">
        <f>EXP(parameters!$E$19+parameters!$F$19*calcs!$Q98 +parameters!$G$19*calcs!$GM98+parameters!$H$19*LN(calcs!$GM98)+parameters!$I$19*calcs!$GQ98+parameters!$J$19*(calcs!$GU98+calcs!$GY98) + parameters!$K$19*calcs!$GT98+parameters!$L$19*(calcs!$GV98+calcs!$GZ98)+parameters!$M$19*(calcs!$GT98+calcs!$GV98+calcs!$GZ98)+parameters!$N$19*(calcs!$GO98+calcs!$GR98)+parameters!$O$19*calcs!$HB98+parameters!$P$19*calcs!$HE98)</f>
        <v>0.44980682191389132</v>
      </c>
      <c r="IE98" s="73"/>
      <c r="IF98" s="97">
        <f>(parameters!$E$21+parameters!$F$21*calcs!$Q98 +parameters!$G$21*calcs!$GM98+parameters!$H$21*LN(calcs!$GM98)+parameters!$I$21*calcs!$GQ98+parameters!$J$21*(calcs!$GU98+calcs!$GY98) + parameters!$K$21*calcs!$GT98+parameters!$L$21*(calcs!$GV98+calcs!$GZ98)+parameters!$M$21*(calcs!$GT98+calcs!$GV98+calcs!$GZ98)+parameters!$N$21*(calcs!$GO98+calcs!$GR98)+parameters!$O$21*calcs!$HB98+parameters!$P$21*calcs!$HE98)</f>
        <v>15.100158149805825</v>
      </c>
      <c r="IG98" s="97">
        <f>(parameters!$E$22+parameters!$F$22*calcs!$Q98 +parameters!$G$22*calcs!$GM98+parameters!$H$22*LN(calcs!$GM98)+parameters!$I$22*calcs!$GQ98+parameters!$J$22*(calcs!$GU98+calcs!$GY98) + parameters!$K$22*calcs!$GT98+parameters!$L$22*(calcs!$GV98+calcs!$GZ98)+parameters!$M$22*(calcs!$GT98+calcs!$GV98+calcs!$GZ98)+parameters!$N$22*(calcs!$GO98+calcs!$GR98)+parameters!$O$22*calcs!$HB98+parameters!$P$22*calcs!$HE98)</f>
        <v>0.57294104607384788</v>
      </c>
      <c r="IH98" s="81"/>
      <c r="II98" s="97">
        <f>(parameters!$E$24+parameters!$F$24*calcs!$Q98 +parameters!$G$24*calcs!$GM98+parameters!$H$24*LN(calcs!$GM98)+parameters!$I$24*calcs!$GQ98+parameters!$J$24*(calcs!$GU98+calcs!$GY98) + parameters!$K$24*calcs!$GT98+parameters!$L$24*(calcs!$GV98+calcs!$GZ98)+parameters!$M$24*(calcs!$GT98+calcs!$GV98+calcs!$GZ98)+parameters!$N$24*(calcs!$GO98+calcs!$GR98)+parameters!$O$24*calcs!$HB98+parameters!$P$24*calcs!$HE98)</f>
        <v>18.616204477736122</v>
      </c>
    </row>
    <row r="99" spans="1:243" x14ac:dyDescent="0.3">
      <c r="A99" s="138" t="s">
        <v>185</v>
      </c>
      <c r="C99" s="115">
        <v>70.769996643066406</v>
      </c>
      <c r="D99" s="115">
        <v>0.46999999880790699</v>
      </c>
      <c r="E99" s="115">
        <v>15.25</v>
      </c>
      <c r="F99" s="115"/>
      <c r="G99" s="115">
        <v>2.9100000858306898</v>
      </c>
      <c r="H99" s="115">
        <v>0.75999999046325695</v>
      </c>
      <c r="I99" s="115">
        <v>2.9500000476837198</v>
      </c>
      <c r="J99" s="115">
        <v>2.9999999329447701E-2</v>
      </c>
      <c r="K99" s="115">
        <v>4.5199999809265101</v>
      </c>
      <c r="L99" s="115">
        <v>2.3299999237060498</v>
      </c>
      <c r="M99" s="91">
        <v>0</v>
      </c>
      <c r="N99" s="91">
        <v>0</v>
      </c>
      <c r="O99" s="91">
        <v>0</v>
      </c>
      <c r="P99" s="91">
        <v>95.759999999999991</v>
      </c>
      <c r="Q99" s="60">
        <v>1025</v>
      </c>
      <c r="R99" s="92">
        <f t="shared" si="316"/>
        <v>1.1779293715556991</v>
      </c>
      <c r="S99" s="93">
        <f t="shared" si="317"/>
        <v>5.884562398997208E-3</v>
      </c>
      <c r="T99" s="93">
        <f t="shared" si="318"/>
        <v>0.14956669792038541</v>
      </c>
      <c r="U99" s="93">
        <f t="shared" si="319"/>
        <v>0</v>
      </c>
      <c r="V99" s="93">
        <f t="shared" si="320"/>
        <v>4.0506682709224522E-2</v>
      </c>
      <c r="W99" s="93">
        <f t="shared" si="321"/>
        <v>1.8853882174727287E-2</v>
      </c>
      <c r="X99" s="93">
        <f t="shared" si="322"/>
        <v>5.2603424530736805E-2</v>
      </c>
      <c r="Y99" s="93">
        <f t="shared" si="323"/>
        <v>4.2289257583095151E-4</v>
      </c>
      <c r="Z99" s="93">
        <f t="shared" si="324"/>
        <v>7.2927926893407602E-2</v>
      </c>
      <c r="AA99" s="93">
        <f t="shared" si="325"/>
        <v>2.4733713684495992E-2</v>
      </c>
      <c r="AB99" s="93">
        <f t="shared" si="326"/>
        <v>0</v>
      </c>
      <c r="AC99" s="94">
        <f t="shared" si="327"/>
        <v>0</v>
      </c>
      <c r="AD99" s="92">
        <f t="shared" si="328"/>
        <v>2.3558587431113982</v>
      </c>
      <c r="AE99" s="93">
        <f t="shared" si="329"/>
        <v>1.1769124797994416E-2</v>
      </c>
      <c r="AF99" s="93">
        <f t="shared" si="330"/>
        <v>0.44870009376115622</v>
      </c>
      <c r="AG99" s="93">
        <f t="shared" si="331"/>
        <v>0</v>
      </c>
      <c r="AH99" s="93">
        <f t="shared" si="332"/>
        <v>4.0506682709224522E-2</v>
      </c>
      <c r="AI99" s="93">
        <f t="shared" si="333"/>
        <v>1.8853882174727287E-2</v>
      </c>
      <c r="AJ99" s="93">
        <f t="shared" si="334"/>
        <v>5.2603424530736805E-2</v>
      </c>
      <c r="AK99" s="93">
        <f t="shared" si="335"/>
        <v>4.2289257583095151E-4</v>
      </c>
      <c r="AL99" s="93">
        <f t="shared" si="336"/>
        <v>7.2927926893407602E-2</v>
      </c>
      <c r="AM99" s="93">
        <f t="shared" si="337"/>
        <v>2.4733713684495992E-2</v>
      </c>
      <c r="AN99" s="94">
        <f t="shared" si="338"/>
        <v>3.026376484238972</v>
      </c>
      <c r="AO99" s="92">
        <f t="shared" si="339"/>
        <v>17.904167367725144</v>
      </c>
      <c r="AP99" s="93">
        <f t="shared" si="340"/>
        <v>8.9443554615096274E-2</v>
      </c>
      <c r="AQ99" s="93">
        <f t="shared" si="341"/>
        <v>3.4100523217294754</v>
      </c>
      <c r="AR99" s="93">
        <f t="shared" si="342"/>
        <v>0</v>
      </c>
      <c r="AS99" s="93">
        <f t="shared" si="343"/>
        <v>0.30784461456269951</v>
      </c>
      <c r="AT99" s="93">
        <f t="shared" si="344"/>
        <v>0.14328663081975168</v>
      </c>
      <c r="AU99" s="93">
        <f t="shared" si="345"/>
        <v>0.39977800862115431</v>
      </c>
      <c r="AV99" s="93">
        <f t="shared" si="346"/>
        <v>3.2139191190410556E-3</v>
      </c>
      <c r="AW99" s="93">
        <f t="shared" si="347"/>
        <v>0.55424112871739017</v>
      </c>
      <c r="AX99" s="93">
        <f t="shared" si="348"/>
        <v>0.18797245409024521</v>
      </c>
      <c r="AY99" s="94">
        <f t="shared" si="349"/>
        <v>23.000000000000004</v>
      </c>
      <c r="AZ99" s="92">
        <f t="shared" si="350"/>
        <v>8.9520836838625719</v>
      </c>
      <c r="BA99" s="93">
        <f t="shared" si="351"/>
        <v>4.4721777307548137E-2</v>
      </c>
      <c r="BB99" s="93">
        <f t="shared" si="352"/>
        <v>2.2733682144863168</v>
      </c>
      <c r="BC99" s="93">
        <f t="shared" si="353"/>
        <v>0</v>
      </c>
      <c r="BD99" s="93">
        <f t="shared" si="354"/>
        <v>0.30784461456269951</v>
      </c>
      <c r="BE99" s="93">
        <f t="shared" si="355"/>
        <v>0.14328663081975168</v>
      </c>
      <c r="BF99" s="93">
        <f t="shared" si="356"/>
        <v>0.39977800862115431</v>
      </c>
      <c r="BG99" s="93">
        <f t="shared" si="357"/>
        <v>3.2139191190410556E-3</v>
      </c>
      <c r="BH99" s="93">
        <f t="shared" si="358"/>
        <v>1.1084822574347803</v>
      </c>
      <c r="BI99" s="93">
        <f t="shared" si="359"/>
        <v>0.37594490818049042</v>
      </c>
      <c r="BJ99" s="93">
        <f t="shared" si="360"/>
        <v>0</v>
      </c>
      <c r="BK99" s="93">
        <f t="shared" si="361"/>
        <v>0</v>
      </c>
      <c r="BL99" s="93">
        <f t="shared" si="362"/>
        <v>2</v>
      </c>
      <c r="BM99" s="94">
        <f t="shared" si="363"/>
        <v>13.608724014394355</v>
      </c>
      <c r="BN99" s="95">
        <f t="shared" si="364"/>
        <v>8.9520836838625719</v>
      </c>
      <c r="BO99" s="66">
        <f t="shared" si="365"/>
        <v>0</v>
      </c>
      <c r="BP99" s="66">
        <f t="shared" si="366"/>
        <v>0</v>
      </c>
      <c r="BQ99" s="66">
        <f t="shared" si="367"/>
        <v>8.9520836838625719</v>
      </c>
      <c r="BR99" s="66">
        <f t="shared" si="368"/>
        <v>2.2733682144863168</v>
      </c>
      <c r="BS99" s="66">
        <f t="shared" si="369"/>
        <v>4.4721777307548137E-2</v>
      </c>
      <c r="BT99" s="66">
        <f t="shared" si="370"/>
        <v>0</v>
      </c>
      <c r="BU99" s="66"/>
      <c r="BV99" s="66">
        <f t="shared" si="371"/>
        <v>0.14328663081975168</v>
      </c>
      <c r="BW99" s="66">
        <f t="shared" si="372"/>
        <v>0.30784461456269951</v>
      </c>
      <c r="BX99" s="66">
        <f t="shared" si="373"/>
        <v>3.2139191190410556E-3</v>
      </c>
      <c r="BY99" s="66">
        <f t="shared" si="374"/>
        <v>2.7724351562953573</v>
      </c>
      <c r="BZ99" s="66">
        <f t="shared" si="375"/>
        <v>0</v>
      </c>
      <c r="CA99" s="66">
        <f t="shared" si="376"/>
        <v>0</v>
      </c>
      <c r="CB99" s="66">
        <f t="shared" si="377"/>
        <v>0</v>
      </c>
      <c r="CC99" s="66">
        <f t="shared" si="378"/>
        <v>0.39977800862115431</v>
      </c>
      <c r="CD99" s="56">
        <f t="shared" si="379"/>
        <v>0.39977800862115431</v>
      </c>
      <c r="CE99" s="66">
        <f t="shared" si="380"/>
        <v>0.79955601724230863</v>
      </c>
      <c r="CF99" s="66">
        <f t="shared" si="381"/>
        <v>0.70870424881362604</v>
      </c>
      <c r="CG99" s="66">
        <f t="shared" si="382"/>
        <v>0.37594490818049042</v>
      </c>
      <c r="CH99" s="67">
        <f t="shared" si="383"/>
        <v>1.0846491569941166</v>
      </c>
      <c r="CI99" s="60"/>
      <c r="CJ99" s="60">
        <f t="shared" si="384"/>
        <v>0.89364669528516127</v>
      </c>
      <c r="CK99" s="60">
        <f t="shared" si="385"/>
        <v>1.1757163995005204</v>
      </c>
      <c r="CL99" s="60">
        <f t="shared" si="386"/>
        <v>1.23718514872147</v>
      </c>
      <c r="CM99" s="60"/>
      <c r="CN99" s="60">
        <f t="shared" si="387"/>
        <v>0.89364669528516127</v>
      </c>
      <c r="CO99" s="60">
        <f t="shared" si="388"/>
        <v>8</v>
      </c>
      <c r="CP99" s="60">
        <f t="shared" si="389"/>
        <v>3.9965468498169308E-2</v>
      </c>
      <c r="CQ99" s="60">
        <f t="shared" si="390"/>
        <v>2.0315879920420246</v>
      </c>
      <c r="CR99" s="60">
        <f t="shared" si="391"/>
        <v>0</v>
      </c>
      <c r="CS99" s="60">
        <f t="shared" si="392"/>
        <v>0.27510432246529065</v>
      </c>
      <c r="CT99" s="60">
        <f t="shared" si="393"/>
        <v>0.12804762411061604</v>
      </c>
      <c r="CU99" s="60">
        <f t="shared" si="394"/>
        <v>0.35726029625197725</v>
      </c>
      <c r="CV99" s="60">
        <f t="shared" si="395"/>
        <v>2.8721081996448362E-3</v>
      </c>
      <c r="CW99" s="60">
        <f t="shared" si="396"/>
        <v>0.99059150613882685</v>
      </c>
      <c r="CX99" s="60">
        <f t="shared" si="397"/>
        <v>0.33596192480477866</v>
      </c>
      <c r="CY99" s="60">
        <f t="shared" si="398"/>
        <v>0</v>
      </c>
      <c r="CZ99" s="60">
        <f t="shared" si="399"/>
        <v>0</v>
      </c>
      <c r="DA99" s="60">
        <f t="shared" si="400"/>
        <v>1.7872933905703225</v>
      </c>
      <c r="DB99" s="60">
        <f t="shared" si="401"/>
        <v>20.553873991558703</v>
      </c>
      <c r="DC99" s="60">
        <f t="shared" si="510"/>
        <v>4.892252016882594</v>
      </c>
      <c r="DD99" s="60" t="str">
        <f t="shared" si="402"/>
        <v>FAIL</v>
      </c>
      <c r="DE99" s="59">
        <f t="shared" si="403"/>
        <v>8</v>
      </c>
      <c r="DF99" s="59">
        <f t="shared" si="404"/>
        <v>0</v>
      </c>
      <c r="DG99" s="59">
        <f t="shared" si="405"/>
        <v>0</v>
      </c>
      <c r="DH99" s="59">
        <f t="shared" si="406"/>
        <v>8</v>
      </c>
      <c r="DI99" s="59">
        <f t="shared" si="407"/>
        <v>2.0315879920420246</v>
      </c>
      <c r="DJ99" s="59">
        <f t="shared" si="408"/>
        <v>3.9965468498169308E-2</v>
      </c>
      <c r="DK99" s="59">
        <f t="shared" si="409"/>
        <v>0</v>
      </c>
      <c r="DL99" s="59">
        <f t="shared" si="410"/>
        <v>4.892252016882594</v>
      </c>
      <c r="DM99" s="59">
        <f t="shared" si="411"/>
        <v>0</v>
      </c>
      <c r="DN99" s="59">
        <f t="shared" si="412"/>
        <v>0</v>
      </c>
      <c r="DO99" s="59">
        <f t="shared" si="413"/>
        <v>0</v>
      </c>
      <c r="DP99" s="59">
        <f t="shared" si="414"/>
        <v>6.9638054774227882</v>
      </c>
      <c r="DQ99" s="59">
        <f t="shared" si="415"/>
        <v>0.12804762411061604</v>
      </c>
      <c r="DR99" s="59">
        <f t="shared" si="416"/>
        <v>0</v>
      </c>
      <c r="DS99" s="59">
        <f t="shared" si="417"/>
        <v>2.8721081996448362E-3</v>
      </c>
      <c r="DT99" s="59">
        <f t="shared" si="418"/>
        <v>0.35726029625197725</v>
      </c>
      <c r="DU99" s="59">
        <f t="shared" si="419"/>
        <v>0.99059150613882685</v>
      </c>
      <c r="DV99" s="59">
        <f t="shared" si="420"/>
        <v>1.478771534701065</v>
      </c>
      <c r="DW99" s="59">
        <f t="shared" si="421"/>
        <v>0</v>
      </c>
      <c r="DX99" s="59">
        <f t="shared" si="422"/>
        <v>0</v>
      </c>
      <c r="DY99" s="59">
        <f t="shared" si="423"/>
        <v>0</v>
      </c>
      <c r="DZ99" s="60"/>
      <c r="EA99" s="60">
        <f t="shared" si="424"/>
        <v>0.71266618684426342</v>
      </c>
      <c r="EB99" s="60">
        <f t="shared" si="425"/>
        <v>1.1335487337619263</v>
      </c>
      <c r="EC99" s="60">
        <f t="shared" si="426"/>
        <v>1.0722271288919407</v>
      </c>
      <c r="ED99" s="60">
        <f t="shared" si="427"/>
        <v>0.99335221457347023</v>
      </c>
      <c r="EE99" s="60"/>
      <c r="EF99" s="60">
        <f t="shared" si="428"/>
        <v>1.1335487337619263</v>
      </c>
      <c r="EG99" s="60">
        <f t="shared" si="429"/>
        <v>10.147623124373219</v>
      </c>
      <c r="EH99" s="60">
        <f t="shared" si="430"/>
        <v>5.0694314038554039E-2</v>
      </c>
      <c r="EI99" s="60">
        <f t="shared" si="431"/>
        <v>2.5769736609055758</v>
      </c>
      <c r="EJ99" s="60">
        <f t="shared" si="432"/>
        <v>0</v>
      </c>
      <c r="EK99" s="60">
        <f t="shared" si="433"/>
        <v>0.34895687303297629</v>
      </c>
      <c r="EL99" s="60">
        <f t="shared" si="434"/>
        <v>0.16242237893074213</v>
      </c>
      <c r="EM99" s="60">
        <f t="shared" si="435"/>
        <v>0.45316785545837396</v>
      </c>
      <c r="EN99" s="60">
        <f t="shared" si="436"/>
        <v>3.6431339478022345E-3</v>
      </c>
      <c r="EO99" s="60">
        <f t="shared" si="437"/>
        <v>1.2565186593127569</v>
      </c>
      <c r="EP99" s="60">
        <f t="shared" si="438"/>
        <v>0.42615187463223858</v>
      </c>
      <c r="EQ99" s="60">
        <f t="shared" si="439"/>
        <v>0</v>
      </c>
      <c r="ER99" s="60">
        <f t="shared" si="440"/>
        <v>0</v>
      </c>
      <c r="ES99" s="60">
        <f t="shared" si="441"/>
        <v>2.2670974675238527</v>
      </c>
      <c r="ET99" s="60">
        <f t="shared" si="442"/>
        <v>26.071620876524296</v>
      </c>
      <c r="EU99" s="60">
        <f t="shared" si="511"/>
        <v>-6.1432417530485921</v>
      </c>
      <c r="EV99" s="60" t="str">
        <f t="shared" si="443"/>
        <v/>
      </c>
      <c r="EW99" s="62">
        <f t="shared" si="444"/>
        <v>10.147623124373219</v>
      </c>
      <c r="EX99" s="62">
        <f t="shared" si="445"/>
        <v>0</v>
      </c>
      <c r="EY99" s="62">
        <f t="shared" si="446"/>
        <v>0</v>
      </c>
      <c r="EZ99" s="62">
        <f t="shared" si="447"/>
        <v>10.147623124373219</v>
      </c>
      <c r="FA99" s="62">
        <f t="shared" si="448"/>
        <v>2.5769736609055758</v>
      </c>
      <c r="FB99" s="62">
        <f t="shared" si="449"/>
        <v>5.0694314038554039E-2</v>
      </c>
      <c r="FC99" s="62">
        <f t="shared" si="450"/>
        <v>0</v>
      </c>
      <c r="FD99" s="62">
        <f t="shared" si="451"/>
        <v>-6.1432417530485921</v>
      </c>
      <c r="FE99" s="62">
        <f t="shared" si="452"/>
        <v>0.16242237893074213</v>
      </c>
      <c r="FF99" s="62">
        <f t="shared" si="453"/>
        <v>6.4921986260815681</v>
      </c>
      <c r="FG99" s="62">
        <f t="shared" si="454"/>
        <v>3.6431339478022345E-3</v>
      </c>
      <c r="FH99" s="62">
        <f t="shared" si="455"/>
        <v>3.1426903608556498</v>
      </c>
      <c r="FI99" s="62">
        <f t="shared" si="456"/>
        <v>0</v>
      </c>
      <c r="FJ99" s="62">
        <f t="shared" si="457"/>
        <v>0</v>
      </c>
      <c r="FK99" s="62">
        <f t="shared" si="458"/>
        <v>0</v>
      </c>
      <c r="FL99" s="62">
        <f t="shared" si="459"/>
        <v>0.45316785545837396</v>
      </c>
      <c r="FM99" s="62">
        <f t="shared" si="460"/>
        <v>1.2565186593127569</v>
      </c>
      <c r="FN99" s="62">
        <f t="shared" si="461"/>
        <v>1.7096865147711309</v>
      </c>
      <c r="FO99" s="62">
        <f t="shared" si="462"/>
        <v>0</v>
      </c>
      <c r="FP99" s="62">
        <f t="shared" si="463"/>
        <v>0.42615187463223858</v>
      </c>
      <c r="FQ99" s="62">
        <f t="shared" si="464"/>
        <v>0.42615187463223858</v>
      </c>
      <c r="FR99" s="62" t="str">
        <f t="shared" si="465"/>
        <v>Fail</v>
      </c>
      <c r="FS99" s="62" t="str">
        <f t="shared" si="466"/>
        <v>Low-Ca</v>
      </c>
      <c r="FT99" s="60">
        <f t="shared" si="467"/>
        <v>2.4407457435728402E-2</v>
      </c>
      <c r="FU99" s="60"/>
      <c r="FV99" s="60">
        <f t="shared" si="468"/>
        <v>1.0135977145235437</v>
      </c>
      <c r="FW99" s="60">
        <f t="shared" si="469"/>
        <v>9.0738115621866093</v>
      </c>
      <c r="FX99" s="60">
        <f t="shared" si="470"/>
        <v>4.532989126836167E-2</v>
      </c>
      <c r="FY99" s="60">
        <f t="shared" si="471"/>
        <v>2.3042808264737999</v>
      </c>
      <c r="FZ99" s="60">
        <f t="shared" si="472"/>
        <v>0</v>
      </c>
      <c r="GA99" s="60">
        <f t="shared" si="473"/>
        <v>0.31203059774913344</v>
      </c>
      <c r="GB99" s="60">
        <f t="shared" si="474"/>
        <v>0.14523500152067906</v>
      </c>
      <c r="GC99" s="60">
        <f t="shared" si="475"/>
        <v>0.4052140758551756</v>
      </c>
      <c r="GD99" s="60">
        <f t="shared" si="476"/>
        <v>3.2576210737235351E-3</v>
      </c>
      <c r="GE99" s="60">
        <f t="shared" si="477"/>
        <v>1.1235550827257919</v>
      </c>
      <c r="GF99" s="60">
        <f t="shared" si="478"/>
        <v>0.38105689971850859</v>
      </c>
      <c r="GG99" s="60">
        <f t="shared" si="479"/>
        <v>0</v>
      </c>
      <c r="GH99" s="60">
        <f t="shared" si="480"/>
        <v>0</v>
      </c>
      <c r="GI99" s="60">
        <f t="shared" si="481"/>
        <v>2.0271954290470875</v>
      </c>
      <c r="GJ99" s="60">
        <f t="shared" si="482"/>
        <v>23.312747434041501</v>
      </c>
      <c r="GK99" s="60">
        <f t="shared" si="512"/>
        <v>-0.62549486808300259</v>
      </c>
      <c r="GL99" s="60"/>
      <c r="GM99" s="88">
        <f t="shared" si="483"/>
        <v>9.0738115621866093</v>
      </c>
      <c r="GN99" s="88">
        <f t="shared" si="484"/>
        <v>0</v>
      </c>
      <c r="GO99" s="88">
        <f t="shared" si="485"/>
        <v>0</v>
      </c>
      <c r="GP99" s="87">
        <f t="shared" si="486"/>
        <v>9.0738115621866093</v>
      </c>
      <c r="GQ99" s="88">
        <f t="shared" si="487"/>
        <v>2.3042808264737999</v>
      </c>
      <c r="GR99" s="88">
        <f t="shared" si="488"/>
        <v>4.532989126836167E-2</v>
      </c>
      <c r="GS99" s="88">
        <f t="shared" si="489"/>
        <v>0</v>
      </c>
      <c r="GT99" s="88">
        <f t="shared" si="490"/>
        <v>-0.62549486808300259</v>
      </c>
      <c r="GU99" s="88">
        <f t="shared" si="491"/>
        <v>0.14523500152067906</v>
      </c>
      <c r="GV99" s="88">
        <f t="shared" si="492"/>
        <v>0.93752546583213603</v>
      </c>
      <c r="GW99" s="88">
        <f t="shared" si="493"/>
        <v>3.2576210737235351E-3</v>
      </c>
      <c r="GX99" s="87">
        <f t="shared" si="494"/>
        <v>2.8101339380856976</v>
      </c>
      <c r="GY99" s="88">
        <f t="shared" si="495"/>
        <v>0</v>
      </c>
      <c r="GZ99" s="88">
        <f t="shared" si="496"/>
        <v>0</v>
      </c>
      <c r="HA99" s="88">
        <f t="shared" si="497"/>
        <v>0</v>
      </c>
      <c r="HB99" s="88">
        <f t="shared" si="498"/>
        <v>0.4052140758551756</v>
      </c>
      <c r="HC99" s="88">
        <f t="shared" si="499"/>
        <v>1.1235550827257919</v>
      </c>
      <c r="HD99" s="87">
        <f t="shared" si="500"/>
        <v>1.5287691585809675</v>
      </c>
      <c r="HE99" s="88">
        <f t="shared" si="501"/>
        <v>0</v>
      </c>
      <c r="HF99" s="88">
        <f t="shared" si="502"/>
        <v>0.38105689971850859</v>
      </c>
      <c r="HG99" s="88">
        <f t="shared" si="503"/>
        <v>0.38105689971850859</v>
      </c>
      <c r="HH99" s="96" t="str">
        <f t="shared" si="504"/>
        <v>Fail</v>
      </c>
      <c r="HI99" s="83">
        <f t="shared" si="505"/>
        <v>0.13413400830541641</v>
      </c>
      <c r="HJ99" s="83">
        <f t="shared" si="506"/>
        <v>0.38105689971850859</v>
      </c>
      <c r="HK99" s="83">
        <f t="shared" si="507"/>
        <v>4.532989126836167E-2</v>
      </c>
      <c r="HL99" s="83">
        <f t="shared" si="508"/>
        <v>9.0738115621866093</v>
      </c>
      <c r="HM99" s="96" t="str">
        <f t="shared" si="509"/>
        <v>Ferroactinolite</v>
      </c>
      <c r="HN99" s="60"/>
      <c r="HO99" s="60"/>
      <c r="HP99" s="97">
        <f>parameters!$E$5+parameters!$F$5*calcs!$Q99 +parameters!$G$5*calcs!$GM99+parameters!$H$5*LN(calcs!$GM99)+parameters!$I$5*calcs!$GQ99+parameters!$J$5*(calcs!$GU99+calcs!$GY99) + parameters!$K$5*calcs!$GT99+parameters!$L$5*(calcs!$GV99+calcs!$GZ99)+parameters!$M$5*(calcs!$GT99+calcs!$GV99+calcs!$GZ99)+parameters!$N$5*(calcs!$GO99+calcs!$GR99)+parameters!$O$5*calcs!$HB99+parameters!$P$5*calcs!$HE99</f>
        <v>49.443458904216826</v>
      </c>
      <c r="HQ99" s="97">
        <f>parameters!$E$6+parameters!$F$6*calcs!$Q99 +parameters!$G$6*calcs!$GM99+parameters!$H$6*LN(calcs!$GM99)+parameters!$I$6*calcs!$GQ99+parameters!$J$6*(calcs!$GU99+calcs!$GY99) + parameters!$K$6*calcs!$GT99+parameters!$L$6*(calcs!$GV99+calcs!$GZ99)+parameters!$M$6*(calcs!$GT99+calcs!$GV99+calcs!$GZ99)+parameters!$N$6*(calcs!$GO99+calcs!$GR99)+parameters!$O$6*calcs!$HB99+parameters!$P$6*calcs!$HE99</f>
        <v>99.413448170481175</v>
      </c>
      <c r="HR99" s="97">
        <f>parameters!$E$7+parameters!$F$7*calcs!$Q99 +parameters!$G$7*calcs!$GM99+parameters!$H$7*LN(calcs!$GM99)+parameters!$I$7*calcs!$GQ99+parameters!$J$7*(calcs!$GU99+calcs!$GY99) + parameters!$K$7*calcs!$GT99+parameters!$L$7*(calcs!$GV99+calcs!$GZ99)+parameters!$M$7*(calcs!$GT99+calcs!$GV99+calcs!$GZ99)+parameters!$N$7*(calcs!$GO99+calcs!$GR99)+parameters!$O$7*calcs!$HB99+parameters!$P$7*calcs!$HE99</f>
        <v>145.7575468736957</v>
      </c>
      <c r="HS99" s="97">
        <f>parameters!$E$8+parameters!$F$8*calcs!$Q99 +parameters!$G$8*calcs!$GM99+parameters!$H$8*LN(calcs!$GM99)+parameters!$I$8*calcs!$GQ99+parameters!$J$8*(calcs!$GU99+calcs!$GY99) + parameters!$K$8*calcs!$GT99+parameters!$L$8*(calcs!$GV99+calcs!$GZ99)+parameters!$M$8*(calcs!$GT99+calcs!$GV99+calcs!$GZ99)+parameters!$N$8*(calcs!$GO99+calcs!$GR99)+parameters!$O$8*calcs!$HB99+parameters!$P$8*calcs!$HE99</f>
        <v>145.78741938543467</v>
      </c>
      <c r="HT99" s="81"/>
      <c r="HU99" s="97">
        <f>EXP(parameters!$E$10+parameters!$F$10*calcs!$Q99 +parameters!$G$10*calcs!$GM99+parameters!$H$10*LN(calcs!$GM99)+parameters!$I$10*calcs!$GQ99+parameters!$J$10*(calcs!$GU99+calcs!$GY99) + parameters!$K$10*calcs!$GT99+parameters!$L$10*(calcs!$GV99+calcs!$GZ99)+parameters!$M$10*(calcs!$GT99+calcs!$GV99+calcs!$GZ99)+parameters!$N$10*(calcs!$GO99+calcs!$GR99)+parameters!$O$10*calcs!$HB99+parameters!$P$10*calcs!$HE99)</f>
        <v>9.5878607136115918E-3</v>
      </c>
      <c r="HV99" s="97">
        <f>EXP(parameters!$E$11+parameters!$F$11*calcs!$Q99 +parameters!$G$11*calcs!$GM99+parameters!$H$11*LN(calcs!$GM99)+parameters!$I$11*calcs!$GQ99+parameters!$J$11*(calcs!$GU99+calcs!$GY99) + parameters!$K$11*calcs!$GT99+parameters!$L$11*(calcs!$GV99+calcs!$GZ99)+parameters!$M$11*(calcs!$GT99+calcs!$GV99+calcs!$GZ99)+parameters!$N$11*(calcs!$GO99+calcs!$GR99)+parameters!$O$11*calcs!$HB99+parameters!$P$11*calcs!$HE99)</f>
        <v>1.5919839552373711E-2</v>
      </c>
      <c r="HX99" s="97">
        <f>EXP(parameters!$E$13+parameters!$F$13*calcs!$Q99 +parameters!$G$13*calcs!$GM99+parameters!$H$13*LN(calcs!$GM99)+parameters!$I$13*calcs!$GQ99+parameters!$J$13*(calcs!$GU99+calcs!$GY99) + parameters!$K$13*calcs!$GT99+parameters!$L$13*(calcs!$GV99+calcs!$GZ99)+parameters!$M$13*(calcs!$GT99+calcs!$GV99+calcs!$GZ99)+parameters!$N$13*(calcs!$GO99+calcs!$GR99)+parameters!$O$13*calcs!$HB99+parameters!$P$13*calcs!$HE99)</f>
        <v>3.2771032675248592E-2</v>
      </c>
      <c r="HY99" s="97">
        <f>EXP(parameters!$E$14+parameters!$F$14*calcs!$Q99 +parameters!$G$14*calcs!$GM99+parameters!$H$14*LN(calcs!$GM99)+parameters!$I$14*calcs!$GQ99+parameters!$J$14*(calcs!$GU99+calcs!$GY99) + parameters!$K$14*calcs!$GT99+parameters!$L$14*(calcs!$GV99+calcs!$GZ99)+parameters!$M$14*(calcs!$GT99+calcs!$GV99+calcs!$GZ99)+parameters!$N$14*(calcs!$GO99+calcs!$GR99)+parameters!$O$14*calcs!$HB99+parameters!$P$14*calcs!$HE99)</f>
        <v>2.1840738081064345E-2</v>
      </c>
      <c r="HZ99" s="81"/>
      <c r="IA99" s="97">
        <f>EXP(parameters!$E$16+parameters!$F$16*calcs!$Q99 +parameters!$G$16*calcs!$GM99+parameters!$H$16*LN(calcs!$GM99)+parameters!$I$16*calcs!$GQ99+parameters!$J$16*(calcs!$GU99+calcs!$GY99) + parameters!$K$16*calcs!$GT99+parameters!$L$16*(calcs!$GV99+calcs!$GZ99)+parameters!$M$16*(calcs!$GT99+calcs!$GV99+calcs!$GZ99)+parameters!$N$16*(calcs!$GO99+calcs!$GR99)+parameters!$O$16*calcs!$HB99+parameters!$P$16*calcs!$HE99)</f>
        <v>1.809848332369177E-4</v>
      </c>
      <c r="IB99" s="81"/>
      <c r="IC99" s="97">
        <f>(parameters!$E$18+parameters!$F$18*calcs!$Q99 +parameters!$G$18*calcs!$GM99+parameters!$H$18*LN(calcs!$GM99)+parameters!$I$18*calcs!$GQ99+parameters!$J$18*(calcs!$GU99+calcs!$GY99) + parameters!$K$18*calcs!$GT99+parameters!$L$18*(calcs!$GV99+calcs!$GZ99)+parameters!$M$18*(calcs!$GT99+calcs!$GV99+calcs!$GZ99)+parameters!$N$18*(calcs!$GO99+calcs!$GR99)+parameters!$O$18*calcs!$HB99+parameters!$P$18*calcs!$HE99)</f>
        <v>-23.483381408176648</v>
      </c>
      <c r="ID99" s="97">
        <f>EXP(parameters!$E$19+parameters!$F$19*calcs!$Q99 +parameters!$G$19*calcs!$GM99+parameters!$H$19*LN(calcs!$GM99)+parameters!$I$19*calcs!$GQ99+parameters!$J$19*(calcs!$GU99+calcs!$GY99) + parameters!$K$19*calcs!$GT99+parameters!$L$19*(calcs!$GV99+calcs!$GZ99)+parameters!$M$19*(calcs!$GT99+calcs!$GV99+calcs!$GZ99)+parameters!$N$19*(calcs!$GO99+calcs!$GR99)+parameters!$O$19*calcs!$HB99+parameters!$P$19*calcs!$HE99)</f>
        <v>0.33573120656257099</v>
      </c>
      <c r="IE99" s="73"/>
      <c r="IF99" s="97">
        <f>(parameters!$E$21+parameters!$F$21*calcs!$Q99 +parameters!$G$21*calcs!$GM99+parameters!$H$21*LN(calcs!$GM99)+parameters!$I$21*calcs!$GQ99+parameters!$J$21*(calcs!$GU99+calcs!$GY99) + parameters!$K$21*calcs!$GT99+parameters!$L$21*(calcs!$GV99+calcs!$GZ99)+parameters!$M$21*(calcs!$GT99+calcs!$GV99+calcs!$GZ99)+parameters!$N$21*(calcs!$GO99+calcs!$GR99)+parameters!$O$21*calcs!$HB99+parameters!$P$21*calcs!$HE99)</f>
        <v>16.891370057251386</v>
      </c>
      <c r="IG99" s="97">
        <f>(parameters!$E$22+parameters!$F$22*calcs!$Q99 +parameters!$G$22*calcs!$GM99+parameters!$H$22*LN(calcs!$GM99)+parameters!$I$22*calcs!$GQ99+parameters!$J$22*(calcs!$GU99+calcs!$GY99) + parameters!$K$22*calcs!$GT99+parameters!$L$22*(calcs!$GV99+calcs!$GZ99)+parameters!$M$22*(calcs!$GT99+calcs!$GV99+calcs!$GZ99)+parameters!$N$22*(calcs!$GO99+calcs!$GR99)+parameters!$O$22*calcs!$HB99+parameters!$P$22*calcs!$HE99)</f>
        <v>0.60234990857951609</v>
      </c>
      <c r="IH99" s="81"/>
      <c r="II99" s="97">
        <f>(parameters!$E$24+parameters!$F$24*calcs!$Q99 +parameters!$G$24*calcs!$GM99+parameters!$H$24*LN(calcs!$GM99)+parameters!$I$24*calcs!$GQ99+parameters!$J$24*(calcs!$GU99+calcs!$GY99) + parameters!$K$24*calcs!$GT99+parameters!$L$24*(calcs!$GV99+calcs!$GZ99)+parameters!$M$24*(calcs!$GT99+calcs!$GV99+calcs!$GZ99)+parameters!$N$24*(calcs!$GO99+calcs!$GR99)+parameters!$O$24*calcs!$HB99+parameters!$P$24*calcs!$HE99)</f>
        <v>18.140419430055829</v>
      </c>
    </row>
    <row r="100" spans="1:243" x14ac:dyDescent="0.3">
      <c r="A100" s="138" t="s">
        <v>185</v>
      </c>
      <c r="C100" s="115">
        <v>74.940002441406193</v>
      </c>
      <c r="D100" s="115">
        <v>9.00000035762787E-2</v>
      </c>
      <c r="E100" s="115">
        <v>15.439999580383301</v>
      </c>
      <c r="F100" s="115"/>
      <c r="G100" s="115">
        <v>0.87999999523162797</v>
      </c>
      <c r="H100" s="115">
        <v>0.25</v>
      </c>
      <c r="I100" s="115">
        <v>2.3299999237060498</v>
      </c>
      <c r="J100" s="115">
        <v>5.9999998658895499E-2</v>
      </c>
      <c r="K100" s="115">
        <v>3.5299999713897701</v>
      </c>
      <c r="L100" s="115">
        <v>2.4700000286102299</v>
      </c>
      <c r="M100" s="91">
        <v>0</v>
      </c>
      <c r="N100" s="91">
        <v>0</v>
      </c>
      <c r="O100" s="91">
        <v>0</v>
      </c>
      <c r="P100" s="91">
        <v>95.759999999999991</v>
      </c>
      <c r="Q100" s="60">
        <v>1025</v>
      </c>
      <c r="R100" s="92">
        <f t="shared" si="316"/>
        <v>1.2473369247903827</v>
      </c>
      <c r="S100" s="93">
        <f t="shared" si="317"/>
        <v>1.1268311453146199E-3</v>
      </c>
      <c r="T100" s="93">
        <f t="shared" si="318"/>
        <v>0.15143014774623387</v>
      </c>
      <c r="U100" s="93">
        <f t="shared" si="319"/>
        <v>0</v>
      </c>
      <c r="V100" s="93">
        <f t="shared" si="320"/>
        <v>1.224944314075206E-2</v>
      </c>
      <c r="W100" s="93">
        <f t="shared" si="321"/>
        <v>6.201935003721161E-3</v>
      </c>
      <c r="X100" s="93">
        <f t="shared" si="322"/>
        <v>4.1547787512590049E-2</v>
      </c>
      <c r="Y100" s="93">
        <f t="shared" si="323"/>
        <v>8.4578515166190444E-4</v>
      </c>
      <c r="Z100" s="93">
        <f t="shared" si="324"/>
        <v>5.6954774542825312E-2</v>
      </c>
      <c r="AA100" s="93">
        <f t="shared" si="325"/>
        <v>2.6219860733372999E-2</v>
      </c>
      <c r="AB100" s="93">
        <f t="shared" si="326"/>
        <v>0</v>
      </c>
      <c r="AC100" s="94">
        <f t="shared" si="327"/>
        <v>0</v>
      </c>
      <c r="AD100" s="92">
        <f t="shared" si="328"/>
        <v>2.4946738495807654</v>
      </c>
      <c r="AE100" s="93">
        <f t="shared" si="329"/>
        <v>2.2536622906292399E-3</v>
      </c>
      <c r="AF100" s="93">
        <f t="shared" si="330"/>
        <v>0.4542904432387016</v>
      </c>
      <c r="AG100" s="93">
        <f t="shared" si="331"/>
        <v>0</v>
      </c>
      <c r="AH100" s="93">
        <f t="shared" si="332"/>
        <v>1.224944314075206E-2</v>
      </c>
      <c r="AI100" s="93">
        <f t="shared" si="333"/>
        <v>6.201935003721161E-3</v>
      </c>
      <c r="AJ100" s="93">
        <f t="shared" si="334"/>
        <v>4.1547787512590049E-2</v>
      </c>
      <c r="AK100" s="93">
        <f t="shared" si="335"/>
        <v>8.4578515166190444E-4</v>
      </c>
      <c r="AL100" s="93">
        <f t="shared" si="336"/>
        <v>5.6954774542825312E-2</v>
      </c>
      <c r="AM100" s="93">
        <f t="shared" si="337"/>
        <v>2.6219860733372999E-2</v>
      </c>
      <c r="AN100" s="94">
        <f t="shared" si="338"/>
        <v>3.0952375411950195</v>
      </c>
      <c r="AO100" s="92">
        <f t="shared" si="339"/>
        <v>18.537349000427643</v>
      </c>
      <c r="AP100" s="93">
        <f t="shared" si="340"/>
        <v>1.6746447403342163E-2</v>
      </c>
      <c r="AQ100" s="93">
        <f t="shared" si="341"/>
        <v>3.3757280517010262</v>
      </c>
      <c r="AR100" s="93">
        <f t="shared" si="342"/>
        <v>0</v>
      </c>
      <c r="AS100" s="93">
        <f t="shared" si="343"/>
        <v>9.1022801477305473E-2</v>
      </c>
      <c r="AT100" s="93">
        <f t="shared" si="344"/>
        <v>4.6085156046057146E-2</v>
      </c>
      <c r="AU100" s="93">
        <f t="shared" si="345"/>
        <v>0.30873207631768068</v>
      </c>
      <c r="AV100" s="93">
        <f t="shared" si="346"/>
        <v>6.2848354057870792E-3</v>
      </c>
      <c r="AW100" s="93">
        <f t="shared" si="347"/>
        <v>0.42321786197360112</v>
      </c>
      <c r="AX100" s="93">
        <f t="shared" si="348"/>
        <v>0.19483376924756116</v>
      </c>
      <c r="AY100" s="94">
        <f t="shared" si="349"/>
        <v>23.000000000000007</v>
      </c>
      <c r="AZ100" s="92">
        <f t="shared" si="350"/>
        <v>9.2686745002138213</v>
      </c>
      <c r="BA100" s="93">
        <f t="shared" si="351"/>
        <v>8.3732237016710814E-3</v>
      </c>
      <c r="BB100" s="93">
        <f t="shared" si="352"/>
        <v>2.250485367800684</v>
      </c>
      <c r="BC100" s="93">
        <f t="shared" si="353"/>
        <v>0</v>
      </c>
      <c r="BD100" s="93">
        <f t="shared" si="354"/>
        <v>9.1022801477305473E-2</v>
      </c>
      <c r="BE100" s="93">
        <f t="shared" si="355"/>
        <v>4.6085156046057146E-2</v>
      </c>
      <c r="BF100" s="93">
        <f t="shared" si="356"/>
        <v>0.30873207631768068</v>
      </c>
      <c r="BG100" s="93">
        <f t="shared" si="357"/>
        <v>6.2848354057870792E-3</v>
      </c>
      <c r="BH100" s="93">
        <f t="shared" si="358"/>
        <v>0.84643572394720223</v>
      </c>
      <c r="BI100" s="93">
        <f t="shared" si="359"/>
        <v>0.38966753849512231</v>
      </c>
      <c r="BJ100" s="93">
        <f t="shared" si="360"/>
        <v>0</v>
      </c>
      <c r="BK100" s="93">
        <f t="shared" si="361"/>
        <v>0</v>
      </c>
      <c r="BL100" s="93">
        <f t="shared" si="362"/>
        <v>2</v>
      </c>
      <c r="BM100" s="94">
        <f t="shared" si="363"/>
        <v>13.215761223405329</v>
      </c>
      <c r="BN100" s="95">
        <f t="shared" si="364"/>
        <v>9.2686745002138213</v>
      </c>
      <c r="BO100" s="66">
        <f t="shared" si="365"/>
        <v>0</v>
      </c>
      <c r="BP100" s="66">
        <f t="shared" si="366"/>
        <v>0</v>
      </c>
      <c r="BQ100" s="66">
        <f t="shared" si="367"/>
        <v>9.2686745002138213</v>
      </c>
      <c r="BR100" s="66">
        <f t="shared" si="368"/>
        <v>2.250485367800684</v>
      </c>
      <c r="BS100" s="66">
        <f t="shared" si="369"/>
        <v>8.3732237016710814E-3</v>
      </c>
      <c r="BT100" s="66">
        <f t="shared" si="370"/>
        <v>0</v>
      </c>
      <c r="BU100" s="66"/>
      <c r="BV100" s="66">
        <f t="shared" si="371"/>
        <v>4.6085156046057146E-2</v>
      </c>
      <c r="BW100" s="66">
        <f t="shared" si="372"/>
        <v>9.1022801477305473E-2</v>
      </c>
      <c r="BX100" s="66">
        <f t="shared" si="373"/>
        <v>6.2848354057870792E-3</v>
      </c>
      <c r="BY100" s="66">
        <f t="shared" si="374"/>
        <v>2.402251384431505</v>
      </c>
      <c r="BZ100" s="66">
        <f t="shared" si="375"/>
        <v>0</v>
      </c>
      <c r="CA100" s="66">
        <f t="shared" si="376"/>
        <v>0</v>
      </c>
      <c r="CB100" s="66">
        <f t="shared" si="377"/>
        <v>0</v>
      </c>
      <c r="CC100" s="66">
        <f t="shared" si="378"/>
        <v>0.30873207631768068</v>
      </c>
      <c r="CD100" s="56">
        <f t="shared" si="379"/>
        <v>0.30873207631768068</v>
      </c>
      <c r="CE100" s="66">
        <f t="shared" si="380"/>
        <v>0.61746415263536136</v>
      </c>
      <c r="CF100" s="66">
        <f t="shared" si="381"/>
        <v>0.53770364762952161</v>
      </c>
      <c r="CG100" s="66">
        <f t="shared" si="382"/>
        <v>0.38966753849512231</v>
      </c>
      <c r="CH100" s="67">
        <f t="shared" si="383"/>
        <v>0.92737118612464386</v>
      </c>
      <c r="CI100" s="60"/>
      <c r="CJ100" s="60">
        <f t="shared" si="384"/>
        <v>0.86312233748368727</v>
      </c>
      <c r="CK100" s="60">
        <f t="shared" si="385"/>
        <v>1.210675626589238</v>
      </c>
      <c r="CL100" s="60">
        <f t="shared" si="386"/>
        <v>1.2521225605004001</v>
      </c>
      <c r="CM100" s="60"/>
      <c r="CN100" s="60">
        <f t="shared" si="387"/>
        <v>0.86312233748368727</v>
      </c>
      <c r="CO100" s="60">
        <f t="shared" si="388"/>
        <v>8</v>
      </c>
      <c r="CP100" s="60">
        <f t="shared" si="389"/>
        <v>7.2271164136601561E-3</v>
      </c>
      <c r="CQ100" s="60">
        <f t="shared" si="390"/>
        <v>1.942444191128962</v>
      </c>
      <c r="CR100" s="60">
        <f t="shared" si="391"/>
        <v>0</v>
      </c>
      <c r="CS100" s="60">
        <f t="shared" si="392"/>
        <v>7.856381317540552E-2</v>
      </c>
      <c r="CT100" s="60">
        <f t="shared" si="393"/>
        <v>3.9777127609773325E-2</v>
      </c>
      <c r="CU100" s="60">
        <f t="shared" si="394"/>
        <v>0.26647355136750867</v>
      </c>
      <c r="CV100" s="60">
        <f t="shared" si="395"/>
        <v>5.424581826143182E-3</v>
      </c>
      <c r="CW100" s="60">
        <f t="shared" si="396"/>
        <v>0.73057758058300626</v>
      </c>
      <c r="CX100" s="60">
        <f t="shared" si="397"/>
        <v>0.33633075666742468</v>
      </c>
      <c r="CY100" s="60">
        <f t="shared" si="398"/>
        <v>0</v>
      </c>
      <c r="CZ100" s="60">
        <f t="shared" si="399"/>
        <v>0</v>
      </c>
      <c r="DA100" s="60">
        <f t="shared" si="400"/>
        <v>1.7262446749673745</v>
      </c>
      <c r="DB100" s="60">
        <f t="shared" si="401"/>
        <v>19.851813762124809</v>
      </c>
      <c r="DC100" s="60">
        <f t="shared" si="510"/>
        <v>6.2963724757503812</v>
      </c>
      <c r="DD100" s="60" t="str">
        <f t="shared" si="402"/>
        <v>FAIL</v>
      </c>
      <c r="DE100" s="59">
        <f t="shared" si="403"/>
        <v>8</v>
      </c>
      <c r="DF100" s="59">
        <f t="shared" si="404"/>
        <v>0</v>
      </c>
      <c r="DG100" s="59">
        <f t="shared" si="405"/>
        <v>0</v>
      </c>
      <c r="DH100" s="59">
        <f t="shared" si="406"/>
        <v>8</v>
      </c>
      <c r="DI100" s="59">
        <f t="shared" si="407"/>
        <v>1.942444191128962</v>
      </c>
      <c r="DJ100" s="59">
        <f t="shared" si="408"/>
        <v>7.2271164136601561E-3</v>
      </c>
      <c r="DK100" s="59">
        <f t="shared" si="409"/>
        <v>0</v>
      </c>
      <c r="DL100" s="59">
        <f t="shared" si="410"/>
        <v>6.2963724757503812</v>
      </c>
      <c r="DM100" s="59">
        <f t="shared" si="411"/>
        <v>0</v>
      </c>
      <c r="DN100" s="59">
        <f t="shared" si="412"/>
        <v>0</v>
      </c>
      <c r="DO100" s="59">
        <f t="shared" si="413"/>
        <v>0</v>
      </c>
      <c r="DP100" s="59">
        <f t="shared" si="414"/>
        <v>8.246043783293004</v>
      </c>
      <c r="DQ100" s="59">
        <f t="shared" si="415"/>
        <v>3.9777127609773325E-2</v>
      </c>
      <c r="DR100" s="59">
        <f t="shared" si="416"/>
        <v>0</v>
      </c>
      <c r="DS100" s="59">
        <f t="shared" si="417"/>
        <v>5.424581826143182E-3</v>
      </c>
      <c r="DT100" s="59">
        <f t="shared" si="418"/>
        <v>0.26647355136750867</v>
      </c>
      <c r="DU100" s="59">
        <f t="shared" si="419"/>
        <v>0.73057758058300626</v>
      </c>
      <c r="DV100" s="59">
        <f t="shared" si="420"/>
        <v>1.0422528413864314</v>
      </c>
      <c r="DW100" s="59">
        <f t="shared" si="421"/>
        <v>0</v>
      </c>
      <c r="DX100" s="59">
        <f t="shared" si="422"/>
        <v>0</v>
      </c>
      <c r="DY100" s="59">
        <f t="shared" si="423"/>
        <v>0</v>
      </c>
      <c r="DZ100" s="60"/>
      <c r="EA100" s="60">
        <f t="shared" si="424"/>
        <v>0.69449509266850007</v>
      </c>
      <c r="EB100" s="60">
        <f t="shared" si="425"/>
        <v>1.1694909119249126</v>
      </c>
      <c r="EC100" s="60">
        <f t="shared" si="426"/>
        <v>1.0851728857670135</v>
      </c>
      <c r="ED100" s="60">
        <f t="shared" si="427"/>
        <v>0.99802515119116886</v>
      </c>
      <c r="EE100" s="60"/>
      <c r="EF100" s="60">
        <f t="shared" si="428"/>
        <v>1.1694909119249126</v>
      </c>
      <c r="EG100" s="60">
        <f t="shared" si="429"/>
        <v>10.839630593590245</v>
      </c>
      <c r="EH100" s="60">
        <f t="shared" si="430"/>
        <v>9.7924090226186051E-3</v>
      </c>
      <c r="EI100" s="60">
        <f t="shared" si="431"/>
        <v>2.6319221850628942</v>
      </c>
      <c r="EJ100" s="60">
        <f t="shared" si="432"/>
        <v>0</v>
      </c>
      <c r="EK100" s="60">
        <f t="shared" si="433"/>
        <v>0.10645033910565425</v>
      </c>
      <c r="EL100" s="60">
        <f t="shared" si="434"/>
        <v>5.3896171170505269E-2</v>
      </c>
      <c r="EM100" s="60">
        <f t="shared" si="435"/>
        <v>0.36105935747323609</v>
      </c>
      <c r="EN100" s="60">
        <f t="shared" si="436"/>
        <v>7.3500578900119098E-3</v>
      </c>
      <c r="EO100" s="60">
        <f t="shared" si="437"/>
        <v>0.98989888668483716</v>
      </c>
      <c r="EP100" s="60">
        <f t="shared" si="438"/>
        <v>0.4557126449421966</v>
      </c>
      <c r="EQ100" s="60">
        <f t="shared" si="439"/>
        <v>0</v>
      </c>
      <c r="ER100" s="60">
        <f t="shared" si="440"/>
        <v>0</v>
      </c>
      <c r="ES100" s="60">
        <f t="shared" si="441"/>
        <v>2.3389818238498252</v>
      </c>
      <c r="ET100" s="60">
        <f t="shared" si="442"/>
        <v>26.898290974272989</v>
      </c>
      <c r="EU100" s="60">
        <f t="shared" si="511"/>
        <v>-7.7965819485459775</v>
      </c>
      <c r="EV100" s="60" t="str">
        <f t="shared" si="443"/>
        <v/>
      </c>
      <c r="EW100" s="62">
        <f t="shared" si="444"/>
        <v>10.839630593590245</v>
      </c>
      <c r="EX100" s="62">
        <f t="shared" si="445"/>
        <v>0</v>
      </c>
      <c r="EY100" s="62">
        <f t="shared" si="446"/>
        <v>0</v>
      </c>
      <c r="EZ100" s="62">
        <f t="shared" si="447"/>
        <v>10.839630593590245</v>
      </c>
      <c r="FA100" s="62">
        <f t="shared" si="448"/>
        <v>2.6319221850628942</v>
      </c>
      <c r="FB100" s="62">
        <f t="shared" si="449"/>
        <v>9.7924090226186051E-3</v>
      </c>
      <c r="FC100" s="62">
        <f t="shared" si="450"/>
        <v>0</v>
      </c>
      <c r="FD100" s="62">
        <f t="shared" si="451"/>
        <v>-7.7965819485459775</v>
      </c>
      <c r="FE100" s="62">
        <f t="shared" si="452"/>
        <v>5.3896171170505269E-2</v>
      </c>
      <c r="FF100" s="62">
        <f t="shared" si="453"/>
        <v>7.9030322876516319</v>
      </c>
      <c r="FG100" s="62">
        <f t="shared" si="454"/>
        <v>7.3500578900119098E-3</v>
      </c>
      <c r="FH100" s="62">
        <f t="shared" si="455"/>
        <v>2.8094111622516844</v>
      </c>
      <c r="FI100" s="62">
        <f t="shared" si="456"/>
        <v>0</v>
      </c>
      <c r="FJ100" s="62">
        <f t="shared" si="457"/>
        <v>0</v>
      </c>
      <c r="FK100" s="62">
        <f t="shared" si="458"/>
        <v>0</v>
      </c>
      <c r="FL100" s="62">
        <f t="shared" si="459"/>
        <v>0.36105935747323609</v>
      </c>
      <c r="FM100" s="62">
        <f t="shared" si="460"/>
        <v>0.98989888668483716</v>
      </c>
      <c r="FN100" s="62">
        <f t="shared" si="461"/>
        <v>1.3509582441580732</v>
      </c>
      <c r="FO100" s="62">
        <f t="shared" si="462"/>
        <v>0</v>
      </c>
      <c r="FP100" s="62">
        <f t="shared" si="463"/>
        <v>0.4557126449421966</v>
      </c>
      <c r="FQ100" s="62">
        <f t="shared" si="464"/>
        <v>0.4557126449421966</v>
      </c>
      <c r="FR100" s="62" t="str">
        <f t="shared" si="465"/>
        <v>Fail</v>
      </c>
      <c r="FS100" s="62" t="str">
        <f t="shared" si="466"/>
        <v>Low-Ca</v>
      </c>
      <c r="FT100" s="60">
        <f t="shared" si="467"/>
        <v>6.7734894751691043E-3</v>
      </c>
      <c r="FU100" s="60"/>
      <c r="FV100" s="60">
        <f t="shared" si="468"/>
        <v>1.0163066247043</v>
      </c>
      <c r="FW100" s="60">
        <f t="shared" si="469"/>
        <v>9.4198152967951234</v>
      </c>
      <c r="FX100" s="60">
        <f t="shared" si="470"/>
        <v>8.5097627181393819E-3</v>
      </c>
      <c r="FY100" s="60">
        <f t="shared" si="471"/>
        <v>2.2871831880959284</v>
      </c>
      <c r="FZ100" s="60">
        <f t="shared" si="472"/>
        <v>0</v>
      </c>
      <c r="GA100" s="60">
        <f t="shared" si="473"/>
        <v>9.2507076140529901E-2</v>
      </c>
      <c r="GB100" s="60">
        <f t="shared" si="474"/>
        <v>4.6836649390139304E-2</v>
      </c>
      <c r="GC100" s="60">
        <f t="shared" si="475"/>
        <v>0.31376645442037243</v>
      </c>
      <c r="GD100" s="60">
        <f t="shared" si="476"/>
        <v>6.3873198580775463E-3</v>
      </c>
      <c r="GE100" s="60">
        <f t="shared" si="477"/>
        <v>0.86023823363392171</v>
      </c>
      <c r="GF100" s="60">
        <f t="shared" si="478"/>
        <v>0.39602170080481064</v>
      </c>
      <c r="GG100" s="60">
        <f t="shared" si="479"/>
        <v>0</v>
      </c>
      <c r="GH100" s="60">
        <f t="shared" si="480"/>
        <v>0</v>
      </c>
      <c r="GI100" s="60">
        <f t="shared" si="481"/>
        <v>2.0326132494086</v>
      </c>
      <c r="GJ100" s="60">
        <f t="shared" si="482"/>
        <v>23.375052368198904</v>
      </c>
      <c r="GK100" s="60">
        <f t="shared" si="512"/>
        <v>-0.75010473639780884</v>
      </c>
      <c r="GL100" s="60"/>
      <c r="GM100" s="88">
        <f t="shared" si="483"/>
        <v>9.4198152967951234</v>
      </c>
      <c r="GN100" s="88">
        <f t="shared" si="484"/>
        <v>0</v>
      </c>
      <c r="GO100" s="88">
        <f t="shared" si="485"/>
        <v>0</v>
      </c>
      <c r="GP100" s="87">
        <f t="shared" si="486"/>
        <v>9.4198152967951234</v>
      </c>
      <c r="GQ100" s="88">
        <f t="shared" si="487"/>
        <v>2.2871831880959284</v>
      </c>
      <c r="GR100" s="88">
        <f t="shared" si="488"/>
        <v>8.5097627181393819E-3</v>
      </c>
      <c r="GS100" s="88">
        <f t="shared" si="489"/>
        <v>0</v>
      </c>
      <c r="GT100" s="88">
        <f t="shared" si="490"/>
        <v>-0.75010473639780884</v>
      </c>
      <c r="GU100" s="88">
        <f t="shared" si="491"/>
        <v>4.6836649390139304E-2</v>
      </c>
      <c r="GV100" s="88">
        <f t="shared" si="492"/>
        <v>0.84261181253833872</v>
      </c>
      <c r="GW100" s="88">
        <f t="shared" si="493"/>
        <v>6.3873198580775463E-3</v>
      </c>
      <c r="GX100" s="87">
        <f t="shared" si="494"/>
        <v>2.4414239962028144</v>
      </c>
      <c r="GY100" s="88">
        <f t="shared" si="495"/>
        <v>0</v>
      </c>
      <c r="GZ100" s="88">
        <f t="shared" si="496"/>
        <v>0</v>
      </c>
      <c r="HA100" s="88">
        <f t="shared" si="497"/>
        <v>0</v>
      </c>
      <c r="HB100" s="88">
        <f t="shared" si="498"/>
        <v>0.31376645442037243</v>
      </c>
      <c r="HC100" s="88">
        <f t="shared" si="499"/>
        <v>0.86023823363392171</v>
      </c>
      <c r="HD100" s="87">
        <f t="shared" si="500"/>
        <v>1.174004688054294</v>
      </c>
      <c r="HE100" s="88">
        <f t="shared" si="501"/>
        <v>0</v>
      </c>
      <c r="HF100" s="88">
        <f t="shared" si="502"/>
        <v>0.39602170080481064</v>
      </c>
      <c r="HG100" s="88">
        <f t="shared" si="503"/>
        <v>0.39602170080481064</v>
      </c>
      <c r="HH100" s="96" t="str">
        <f t="shared" si="504"/>
        <v>Fail</v>
      </c>
      <c r="HI100" s="83">
        <f t="shared" si="505"/>
        <v>5.2658081265989656E-2</v>
      </c>
      <c r="HJ100" s="83">
        <f t="shared" si="506"/>
        <v>0.39602170080481064</v>
      </c>
      <c r="HK100" s="83">
        <f t="shared" si="507"/>
        <v>8.5097627181393819E-3</v>
      </c>
      <c r="HL100" s="83">
        <f t="shared" si="508"/>
        <v>9.4198152967951234</v>
      </c>
      <c r="HM100" s="96" t="str">
        <f t="shared" si="509"/>
        <v>Ferroactinolite</v>
      </c>
      <c r="HN100" s="60"/>
      <c r="HO100" s="60"/>
      <c r="HP100" s="97">
        <f>parameters!$E$5+parameters!$F$5*calcs!$Q100 +parameters!$G$5*calcs!$GM100+parameters!$H$5*LN(calcs!$GM100)+parameters!$I$5*calcs!$GQ100+parameters!$J$5*(calcs!$GU100+calcs!$GY100) + parameters!$K$5*calcs!$GT100+parameters!$L$5*(calcs!$GV100+calcs!$GZ100)+parameters!$M$5*(calcs!$GT100+calcs!$GV100+calcs!$GZ100)+parameters!$N$5*(calcs!$GO100+calcs!$GR100)+parameters!$O$5*calcs!$HB100+parameters!$P$5*calcs!$HE100</f>
        <v>38.358958121036991</v>
      </c>
      <c r="HQ100" s="97">
        <f>parameters!$E$6+parameters!$F$6*calcs!$Q100 +parameters!$G$6*calcs!$GM100+parameters!$H$6*LN(calcs!$GM100)+parameters!$I$6*calcs!$GQ100+parameters!$J$6*(calcs!$GU100+calcs!$GY100) + parameters!$K$6*calcs!$GT100+parameters!$L$6*(calcs!$GV100+calcs!$GZ100)+parameters!$M$6*(calcs!$GT100+calcs!$GV100+calcs!$GZ100)+parameters!$N$6*(calcs!$GO100+calcs!$GR100)+parameters!$O$6*calcs!$HB100+parameters!$P$6*calcs!$HE100</f>
        <v>100.44823816380669</v>
      </c>
      <c r="HR100" s="97">
        <f>parameters!$E$7+parameters!$F$7*calcs!$Q100 +parameters!$G$7*calcs!$GM100+parameters!$H$7*LN(calcs!$GM100)+parameters!$I$7*calcs!$GQ100+parameters!$J$7*(calcs!$GU100+calcs!$GY100) + parameters!$K$7*calcs!$GT100+parameters!$L$7*(calcs!$GV100+calcs!$GZ100)+parameters!$M$7*(calcs!$GT100+calcs!$GV100+calcs!$GZ100)+parameters!$N$7*(calcs!$GO100+calcs!$GR100)+parameters!$O$7*calcs!$HB100+parameters!$P$7*calcs!$HE100</f>
        <v>152.64269056618019</v>
      </c>
      <c r="HS100" s="97">
        <f>parameters!$E$8+parameters!$F$8*calcs!$Q100 +parameters!$G$8*calcs!$GM100+parameters!$H$8*LN(calcs!$GM100)+parameters!$I$8*calcs!$GQ100+parameters!$J$8*(calcs!$GU100+calcs!$GY100) + parameters!$K$8*calcs!$GT100+parameters!$L$8*(calcs!$GV100+calcs!$GZ100)+parameters!$M$8*(calcs!$GT100+calcs!$GV100+calcs!$GZ100)+parameters!$N$8*(calcs!$GO100+calcs!$GR100)+parameters!$O$8*calcs!$HB100+parameters!$P$8*calcs!$HE100</f>
        <v>152.76055784035881</v>
      </c>
      <c r="HT100" s="81"/>
      <c r="HU100" s="97">
        <f>EXP(parameters!$E$10+parameters!$F$10*calcs!$Q100 +parameters!$G$10*calcs!$GM100+parameters!$H$10*LN(calcs!$GM100)+parameters!$I$10*calcs!$GQ100+parameters!$J$10*(calcs!$GU100+calcs!$GY100) + parameters!$K$10*calcs!$GT100+parameters!$L$10*(calcs!$GV100+calcs!$GZ100)+parameters!$M$10*(calcs!$GT100+calcs!$GV100+calcs!$GZ100)+parameters!$N$10*(calcs!$GO100+calcs!$GR100)+parameters!$O$10*calcs!$HB100+parameters!$P$10*calcs!$HE100)</f>
        <v>7.0140108814055035E-3</v>
      </c>
      <c r="HV100" s="97">
        <f>EXP(parameters!$E$11+parameters!$F$11*calcs!$Q100 +parameters!$G$11*calcs!$GM100+parameters!$H$11*LN(calcs!$GM100)+parameters!$I$11*calcs!$GQ100+parameters!$J$11*(calcs!$GU100+calcs!$GY100) + parameters!$K$11*calcs!$GT100+parameters!$L$11*(calcs!$GV100+calcs!$GZ100)+parameters!$M$11*(calcs!$GT100+calcs!$GV100+calcs!$GZ100)+parameters!$N$11*(calcs!$GO100+calcs!$GR100)+parameters!$O$11*calcs!$HB100+parameters!$P$11*calcs!$HE100)</f>
        <v>1.1542532272300335E-2</v>
      </c>
      <c r="HX100" s="97">
        <f>EXP(parameters!$E$13+parameters!$F$13*calcs!$Q100 +parameters!$G$13*calcs!$GM100+parameters!$H$13*LN(calcs!$GM100)+parameters!$I$13*calcs!$GQ100+parameters!$J$13*(calcs!$GU100+calcs!$GY100) + parameters!$K$13*calcs!$GT100+parameters!$L$13*(calcs!$GV100+calcs!$GZ100)+parameters!$M$13*(calcs!$GT100+calcs!$GV100+calcs!$GZ100)+parameters!$N$13*(calcs!$GO100+calcs!$GR100)+parameters!$O$13*calcs!$HB100+parameters!$P$13*calcs!$HE100)</f>
        <v>2.0544577881692887E-2</v>
      </c>
      <c r="HY100" s="97">
        <f>EXP(parameters!$E$14+parameters!$F$14*calcs!$Q100 +parameters!$G$14*calcs!$GM100+parameters!$H$14*LN(calcs!$GM100)+parameters!$I$14*calcs!$GQ100+parameters!$J$14*(calcs!$GU100+calcs!$GY100) + parameters!$K$14*calcs!$GT100+parameters!$L$14*(calcs!$GV100+calcs!$GZ100)+parameters!$M$14*(calcs!$GT100+calcs!$GV100+calcs!$GZ100)+parameters!$N$14*(calcs!$GO100+calcs!$GR100)+parameters!$O$14*calcs!$HB100+parameters!$P$14*calcs!$HE100)</f>
        <v>1.1521650770061835E-2</v>
      </c>
      <c r="HZ100" s="81"/>
      <c r="IA100" s="97">
        <f>EXP(parameters!$E$16+parameters!$F$16*calcs!$Q100 +parameters!$G$16*calcs!$GM100+parameters!$H$16*LN(calcs!$GM100)+parameters!$I$16*calcs!$GQ100+parameters!$J$16*(calcs!$GU100+calcs!$GY100) + parameters!$K$16*calcs!$GT100+parameters!$L$16*(calcs!$GV100+calcs!$GZ100)+parameters!$M$16*(calcs!$GT100+calcs!$GV100+calcs!$GZ100)+parameters!$N$16*(calcs!$GO100+calcs!$GR100)+parameters!$O$16*calcs!$HB100+parameters!$P$16*calcs!$HE100)</f>
        <v>6.3168226904368967E-5</v>
      </c>
      <c r="IB100" s="81"/>
      <c r="IC100" s="97">
        <f>(parameters!$E$18+parameters!$F$18*calcs!$Q100 +parameters!$G$18*calcs!$GM100+parameters!$H$18*LN(calcs!$GM100)+parameters!$I$18*calcs!$GQ100+parameters!$J$18*(calcs!$GU100+calcs!$GY100) + parameters!$K$18*calcs!$GT100+parameters!$L$18*(calcs!$GV100+calcs!$GZ100)+parameters!$M$18*(calcs!$GT100+calcs!$GV100+calcs!$GZ100)+parameters!$N$18*(calcs!$GO100+calcs!$GR100)+parameters!$O$18*calcs!$HB100+parameters!$P$18*calcs!$HE100)</f>
        <v>-26.331339360329942</v>
      </c>
      <c r="ID100" s="97">
        <f>EXP(parameters!$E$19+parameters!$F$19*calcs!$Q100 +parameters!$G$19*calcs!$GM100+parameters!$H$19*LN(calcs!$GM100)+parameters!$I$19*calcs!$GQ100+parameters!$J$19*(calcs!$GU100+calcs!$GY100) + parameters!$K$19*calcs!$GT100+parameters!$L$19*(calcs!$GV100+calcs!$GZ100)+parameters!$M$19*(calcs!$GT100+calcs!$GV100+calcs!$GZ100)+parameters!$N$19*(calcs!$GO100+calcs!$GR100)+parameters!$O$19*calcs!$HB100+parameters!$P$19*calcs!$HE100)</f>
        <v>0.20458558998997273</v>
      </c>
      <c r="IE100" s="73"/>
      <c r="IF100" s="97">
        <f>(parameters!$E$21+parameters!$F$21*calcs!$Q100 +parameters!$G$21*calcs!$GM100+parameters!$H$21*LN(calcs!$GM100)+parameters!$I$21*calcs!$GQ100+parameters!$J$21*(calcs!$GU100+calcs!$GY100) + parameters!$K$21*calcs!$GT100+parameters!$L$21*(calcs!$GV100+calcs!$GZ100)+parameters!$M$21*(calcs!$GT100+calcs!$GV100+calcs!$GZ100)+parameters!$N$21*(calcs!$GO100+calcs!$GR100)+parameters!$O$21*calcs!$HB100+parameters!$P$21*calcs!$HE100)</f>
        <v>20.7919761926082</v>
      </c>
      <c r="IG100" s="97">
        <f>(parameters!$E$22+parameters!$F$22*calcs!$Q100 +parameters!$G$22*calcs!$GM100+parameters!$H$22*LN(calcs!$GM100)+parameters!$I$22*calcs!$GQ100+parameters!$J$22*(calcs!$GU100+calcs!$GY100) + parameters!$K$22*calcs!$GT100+parameters!$L$22*(calcs!$GV100+calcs!$GZ100)+parameters!$M$22*(calcs!$GT100+calcs!$GV100+calcs!$GZ100)+parameters!$N$22*(calcs!$GO100+calcs!$GR100)+parameters!$O$22*calcs!$HB100+parameters!$P$22*calcs!$HE100)</f>
        <v>0.45792060736416046</v>
      </c>
      <c r="IH100" s="81"/>
      <c r="II100" s="97">
        <f>(parameters!$E$24+parameters!$F$24*calcs!$Q100 +parameters!$G$24*calcs!$GM100+parameters!$H$24*LN(calcs!$GM100)+parameters!$I$24*calcs!$GQ100+parameters!$J$24*(calcs!$GU100+calcs!$GY100) + parameters!$K$24*calcs!$GT100+parameters!$L$24*(calcs!$GV100+calcs!$GZ100)+parameters!$M$24*(calcs!$GT100+calcs!$GV100+calcs!$GZ100)+parameters!$N$24*(calcs!$GO100+calcs!$GR100)+parameters!$O$24*calcs!$HB100+parameters!$P$24*calcs!$HE100)</f>
        <v>17.136703464502588</v>
      </c>
    </row>
    <row r="101" spans="1:243" x14ac:dyDescent="0.3">
      <c r="A101" s="139" t="s">
        <v>186</v>
      </c>
      <c r="C101" s="117">
        <v>55.8</v>
      </c>
      <c r="D101" s="117">
        <v>0.72</v>
      </c>
      <c r="E101" s="117">
        <v>18.899999999999999</v>
      </c>
      <c r="F101" s="117"/>
      <c r="G101" s="117">
        <v>8.0299999999999994</v>
      </c>
      <c r="H101" s="117">
        <v>3.73</v>
      </c>
      <c r="I101" s="117">
        <v>7.53</v>
      </c>
      <c r="J101" s="117">
        <v>0.14000000000000001</v>
      </c>
      <c r="K101" s="117">
        <v>4.04</v>
      </c>
      <c r="L101" s="117">
        <v>1.01</v>
      </c>
      <c r="M101" s="91">
        <v>0</v>
      </c>
      <c r="N101" s="91">
        <v>0</v>
      </c>
      <c r="O101" s="91">
        <v>0</v>
      </c>
      <c r="P101" s="91">
        <v>95.759999999999991</v>
      </c>
      <c r="Q101" s="60">
        <v>1025</v>
      </c>
      <c r="R101" s="92">
        <f t="shared" si="316"/>
        <v>0.92876165113182418</v>
      </c>
      <c r="S101" s="93">
        <f t="shared" si="317"/>
        <v>9.0146488043069978E-3</v>
      </c>
      <c r="T101" s="93">
        <f t="shared" si="318"/>
        <v>0.18536462889805139</v>
      </c>
      <c r="U101" s="93">
        <f t="shared" si="319"/>
        <v>0</v>
      </c>
      <c r="V101" s="93">
        <f t="shared" si="320"/>
        <v>0.11177616926503339</v>
      </c>
      <c r="W101" s="93">
        <f t="shared" si="321"/>
        <v>9.253287025551972E-2</v>
      </c>
      <c r="X101" s="93">
        <f t="shared" si="322"/>
        <v>0.13427246790299574</v>
      </c>
      <c r="Y101" s="93">
        <f t="shared" si="323"/>
        <v>1.9734987313222443E-3</v>
      </c>
      <c r="Z101" s="93">
        <f t="shared" si="324"/>
        <v>6.5183368560318825E-2</v>
      </c>
      <c r="AA101" s="93">
        <f t="shared" si="325"/>
        <v>1.0721481390268291E-2</v>
      </c>
      <c r="AB101" s="93">
        <f t="shared" si="326"/>
        <v>0</v>
      </c>
      <c r="AC101" s="94">
        <f t="shared" si="327"/>
        <v>0</v>
      </c>
      <c r="AD101" s="92">
        <f t="shared" si="328"/>
        <v>1.8575233022636484</v>
      </c>
      <c r="AE101" s="93">
        <f t="shared" si="329"/>
        <v>1.8029297608613996E-2</v>
      </c>
      <c r="AF101" s="93">
        <f t="shared" si="330"/>
        <v>0.55609388669415416</v>
      </c>
      <c r="AG101" s="93">
        <f t="shared" si="331"/>
        <v>0</v>
      </c>
      <c r="AH101" s="93">
        <f t="shared" si="332"/>
        <v>0.11177616926503339</v>
      </c>
      <c r="AI101" s="93">
        <f t="shared" si="333"/>
        <v>9.253287025551972E-2</v>
      </c>
      <c r="AJ101" s="93">
        <f t="shared" si="334"/>
        <v>0.13427246790299574</v>
      </c>
      <c r="AK101" s="93">
        <f t="shared" si="335"/>
        <v>1.9734987313222443E-3</v>
      </c>
      <c r="AL101" s="93">
        <f t="shared" si="336"/>
        <v>6.5183368560318825E-2</v>
      </c>
      <c r="AM101" s="93">
        <f t="shared" si="337"/>
        <v>1.0721481390268291E-2</v>
      </c>
      <c r="AN101" s="94">
        <f t="shared" si="338"/>
        <v>2.8481063426718753</v>
      </c>
      <c r="AO101" s="92">
        <f t="shared" si="339"/>
        <v>15.000505884195471</v>
      </c>
      <c r="AP101" s="93">
        <f t="shared" si="340"/>
        <v>0.14559633493498933</v>
      </c>
      <c r="AQ101" s="93">
        <f t="shared" si="341"/>
        <v>4.4907590711542031</v>
      </c>
      <c r="AR101" s="93">
        <f t="shared" si="342"/>
        <v>0</v>
      </c>
      <c r="AS101" s="93">
        <f t="shared" si="343"/>
        <v>0.90265305567347309</v>
      </c>
      <c r="AT101" s="93">
        <f t="shared" si="344"/>
        <v>0.74725300245649762</v>
      </c>
      <c r="AU101" s="93">
        <f t="shared" si="345"/>
        <v>1.0843228412853878</v>
      </c>
      <c r="AV101" s="93">
        <f t="shared" si="346"/>
        <v>1.5937070235175894E-2</v>
      </c>
      <c r="AW101" s="93">
        <f t="shared" si="347"/>
        <v>0.52639097579512495</v>
      </c>
      <c r="AX101" s="93">
        <f t="shared" si="348"/>
        <v>8.6581764269670847E-2</v>
      </c>
      <c r="AY101" s="94">
        <f t="shared" si="349"/>
        <v>22.999999999999989</v>
      </c>
      <c r="AZ101" s="92">
        <f t="shared" si="350"/>
        <v>7.5002529420977355</v>
      </c>
      <c r="BA101" s="93">
        <f t="shared" si="351"/>
        <v>7.2798167467494665E-2</v>
      </c>
      <c r="BB101" s="93">
        <f t="shared" si="352"/>
        <v>2.9938393807694688</v>
      </c>
      <c r="BC101" s="93">
        <f t="shared" si="353"/>
        <v>0</v>
      </c>
      <c r="BD101" s="93">
        <f t="shared" si="354"/>
        <v>0.90265305567347309</v>
      </c>
      <c r="BE101" s="93">
        <f t="shared" si="355"/>
        <v>0.74725300245649762</v>
      </c>
      <c r="BF101" s="93">
        <f t="shared" si="356"/>
        <v>1.0843228412853878</v>
      </c>
      <c r="BG101" s="93">
        <f t="shared" si="357"/>
        <v>1.5937070235175894E-2</v>
      </c>
      <c r="BH101" s="93">
        <f t="shared" si="358"/>
        <v>1.0527819515902499</v>
      </c>
      <c r="BI101" s="93">
        <f t="shared" si="359"/>
        <v>0.17316352853934169</v>
      </c>
      <c r="BJ101" s="93">
        <f t="shared" si="360"/>
        <v>0</v>
      </c>
      <c r="BK101" s="93">
        <f t="shared" si="361"/>
        <v>0</v>
      </c>
      <c r="BL101" s="93">
        <f t="shared" si="362"/>
        <v>2</v>
      </c>
      <c r="BM101" s="94">
        <f t="shared" si="363"/>
        <v>14.543001940114825</v>
      </c>
      <c r="BN101" s="95">
        <f t="shared" si="364"/>
        <v>7.5002529420977355</v>
      </c>
      <c r="BO101" s="66">
        <f t="shared" si="365"/>
        <v>0.49974705790226448</v>
      </c>
      <c r="BP101" s="66">
        <f t="shared" si="366"/>
        <v>0</v>
      </c>
      <c r="BQ101" s="66">
        <f t="shared" si="367"/>
        <v>8</v>
      </c>
      <c r="BR101" s="66">
        <f t="shared" si="368"/>
        <v>2.4940923228672043</v>
      </c>
      <c r="BS101" s="66">
        <f t="shared" si="369"/>
        <v>7.2798167467494665E-2</v>
      </c>
      <c r="BT101" s="66">
        <f t="shared" si="370"/>
        <v>0</v>
      </c>
      <c r="BU101" s="66"/>
      <c r="BV101" s="66">
        <f t="shared" si="371"/>
        <v>0.74725300245649762</v>
      </c>
      <c r="BW101" s="66">
        <f t="shared" si="372"/>
        <v>0.90265305567347309</v>
      </c>
      <c r="BX101" s="66">
        <f t="shared" si="373"/>
        <v>1.5937070235175894E-2</v>
      </c>
      <c r="BY101" s="66">
        <f t="shared" si="374"/>
        <v>4.2327336186998457</v>
      </c>
      <c r="BZ101" s="66">
        <f t="shared" si="375"/>
        <v>0</v>
      </c>
      <c r="CA101" s="66">
        <f t="shared" si="376"/>
        <v>0</v>
      </c>
      <c r="CB101" s="66">
        <f t="shared" si="377"/>
        <v>0</v>
      </c>
      <c r="CC101" s="66">
        <f t="shared" si="378"/>
        <v>1.0843228412853878</v>
      </c>
      <c r="CD101" s="56">
        <f t="shared" si="379"/>
        <v>0.91567715871461219</v>
      </c>
      <c r="CE101" s="66">
        <f t="shared" si="380"/>
        <v>2</v>
      </c>
      <c r="CF101" s="66">
        <f t="shared" si="381"/>
        <v>0.1371047928756377</v>
      </c>
      <c r="CG101" s="66">
        <f t="shared" si="382"/>
        <v>0.17316352853934169</v>
      </c>
      <c r="CH101" s="67">
        <f t="shared" si="383"/>
        <v>0.3102683214149794</v>
      </c>
      <c r="CI101" s="60"/>
      <c r="CJ101" s="60">
        <f t="shared" si="384"/>
        <v>1.0666306938926371</v>
      </c>
      <c r="CK101" s="60">
        <f t="shared" si="385"/>
        <v>1.1001855095588107</v>
      </c>
      <c r="CL101" s="60">
        <f t="shared" si="386"/>
        <v>1.126375039789884</v>
      </c>
      <c r="CM101" s="60"/>
      <c r="CN101" s="60">
        <f t="shared" si="387"/>
        <v>1</v>
      </c>
      <c r="CO101" s="60">
        <f t="shared" si="388"/>
        <v>7.5002529420977355</v>
      </c>
      <c r="CP101" s="60">
        <f t="shared" si="389"/>
        <v>7.2798167467494665E-2</v>
      </c>
      <c r="CQ101" s="60">
        <f t="shared" si="390"/>
        <v>2.9938393807694688</v>
      </c>
      <c r="CR101" s="60">
        <f t="shared" si="391"/>
        <v>0</v>
      </c>
      <c r="CS101" s="60">
        <f t="shared" si="392"/>
        <v>0.90265305567347309</v>
      </c>
      <c r="CT101" s="60">
        <f t="shared" si="393"/>
        <v>0.74725300245649762</v>
      </c>
      <c r="CU101" s="60">
        <f t="shared" si="394"/>
        <v>1.0843228412853878</v>
      </c>
      <c r="CV101" s="60">
        <f t="shared" si="395"/>
        <v>1.5937070235175894E-2</v>
      </c>
      <c r="CW101" s="60">
        <f t="shared" si="396"/>
        <v>1.0527819515902499</v>
      </c>
      <c r="CX101" s="60">
        <f t="shared" si="397"/>
        <v>0.17316352853934169</v>
      </c>
      <c r="CY101" s="60">
        <f t="shared" si="398"/>
        <v>0</v>
      </c>
      <c r="CZ101" s="60">
        <f t="shared" si="399"/>
        <v>0</v>
      </c>
      <c r="DA101" s="60">
        <f t="shared" si="400"/>
        <v>2</v>
      </c>
      <c r="DB101" s="60">
        <f t="shared" si="401"/>
        <v>22.999999999999989</v>
      </c>
      <c r="DC101" s="60">
        <f t="shared" si="510"/>
        <v>2.1316282072803006E-14</v>
      </c>
      <c r="DD101" s="60" t="str">
        <f t="shared" si="402"/>
        <v/>
      </c>
      <c r="DE101" s="59">
        <f t="shared" si="403"/>
        <v>7.5002529420977355</v>
      </c>
      <c r="DF101" s="59">
        <f t="shared" si="404"/>
        <v>0.49974705790226448</v>
      </c>
      <c r="DG101" s="59">
        <f t="shared" si="405"/>
        <v>0</v>
      </c>
      <c r="DH101" s="59">
        <f t="shared" si="406"/>
        <v>8</v>
      </c>
      <c r="DI101" s="59">
        <f t="shared" si="407"/>
        <v>2.4940923228672043</v>
      </c>
      <c r="DJ101" s="59">
        <f t="shared" si="408"/>
        <v>7.2798167467494665E-2</v>
      </c>
      <c r="DK101" s="59">
        <f t="shared" si="409"/>
        <v>0</v>
      </c>
      <c r="DL101" s="59">
        <f t="shared" si="410"/>
        <v>2.1316282072803006E-14</v>
      </c>
      <c r="DM101" s="59">
        <f t="shared" si="411"/>
        <v>0.74725300245649762</v>
      </c>
      <c r="DN101" s="59">
        <f t="shared" si="412"/>
        <v>0.90265305567345178</v>
      </c>
      <c r="DO101" s="59">
        <f t="shared" si="413"/>
        <v>1.5937070235175894E-2</v>
      </c>
      <c r="DP101" s="59">
        <f t="shared" si="414"/>
        <v>4.2327336186998457</v>
      </c>
      <c r="DQ101" s="59">
        <f t="shared" si="415"/>
        <v>0</v>
      </c>
      <c r="DR101" s="59">
        <f t="shared" si="416"/>
        <v>0</v>
      </c>
      <c r="DS101" s="59">
        <f t="shared" si="417"/>
        <v>0</v>
      </c>
      <c r="DT101" s="59">
        <f t="shared" si="418"/>
        <v>1.0843228412853878</v>
      </c>
      <c r="DU101" s="59">
        <f t="shared" si="419"/>
        <v>0.91567715871461219</v>
      </c>
      <c r="DV101" s="59">
        <f t="shared" si="420"/>
        <v>2</v>
      </c>
      <c r="DW101" s="59">
        <f t="shared" si="421"/>
        <v>0.1371047928756377</v>
      </c>
      <c r="DX101" s="59">
        <f t="shared" si="422"/>
        <v>0</v>
      </c>
      <c r="DY101" s="59">
        <f t="shared" si="423"/>
        <v>0.1371047928756377</v>
      </c>
      <c r="DZ101" s="60"/>
      <c r="EA101" s="60">
        <f t="shared" si="424"/>
        <v>0.76233367821317533</v>
      </c>
      <c r="EB101" s="60">
        <f t="shared" si="425"/>
        <v>1.0438530740830665</v>
      </c>
      <c r="EC101" s="60">
        <f t="shared" si="426"/>
        <v>0.97619170115123277</v>
      </c>
      <c r="ED101" s="60">
        <f t="shared" si="427"/>
        <v>0.98075475486211783</v>
      </c>
      <c r="EE101" s="60"/>
      <c r="EF101" s="60">
        <f t="shared" si="428"/>
        <v>1.0438530740830665</v>
      </c>
      <c r="EG101" s="60">
        <f t="shared" si="429"/>
        <v>7.8291620900092846</v>
      </c>
      <c r="EH101" s="60">
        <f t="shared" si="430"/>
        <v>7.5990590898558183E-2</v>
      </c>
      <c r="EI101" s="60">
        <f t="shared" si="431"/>
        <v>3.125128440927154</v>
      </c>
      <c r="EJ101" s="60">
        <f t="shared" si="432"/>
        <v>0</v>
      </c>
      <c r="EK101" s="60">
        <f t="shared" si="433"/>
        <v>0.9422371669952283</v>
      </c>
      <c r="EL101" s="60">
        <f t="shared" si="434"/>
        <v>0.78002234373201629</v>
      </c>
      <c r="EM101" s="60">
        <f t="shared" si="435"/>
        <v>1.1318737311742371</v>
      </c>
      <c r="EN101" s="60">
        <f t="shared" si="436"/>
        <v>1.6635959756866096E-2</v>
      </c>
      <c r="EO101" s="60">
        <f t="shared" si="437"/>
        <v>1.0989496765066524</v>
      </c>
      <c r="EP101" s="60">
        <f t="shared" si="438"/>
        <v>0.18075728158486265</v>
      </c>
      <c r="EQ101" s="60">
        <f t="shared" si="439"/>
        <v>0</v>
      </c>
      <c r="ER101" s="60">
        <f t="shared" si="440"/>
        <v>0</v>
      </c>
      <c r="ES101" s="60">
        <f t="shared" si="441"/>
        <v>2.087706148166133</v>
      </c>
      <c r="ET101" s="60">
        <f t="shared" si="442"/>
        <v>24.00862070391052</v>
      </c>
      <c r="EU101" s="60">
        <f t="shared" si="511"/>
        <v>-2.0172414078210394</v>
      </c>
      <c r="EV101" s="60" t="str">
        <f t="shared" si="443"/>
        <v/>
      </c>
      <c r="EW101" s="62">
        <f t="shared" si="444"/>
        <v>7.8291620900092846</v>
      </c>
      <c r="EX101" s="62">
        <f t="shared" si="445"/>
        <v>0.17083790999071535</v>
      </c>
      <c r="EY101" s="62">
        <f t="shared" si="446"/>
        <v>0</v>
      </c>
      <c r="EZ101" s="62">
        <f t="shared" si="447"/>
        <v>8</v>
      </c>
      <c r="FA101" s="62">
        <f t="shared" si="448"/>
        <v>2.9542905309364387</v>
      </c>
      <c r="FB101" s="62">
        <f t="shared" si="449"/>
        <v>7.5990590898558183E-2</v>
      </c>
      <c r="FC101" s="62">
        <f t="shared" si="450"/>
        <v>0</v>
      </c>
      <c r="FD101" s="62">
        <f t="shared" si="451"/>
        <v>-2.0172414078210394</v>
      </c>
      <c r="FE101" s="62">
        <f t="shared" si="452"/>
        <v>0.78002234373201629</v>
      </c>
      <c r="FF101" s="62">
        <f t="shared" si="453"/>
        <v>2.9594785748162677</v>
      </c>
      <c r="FG101" s="62">
        <f t="shared" si="454"/>
        <v>1.6635959756866096E-2</v>
      </c>
      <c r="FH101" s="62">
        <f t="shared" si="455"/>
        <v>4.7691765923191074</v>
      </c>
      <c r="FI101" s="62">
        <f t="shared" si="456"/>
        <v>0</v>
      </c>
      <c r="FJ101" s="62">
        <f t="shared" si="457"/>
        <v>0</v>
      </c>
      <c r="FK101" s="62">
        <f t="shared" si="458"/>
        <v>0</v>
      </c>
      <c r="FL101" s="62">
        <f t="shared" si="459"/>
        <v>1.1318737311742371</v>
      </c>
      <c r="FM101" s="62">
        <f t="shared" si="460"/>
        <v>0.86812626882576294</v>
      </c>
      <c r="FN101" s="62">
        <f t="shared" si="461"/>
        <v>2</v>
      </c>
      <c r="FO101" s="62">
        <f t="shared" si="462"/>
        <v>0.23082340768088949</v>
      </c>
      <c r="FP101" s="62">
        <f t="shared" si="463"/>
        <v>0.18075728158486265</v>
      </c>
      <c r="FQ101" s="62">
        <f t="shared" si="464"/>
        <v>0.41158068926575214</v>
      </c>
      <c r="FR101" s="62" t="str">
        <f t="shared" si="465"/>
        <v>Fail</v>
      </c>
      <c r="FS101" s="62" t="str">
        <f t="shared" si="466"/>
        <v>Low-Ca</v>
      </c>
      <c r="FT101" s="60">
        <f t="shared" si="467"/>
        <v>0.20858995912075606</v>
      </c>
      <c r="FU101" s="60"/>
      <c r="FV101" s="60">
        <f t="shared" si="468"/>
        <v>1.0219265370415331</v>
      </c>
      <c r="FW101" s="60">
        <f t="shared" si="469"/>
        <v>7.6647075160535092</v>
      </c>
      <c r="FX101" s="60">
        <f t="shared" si="470"/>
        <v>7.4394379183026424E-2</v>
      </c>
      <c r="FY101" s="60">
        <f t="shared" si="471"/>
        <v>3.0594839108483112</v>
      </c>
      <c r="FZ101" s="60">
        <f t="shared" si="472"/>
        <v>0</v>
      </c>
      <c r="GA101" s="60">
        <f t="shared" si="473"/>
        <v>0.92244511133435059</v>
      </c>
      <c r="GB101" s="60">
        <f t="shared" si="474"/>
        <v>0.7636376730942569</v>
      </c>
      <c r="GC101" s="60">
        <f t="shared" si="475"/>
        <v>1.1080982862298123</v>
      </c>
      <c r="GD101" s="60">
        <f t="shared" si="476"/>
        <v>1.6286514996020993E-2</v>
      </c>
      <c r="GE101" s="60">
        <f t="shared" si="477"/>
        <v>1.0758658140484512</v>
      </c>
      <c r="GF101" s="60">
        <f t="shared" si="478"/>
        <v>0.17696040506210214</v>
      </c>
      <c r="GG101" s="60">
        <f t="shared" si="479"/>
        <v>0</v>
      </c>
      <c r="GH101" s="60">
        <f t="shared" si="480"/>
        <v>0</v>
      </c>
      <c r="GI101" s="60">
        <f t="shared" si="481"/>
        <v>2.0438530740830663</v>
      </c>
      <c r="GJ101" s="60">
        <f t="shared" si="482"/>
        <v>23.504310351955255</v>
      </c>
      <c r="GK101" s="60">
        <f t="shared" si="512"/>
        <v>-1.0086207039105091</v>
      </c>
      <c r="GL101" s="60"/>
      <c r="GM101" s="88">
        <f t="shared" si="483"/>
        <v>7.6647075160535092</v>
      </c>
      <c r="GN101" s="88">
        <f t="shared" si="484"/>
        <v>0.3352924839464908</v>
      </c>
      <c r="GO101" s="88">
        <f t="shared" si="485"/>
        <v>0</v>
      </c>
      <c r="GP101" s="87">
        <f t="shared" si="486"/>
        <v>8</v>
      </c>
      <c r="GQ101" s="88">
        <f t="shared" si="487"/>
        <v>2.7241914269018204</v>
      </c>
      <c r="GR101" s="88">
        <f t="shared" si="488"/>
        <v>7.4394379183026424E-2</v>
      </c>
      <c r="GS101" s="88">
        <f t="shared" si="489"/>
        <v>0</v>
      </c>
      <c r="GT101" s="88">
        <f t="shared" si="490"/>
        <v>-1.0086207039105091</v>
      </c>
      <c r="GU101" s="88">
        <f t="shared" si="491"/>
        <v>0.7636376730942569</v>
      </c>
      <c r="GV101" s="88">
        <f t="shared" si="492"/>
        <v>1.9310658152448597</v>
      </c>
      <c r="GW101" s="88">
        <f t="shared" si="493"/>
        <v>1.6286514996020993E-2</v>
      </c>
      <c r="GX101" s="87">
        <f t="shared" si="494"/>
        <v>4.5009551055094752</v>
      </c>
      <c r="GY101" s="88">
        <f t="shared" si="495"/>
        <v>0</v>
      </c>
      <c r="GZ101" s="88">
        <f t="shared" si="496"/>
        <v>0</v>
      </c>
      <c r="HA101" s="88">
        <f t="shared" si="497"/>
        <v>0</v>
      </c>
      <c r="HB101" s="88">
        <f t="shared" si="498"/>
        <v>1.1080982862298123</v>
      </c>
      <c r="HC101" s="88">
        <f t="shared" si="499"/>
        <v>0.89190171377018768</v>
      </c>
      <c r="HD101" s="87">
        <f t="shared" si="500"/>
        <v>2</v>
      </c>
      <c r="HE101" s="88">
        <f t="shared" si="501"/>
        <v>0.18396410027826349</v>
      </c>
      <c r="HF101" s="88">
        <f t="shared" si="502"/>
        <v>0.17696040506210214</v>
      </c>
      <c r="HG101" s="88">
        <f t="shared" si="503"/>
        <v>0.36092450534036563</v>
      </c>
      <c r="HH101" s="96" t="str">
        <f t="shared" si="504"/>
        <v>Fail</v>
      </c>
      <c r="HI101" s="83">
        <f t="shared" si="505"/>
        <v>0.28338467530797828</v>
      </c>
      <c r="HJ101" s="83">
        <f t="shared" si="506"/>
        <v>0.36092450534036563</v>
      </c>
      <c r="HK101" s="83">
        <f t="shared" si="507"/>
        <v>7.4394379183026424E-2</v>
      </c>
      <c r="HL101" s="83">
        <f t="shared" si="508"/>
        <v>7.6647075160535092</v>
      </c>
      <c r="HM101" s="96" t="str">
        <f t="shared" si="509"/>
        <v>Ferroactinolite</v>
      </c>
      <c r="HN101" s="60"/>
      <c r="HO101" s="60"/>
      <c r="HP101" s="97">
        <f>parameters!$E$5+parameters!$F$5*calcs!$Q101 +parameters!$G$5*calcs!$GM101+parameters!$H$5*LN(calcs!$GM101)+parameters!$I$5*calcs!$GQ101+parameters!$J$5*(calcs!$GU101+calcs!$GY101) + parameters!$K$5*calcs!$GT101+parameters!$L$5*(calcs!$GV101+calcs!$GZ101)+parameters!$M$5*(calcs!$GT101+calcs!$GV101+calcs!$GZ101)+parameters!$N$5*(calcs!$GO101+calcs!$GR101)+parameters!$O$5*calcs!$HB101+parameters!$P$5*calcs!$HE101</f>
        <v>87.947772043928524</v>
      </c>
      <c r="HQ101" s="97">
        <f>parameters!$E$6+parameters!$F$6*calcs!$Q101 +parameters!$G$6*calcs!$GM101+parameters!$H$6*LN(calcs!$GM101)+parameters!$I$6*calcs!$GQ101+parameters!$J$6*(calcs!$GU101+calcs!$GY101) + parameters!$K$6*calcs!$GT101+parameters!$L$6*(calcs!$GV101+calcs!$GZ101)+parameters!$M$6*(calcs!$GT101+calcs!$GV101+calcs!$GZ101)+parameters!$N$6*(calcs!$GO101+calcs!$GR101)+parameters!$O$6*calcs!$HB101+parameters!$P$6*calcs!$HE101</f>
        <v>84.080247394944593</v>
      </c>
      <c r="HR101" s="97">
        <f>parameters!$E$7+parameters!$F$7*calcs!$Q101 +parameters!$G$7*calcs!$GM101+parameters!$H$7*LN(calcs!$GM101)+parameters!$I$7*calcs!$GQ101+parameters!$J$7*(calcs!$GU101+calcs!$GY101) + parameters!$K$7*calcs!$GT101+parameters!$L$7*(calcs!$GV101+calcs!$GZ101)+parameters!$M$7*(calcs!$GT101+calcs!$GV101+calcs!$GZ101)+parameters!$N$7*(calcs!$GO101+calcs!$GR101)+parameters!$O$7*calcs!$HB101+parameters!$P$7*calcs!$HE101</f>
        <v>113.44689791930712</v>
      </c>
      <c r="HS101" s="97">
        <f>parameters!$E$8+parameters!$F$8*calcs!$Q101 +parameters!$G$8*calcs!$GM101+parameters!$H$8*LN(calcs!$GM101)+parameters!$I$8*calcs!$GQ101+parameters!$J$8*(calcs!$GU101+calcs!$GY101) + parameters!$K$8*calcs!$GT101+parameters!$L$8*(calcs!$GV101+calcs!$GZ101)+parameters!$M$8*(calcs!$GT101+calcs!$GV101+calcs!$GZ101)+parameters!$N$8*(calcs!$GO101+calcs!$GR101)+parameters!$O$8*calcs!$HB101+parameters!$P$8*calcs!$HE101</f>
        <v>113.09094562376796</v>
      </c>
      <c r="HT101" s="81"/>
      <c r="HU101" s="97">
        <f>EXP(parameters!$E$10+parameters!$F$10*calcs!$Q101 +parameters!$G$10*calcs!$GM101+parameters!$H$10*LN(calcs!$GM101)+parameters!$I$10*calcs!$GQ101+parameters!$J$10*(calcs!$GU101+calcs!$GY101) + parameters!$K$10*calcs!$GT101+parameters!$L$10*(calcs!$GV101+calcs!$GZ101)+parameters!$M$10*(calcs!$GT101+calcs!$GV101+calcs!$GZ101)+parameters!$N$10*(calcs!$GO101+calcs!$GR101)+parameters!$O$10*calcs!$HB101+parameters!$P$10*calcs!$HE101)</f>
        <v>2.766368068339748E-2</v>
      </c>
      <c r="HV101" s="97">
        <f>EXP(parameters!$E$11+parameters!$F$11*calcs!$Q101 +parameters!$G$11*calcs!$GM101+parameters!$H$11*LN(calcs!$GM101)+parameters!$I$11*calcs!$GQ101+parameters!$J$11*(calcs!$GU101+calcs!$GY101) + parameters!$K$11*calcs!$GT101+parameters!$L$11*(calcs!$GV101+calcs!$GZ101)+parameters!$M$11*(calcs!$GT101+calcs!$GV101+calcs!$GZ101)+parameters!$N$11*(calcs!$GO101+calcs!$GR101)+parameters!$O$11*calcs!$HB101+parameters!$P$11*calcs!$HE101)</f>
        <v>5.9898169410662172E-2</v>
      </c>
      <c r="HX101" s="97">
        <f>EXP(parameters!$E$13+parameters!$F$13*calcs!$Q101 +parameters!$G$13*calcs!$GM101+parameters!$H$13*LN(calcs!$GM101)+parameters!$I$13*calcs!$GQ101+parameters!$J$13*(calcs!$GU101+calcs!$GY101) + parameters!$K$13*calcs!$GT101+parameters!$L$13*(calcs!$GV101+calcs!$GZ101)+parameters!$M$13*(calcs!$GT101+calcs!$GV101+calcs!$GZ101)+parameters!$N$13*(calcs!$GO101+calcs!$GR101)+parameters!$O$13*calcs!$HB101+parameters!$P$13*calcs!$HE101)</f>
        <v>0.17965146839247056</v>
      </c>
      <c r="HY101" s="97">
        <f>EXP(parameters!$E$14+parameters!$F$14*calcs!$Q101 +parameters!$G$14*calcs!$GM101+parameters!$H$14*LN(calcs!$GM101)+parameters!$I$14*calcs!$GQ101+parameters!$J$14*(calcs!$GU101+calcs!$GY101) + parameters!$K$14*calcs!$GT101+parameters!$L$14*(calcs!$GV101+calcs!$GZ101)+parameters!$M$14*(calcs!$GT101+calcs!$GV101+calcs!$GZ101)+parameters!$N$14*(calcs!$GO101+calcs!$GR101)+parameters!$O$14*calcs!$HB101+parameters!$P$14*calcs!$HE101)</f>
        <v>0.20597534951670773</v>
      </c>
      <c r="HZ101" s="81"/>
      <c r="IA101" s="97">
        <f>EXP(parameters!$E$16+parameters!$F$16*calcs!$Q101 +parameters!$G$16*calcs!$GM101+parameters!$H$16*LN(calcs!$GM101)+parameters!$I$16*calcs!$GQ101+parameters!$J$16*(calcs!$GU101+calcs!$GY101) + parameters!$K$16*calcs!$GT101+parameters!$L$16*(calcs!$GV101+calcs!$GZ101)+parameters!$M$16*(calcs!$GT101+calcs!$GV101+calcs!$GZ101)+parameters!$N$16*(calcs!$GO101+calcs!$GR101)+parameters!$O$16*calcs!$HB101+parameters!$P$16*calcs!$HE101)</f>
        <v>2.5016953737180995E-2</v>
      </c>
      <c r="IB101" s="81"/>
      <c r="IC101" s="97">
        <f>(parameters!$E$18+parameters!$F$18*calcs!$Q101 +parameters!$G$18*calcs!$GM101+parameters!$H$18*LN(calcs!$GM101)+parameters!$I$18*calcs!$GQ101+parameters!$J$18*(calcs!$GU101+calcs!$GY101) + parameters!$K$18*calcs!$GT101+parameters!$L$18*(calcs!$GV101+calcs!$GZ101)+parameters!$M$18*(calcs!$GT101+calcs!$GV101+calcs!$GZ101)+parameters!$N$18*(calcs!$GO101+calcs!$GR101)+parameters!$O$18*calcs!$HB101+parameters!$P$18*calcs!$HE101)</f>
        <v>-12.020305169065693</v>
      </c>
      <c r="ID101" s="97">
        <f>EXP(parameters!$E$19+parameters!$F$19*calcs!$Q101 +parameters!$G$19*calcs!$GM101+parameters!$H$19*LN(calcs!$GM101)+parameters!$I$19*calcs!$GQ101+parameters!$J$19*(calcs!$GU101+calcs!$GY101) + parameters!$K$19*calcs!$GT101+parameters!$L$19*(calcs!$GV101+calcs!$GZ101)+parameters!$M$19*(calcs!$GT101+calcs!$GV101+calcs!$GZ101)+parameters!$N$19*(calcs!$GO101+calcs!$GR101)+parameters!$O$19*calcs!$HB101+parameters!$P$19*calcs!$HE101)</f>
        <v>4.6436146248592509</v>
      </c>
      <c r="IE101" s="73"/>
      <c r="IF101" s="97">
        <f>(parameters!$E$21+parameters!$F$21*calcs!$Q101 +parameters!$G$21*calcs!$GM101+parameters!$H$21*LN(calcs!$GM101)+parameters!$I$21*calcs!$GQ101+parameters!$J$21*(calcs!$GU101+calcs!$GY101) + parameters!$K$21*calcs!$GT101+parameters!$L$21*(calcs!$GV101+calcs!$GZ101)+parameters!$M$21*(calcs!$GT101+calcs!$GV101+calcs!$GZ101)+parameters!$N$21*(calcs!$GO101+calcs!$GR101)+parameters!$O$21*calcs!$HB101+parameters!$P$21*calcs!$HE101)</f>
        <v>0.40388436969760444</v>
      </c>
      <c r="IG101" s="97">
        <f>(parameters!$E$22+parameters!$F$22*calcs!$Q101 +parameters!$G$22*calcs!$GM101+parameters!$H$22*LN(calcs!$GM101)+parameters!$I$22*calcs!$GQ101+parameters!$J$22*(calcs!$GU101+calcs!$GY101) + parameters!$K$22*calcs!$GT101+parameters!$L$22*(calcs!$GV101+calcs!$GZ101)+parameters!$M$22*(calcs!$GT101+calcs!$GV101+calcs!$GZ101)+parameters!$N$22*(calcs!$GO101+calcs!$GR101)+parameters!$O$22*calcs!$HB101+parameters!$P$22*calcs!$HE101)</f>
        <v>1.2124438045601056</v>
      </c>
      <c r="IH101" s="81"/>
      <c r="II101" s="97">
        <f>(parameters!$E$24+parameters!$F$24*calcs!$Q101 +parameters!$G$24*calcs!$GM101+parameters!$H$24*LN(calcs!$GM101)+parameters!$I$24*calcs!$GQ101+parameters!$J$24*(calcs!$GU101+calcs!$GY101) + parameters!$K$24*calcs!$GT101+parameters!$L$24*(calcs!$GV101+calcs!$GZ101)+parameters!$M$24*(calcs!$GT101+calcs!$GV101+calcs!$GZ101)+parameters!$N$24*(calcs!$GO101+calcs!$GR101)+parameters!$O$24*calcs!$HB101+parameters!$P$24*calcs!$HE101)</f>
        <v>21.424571544999178</v>
      </c>
    </row>
    <row r="102" spans="1:243" x14ac:dyDescent="0.3">
      <c r="A102" s="139" t="s">
        <v>186</v>
      </c>
      <c r="C102" s="117">
        <v>62.9</v>
      </c>
      <c r="D102" s="117">
        <v>0.72</v>
      </c>
      <c r="E102" s="117">
        <v>18.399999999999999</v>
      </c>
      <c r="F102" s="117"/>
      <c r="G102" s="117">
        <v>4.25</v>
      </c>
      <c r="H102" s="117">
        <v>1.78</v>
      </c>
      <c r="I102" s="117">
        <v>4.71</v>
      </c>
      <c r="J102" s="117">
        <v>0.15</v>
      </c>
      <c r="K102" s="117">
        <v>4.95</v>
      </c>
      <c r="L102" s="117">
        <v>2.0299999999999998</v>
      </c>
      <c r="M102" s="91">
        <v>0</v>
      </c>
      <c r="N102" s="91">
        <v>0</v>
      </c>
      <c r="O102" s="91">
        <v>0</v>
      </c>
      <c r="P102" s="91">
        <v>95.759999999999991</v>
      </c>
      <c r="Q102" s="60">
        <v>1025</v>
      </c>
      <c r="R102" s="92">
        <f t="shared" si="316"/>
        <v>1.0469374167776297</v>
      </c>
      <c r="S102" s="93">
        <f t="shared" si="317"/>
        <v>9.0146488043069978E-3</v>
      </c>
      <c r="T102" s="93">
        <f t="shared" si="318"/>
        <v>0.18046080273672729</v>
      </c>
      <c r="U102" s="93">
        <f t="shared" si="319"/>
        <v>0</v>
      </c>
      <c r="V102" s="93">
        <f t="shared" si="320"/>
        <v>5.9159242761692647E-2</v>
      </c>
      <c r="W102" s="93">
        <f t="shared" si="321"/>
        <v>4.4157777226494666E-2</v>
      </c>
      <c r="X102" s="93">
        <f t="shared" si="322"/>
        <v>8.3987161198288168E-2</v>
      </c>
      <c r="Y102" s="93">
        <f t="shared" si="323"/>
        <v>2.11446292641669E-3</v>
      </c>
      <c r="Z102" s="93">
        <f t="shared" si="324"/>
        <v>7.986576098355895E-2</v>
      </c>
      <c r="AA102" s="93">
        <f t="shared" si="325"/>
        <v>2.1549116061628345E-2</v>
      </c>
      <c r="AB102" s="93">
        <f t="shared" si="326"/>
        <v>0</v>
      </c>
      <c r="AC102" s="94">
        <f t="shared" si="327"/>
        <v>0</v>
      </c>
      <c r="AD102" s="92">
        <f t="shared" si="328"/>
        <v>2.0938748335552595</v>
      </c>
      <c r="AE102" s="93">
        <f t="shared" si="329"/>
        <v>1.8029297608613996E-2</v>
      </c>
      <c r="AF102" s="93">
        <f t="shared" si="330"/>
        <v>0.54138240821018191</v>
      </c>
      <c r="AG102" s="93">
        <f t="shared" si="331"/>
        <v>0</v>
      </c>
      <c r="AH102" s="93">
        <f t="shared" si="332"/>
        <v>5.9159242761692647E-2</v>
      </c>
      <c r="AI102" s="93">
        <f t="shared" si="333"/>
        <v>4.4157777226494666E-2</v>
      </c>
      <c r="AJ102" s="93">
        <f t="shared" si="334"/>
        <v>8.3987161198288168E-2</v>
      </c>
      <c r="AK102" s="93">
        <f t="shared" si="335"/>
        <v>2.11446292641669E-3</v>
      </c>
      <c r="AL102" s="93">
        <f t="shared" si="336"/>
        <v>7.986576098355895E-2</v>
      </c>
      <c r="AM102" s="93">
        <f t="shared" si="337"/>
        <v>2.1549116061628345E-2</v>
      </c>
      <c r="AN102" s="94">
        <f t="shared" si="338"/>
        <v>2.9441200605321343</v>
      </c>
      <c r="AO102" s="92">
        <f t="shared" si="339"/>
        <v>16.357730045515353</v>
      </c>
      <c r="AP102" s="93">
        <f t="shared" si="340"/>
        <v>0.14084814357848291</v>
      </c>
      <c r="AQ102" s="93">
        <f t="shared" si="341"/>
        <v>4.2293775840729761</v>
      </c>
      <c r="AR102" s="93">
        <f t="shared" si="342"/>
        <v>0</v>
      </c>
      <c r="AS102" s="93">
        <f t="shared" si="343"/>
        <v>0.46216273641809241</v>
      </c>
      <c r="AT102" s="93">
        <f t="shared" si="344"/>
        <v>0.34496856627029254</v>
      </c>
      <c r="AU102" s="93">
        <f t="shared" si="345"/>
        <v>0.65612293922941523</v>
      </c>
      <c r="AV102" s="93">
        <f t="shared" si="346"/>
        <v>1.6518567961794933E-2</v>
      </c>
      <c r="AW102" s="93">
        <f t="shared" si="347"/>
        <v>0.62392581309671302</v>
      </c>
      <c r="AX102" s="93">
        <f t="shared" si="348"/>
        <v>0.16834560385688535</v>
      </c>
      <c r="AY102" s="94">
        <f t="shared" si="349"/>
        <v>23.000000000000007</v>
      </c>
      <c r="AZ102" s="92">
        <f t="shared" si="350"/>
        <v>8.1788650227576767</v>
      </c>
      <c r="BA102" s="93">
        <f t="shared" si="351"/>
        <v>7.0424071789241455E-2</v>
      </c>
      <c r="BB102" s="93">
        <f t="shared" si="352"/>
        <v>2.8195850560486506</v>
      </c>
      <c r="BC102" s="93">
        <f t="shared" si="353"/>
        <v>0</v>
      </c>
      <c r="BD102" s="93">
        <f t="shared" si="354"/>
        <v>0.46216273641809241</v>
      </c>
      <c r="BE102" s="93">
        <f t="shared" si="355"/>
        <v>0.34496856627029254</v>
      </c>
      <c r="BF102" s="93">
        <f t="shared" si="356"/>
        <v>0.65612293922941523</v>
      </c>
      <c r="BG102" s="93">
        <f t="shared" si="357"/>
        <v>1.6518567961794933E-2</v>
      </c>
      <c r="BH102" s="93">
        <f t="shared" si="358"/>
        <v>1.247851626193426</v>
      </c>
      <c r="BI102" s="93">
        <f t="shared" si="359"/>
        <v>0.3366912077137707</v>
      </c>
      <c r="BJ102" s="93">
        <f t="shared" si="360"/>
        <v>0</v>
      </c>
      <c r="BK102" s="93">
        <f t="shared" si="361"/>
        <v>0</v>
      </c>
      <c r="BL102" s="93">
        <f t="shared" si="362"/>
        <v>2</v>
      </c>
      <c r="BM102" s="94">
        <f t="shared" si="363"/>
        <v>14.133189794382361</v>
      </c>
      <c r="BN102" s="95">
        <f t="shared" si="364"/>
        <v>8.1788650227576767</v>
      </c>
      <c r="BO102" s="66">
        <f t="shared" si="365"/>
        <v>0</v>
      </c>
      <c r="BP102" s="66">
        <f t="shared" si="366"/>
        <v>0</v>
      </c>
      <c r="BQ102" s="66">
        <f t="shared" si="367"/>
        <v>8.1788650227576767</v>
      </c>
      <c r="BR102" s="66">
        <f t="shared" si="368"/>
        <v>2.8195850560486506</v>
      </c>
      <c r="BS102" s="66">
        <f t="shared" si="369"/>
        <v>7.0424071789241455E-2</v>
      </c>
      <c r="BT102" s="66">
        <f t="shared" si="370"/>
        <v>0</v>
      </c>
      <c r="BU102" s="66"/>
      <c r="BV102" s="66">
        <f t="shared" si="371"/>
        <v>0.34496856627029254</v>
      </c>
      <c r="BW102" s="66">
        <f t="shared" si="372"/>
        <v>0.46216273641809241</v>
      </c>
      <c r="BX102" s="66">
        <f t="shared" si="373"/>
        <v>1.6518567961794933E-2</v>
      </c>
      <c r="BY102" s="66">
        <f t="shared" si="374"/>
        <v>3.7136589984880719</v>
      </c>
      <c r="BZ102" s="66">
        <f t="shared" si="375"/>
        <v>0</v>
      </c>
      <c r="CA102" s="66">
        <f t="shared" si="376"/>
        <v>0</v>
      </c>
      <c r="CB102" s="66">
        <f t="shared" si="377"/>
        <v>0</v>
      </c>
      <c r="CC102" s="66">
        <f t="shared" si="378"/>
        <v>0.65612293922941523</v>
      </c>
      <c r="CD102" s="56">
        <f t="shared" si="379"/>
        <v>0.65612293922941523</v>
      </c>
      <c r="CE102" s="66">
        <f t="shared" si="380"/>
        <v>1.3122458784588305</v>
      </c>
      <c r="CF102" s="66">
        <f t="shared" si="381"/>
        <v>0.59172868696401082</v>
      </c>
      <c r="CG102" s="66">
        <f t="shared" si="382"/>
        <v>0.3366912077137707</v>
      </c>
      <c r="CH102" s="67">
        <f t="shared" si="383"/>
        <v>0.92841989467778152</v>
      </c>
      <c r="CI102" s="60"/>
      <c r="CJ102" s="60">
        <f t="shared" si="384"/>
        <v>0.97813082594467748</v>
      </c>
      <c r="CK102" s="60">
        <f t="shared" si="385"/>
        <v>1.1320869692388662</v>
      </c>
      <c r="CL102" s="60">
        <f t="shared" si="386"/>
        <v>1.195347996261743</v>
      </c>
      <c r="CM102" s="60"/>
      <c r="CN102" s="60">
        <f t="shared" si="387"/>
        <v>0.97813082594467748</v>
      </c>
      <c r="CO102" s="60">
        <f t="shared" si="388"/>
        <v>8</v>
      </c>
      <c r="CP102" s="60">
        <f t="shared" si="389"/>
        <v>6.8883955505598005E-2</v>
      </c>
      <c r="CQ102" s="60">
        <f t="shared" si="390"/>
        <v>2.7579230596941362</v>
      </c>
      <c r="CR102" s="60">
        <f t="shared" si="391"/>
        <v>0</v>
      </c>
      <c r="CS102" s="60">
        <f t="shared" si="392"/>
        <v>0.45205561909348102</v>
      </c>
      <c r="CT102" s="60">
        <f t="shared" si="393"/>
        <v>0.33742438865091245</v>
      </c>
      <c r="CU102" s="60">
        <f t="shared" si="394"/>
        <v>0.64177407246971729</v>
      </c>
      <c r="CV102" s="60">
        <f t="shared" si="395"/>
        <v>1.6157320523893764E-2</v>
      </c>
      <c r="CW102" s="60">
        <f t="shared" si="396"/>
        <v>1.2205621417849848</v>
      </c>
      <c r="CX102" s="60">
        <f t="shared" si="397"/>
        <v>0.32932804908938151</v>
      </c>
      <c r="CY102" s="60">
        <f t="shared" si="398"/>
        <v>0</v>
      </c>
      <c r="CZ102" s="60">
        <f t="shared" si="399"/>
        <v>0</v>
      </c>
      <c r="DA102" s="60">
        <f t="shared" si="400"/>
        <v>1.956261651889355</v>
      </c>
      <c r="DB102" s="60">
        <f t="shared" si="401"/>
        <v>22.497008996727594</v>
      </c>
      <c r="DC102" s="60">
        <f t="shared" si="510"/>
        <v>1.0059820065448122</v>
      </c>
      <c r="DD102" s="60" t="str">
        <f t="shared" si="402"/>
        <v>FAIL</v>
      </c>
      <c r="DE102" s="59">
        <f t="shared" si="403"/>
        <v>8</v>
      </c>
      <c r="DF102" s="59">
        <f t="shared" si="404"/>
        <v>0</v>
      </c>
      <c r="DG102" s="59">
        <f t="shared" si="405"/>
        <v>0</v>
      </c>
      <c r="DH102" s="59">
        <f t="shared" si="406"/>
        <v>8</v>
      </c>
      <c r="DI102" s="59">
        <f t="shared" si="407"/>
        <v>2.7579230596941362</v>
      </c>
      <c r="DJ102" s="59">
        <f t="shared" si="408"/>
        <v>6.8883955505598005E-2</v>
      </c>
      <c r="DK102" s="59">
        <f t="shared" si="409"/>
        <v>0</v>
      </c>
      <c r="DL102" s="59">
        <f t="shared" si="410"/>
        <v>1.0059820065448122</v>
      </c>
      <c r="DM102" s="59">
        <f t="shared" si="411"/>
        <v>0.33742438865091245</v>
      </c>
      <c r="DN102" s="59">
        <f t="shared" si="412"/>
        <v>-0.55392638745133116</v>
      </c>
      <c r="DO102" s="59">
        <f t="shared" si="413"/>
        <v>1.6157320523893764E-2</v>
      </c>
      <c r="DP102" s="59">
        <f t="shared" si="414"/>
        <v>3.632444343468022</v>
      </c>
      <c r="DQ102" s="59">
        <f t="shared" si="415"/>
        <v>0</v>
      </c>
      <c r="DR102" s="59">
        <f t="shared" si="416"/>
        <v>0</v>
      </c>
      <c r="DS102" s="59">
        <f t="shared" si="417"/>
        <v>0</v>
      </c>
      <c r="DT102" s="59">
        <f t="shared" si="418"/>
        <v>0.64177407246971729</v>
      </c>
      <c r="DU102" s="59">
        <f t="shared" si="419"/>
        <v>1.2205621417849848</v>
      </c>
      <c r="DV102" s="59">
        <f t="shared" si="420"/>
        <v>1.862336214254702</v>
      </c>
      <c r="DW102" s="59">
        <f t="shared" si="421"/>
        <v>0</v>
      </c>
      <c r="DX102" s="59">
        <f t="shared" si="422"/>
        <v>0</v>
      </c>
      <c r="DY102" s="59">
        <f t="shared" si="423"/>
        <v>0</v>
      </c>
      <c r="DZ102" s="60"/>
      <c r="EA102" s="60">
        <f t="shared" si="424"/>
        <v>0.72737521584207143</v>
      </c>
      <c r="EB102" s="60">
        <f t="shared" si="425"/>
        <v>1.0872323804312451</v>
      </c>
      <c r="EC102" s="60">
        <f t="shared" si="426"/>
        <v>1.0359682634268439</v>
      </c>
      <c r="ED102" s="60">
        <f t="shared" si="427"/>
        <v>0.99005292243841592</v>
      </c>
      <c r="EE102" s="60"/>
      <c r="EF102" s="60">
        <f t="shared" si="428"/>
        <v>1.0872323804312451</v>
      </c>
      <c r="EG102" s="60">
        <f t="shared" si="429"/>
        <v>8.8923268879186796</v>
      </c>
      <c r="EH102" s="60">
        <f t="shared" si="430"/>
        <v>7.656733121107788E-2</v>
      </c>
      <c r="EI102" s="60">
        <f t="shared" si="431"/>
        <v>3.0655441723161401</v>
      </c>
      <c r="EJ102" s="60">
        <f t="shared" si="432"/>
        <v>0</v>
      </c>
      <c r="EK102" s="60">
        <f t="shared" si="433"/>
        <v>0.50247829206246075</v>
      </c>
      <c r="EL102" s="60">
        <f t="shared" si="434"/>
        <v>0.37506099548000388</v>
      </c>
      <c r="EM102" s="60">
        <f t="shared" si="435"/>
        <v>0.71335810507394226</v>
      </c>
      <c r="EN102" s="60">
        <f t="shared" si="436"/>
        <v>1.7959521966417608E-2</v>
      </c>
      <c r="EO102" s="60">
        <f t="shared" si="437"/>
        <v>1.3567046939712788</v>
      </c>
      <c r="EP102" s="60">
        <f t="shared" si="438"/>
        <v>0.36606158323291371</v>
      </c>
      <c r="EQ102" s="60">
        <f t="shared" si="439"/>
        <v>0</v>
      </c>
      <c r="ER102" s="60">
        <f t="shared" si="440"/>
        <v>0</v>
      </c>
      <c r="ES102" s="60">
        <f t="shared" si="441"/>
        <v>2.1744647608624903</v>
      </c>
      <c r="ET102" s="60">
        <f t="shared" si="442"/>
        <v>25.006344749918647</v>
      </c>
      <c r="EU102" s="60">
        <f t="shared" si="511"/>
        <v>-4.0126894998372933</v>
      </c>
      <c r="EV102" s="60" t="str">
        <f t="shared" si="443"/>
        <v/>
      </c>
      <c r="EW102" s="62">
        <f t="shared" si="444"/>
        <v>8.8923268879186796</v>
      </c>
      <c r="EX102" s="62">
        <f t="shared" si="445"/>
        <v>0</v>
      </c>
      <c r="EY102" s="62">
        <f t="shared" si="446"/>
        <v>0</v>
      </c>
      <c r="EZ102" s="62">
        <f t="shared" si="447"/>
        <v>8.8923268879186796</v>
      </c>
      <c r="FA102" s="62">
        <f t="shared" si="448"/>
        <v>3.0655441723161401</v>
      </c>
      <c r="FB102" s="62">
        <f t="shared" si="449"/>
        <v>7.656733121107788E-2</v>
      </c>
      <c r="FC102" s="62">
        <f t="shared" si="450"/>
        <v>0</v>
      </c>
      <c r="FD102" s="62">
        <f t="shared" si="451"/>
        <v>-4.0126894998372933</v>
      </c>
      <c r="FE102" s="62">
        <f t="shared" si="452"/>
        <v>0.37506099548000388</v>
      </c>
      <c r="FF102" s="62">
        <f t="shared" si="453"/>
        <v>4.5151677918997537</v>
      </c>
      <c r="FG102" s="62">
        <f t="shared" si="454"/>
        <v>1.7959521966417608E-2</v>
      </c>
      <c r="FH102" s="62">
        <f t="shared" si="455"/>
        <v>4.0376103130361001</v>
      </c>
      <c r="FI102" s="62">
        <f t="shared" si="456"/>
        <v>0</v>
      </c>
      <c r="FJ102" s="62">
        <f t="shared" si="457"/>
        <v>0</v>
      </c>
      <c r="FK102" s="62">
        <f t="shared" si="458"/>
        <v>0</v>
      </c>
      <c r="FL102" s="62">
        <f t="shared" si="459"/>
        <v>0.71335810507394226</v>
      </c>
      <c r="FM102" s="62">
        <f t="shared" si="460"/>
        <v>1.2866418949260576</v>
      </c>
      <c r="FN102" s="62">
        <f t="shared" si="461"/>
        <v>2</v>
      </c>
      <c r="FO102" s="62">
        <f t="shared" si="462"/>
        <v>7.0062799045221169E-2</v>
      </c>
      <c r="FP102" s="62">
        <f t="shared" si="463"/>
        <v>0.36606158323291371</v>
      </c>
      <c r="FQ102" s="62">
        <f t="shared" si="464"/>
        <v>0.43612438227813488</v>
      </c>
      <c r="FR102" s="62" t="str">
        <f t="shared" si="465"/>
        <v>Fail</v>
      </c>
      <c r="FS102" s="62" t="str">
        <f t="shared" si="466"/>
        <v>Low-Ca</v>
      </c>
      <c r="FT102" s="60">
        <f t="shared" si="467"/>
        <v>7.6696001718350282E-2</v>
      </c>
      <c r="FU102" s="60"/>
      <c r="FV102" s="60">
        <f t="shared" si="468"/>
        <v>1.0326816031879613</v>
      </c>
      <c r="FW102" s="60">
        <f t="shared" si="469"/>
        <v>8.4461634439593389</v>
      </c>
      <c r="FX102" s="60">
        <f t="shared" si="470"/>
        <v>7.2725643358337949E-2</v>
      </c>
      <c r="FY102" s="60">
        <f t="shared" si="471"/>
        <v>2.9117336160051384</v>
      </c>
      <c r="FZ102" s="60">
        <f t="shared" si="472"/>
        <v>0</v>
      </c>
      <c r="GA102" s="60">
        <f t="shared" si="473"/>
        <v>0.47726695557797089</v>
      </c>
      <c r="GB102" s="60">
        <f t="shared" si="474"/>
        <v>0.35624269206545817</v>
      </c>
      <c r="GC102" s="60">
        <f t="shared" si="475"/>
        <v>0.67756608877182978</v>
      </c>
      <c r="GD102" s="60">
        <f t="shared" si="476"/>
        <v>1.7058421245155685E-2</v>
      </c>
      <c r="GE102" s="60">
        <f t="shared" si="477"/>
        <v>1.2886334178781318</v>
      </c>
      <c r="GF102" s="60">
        <f t="shared" si="478"/>
        <v>0.34769481616114761</v>
      </c>
      <c r="GG102" s="60">
        <f t="shared" si="479"/>
        <v>0</v>
      </c>
      <c r="GH102" s="60">
        <f t="shared" si="480"/>
        <v>0</v>
      </c>
      <c r="GI102" s="60">
        <f t="shared" si="481"/>
        <v>2.0653632063759226</v>
      </c>
      <c r="GJ102" s="60">
        <f t="shared" si="482"/>
        <v>23.751676873323113</v>
      </c>
      <c r="GK102" s="60">
        <f t="shared" si="512"/>
        <v>-1.5033537466462263</v>
      </c>
      <c r="GL102" s="60"/>
      <c r="GM102" s="88">
        <f t="shared" si="483"/>
        <v>8.4461634439593389</v>
      </c>
      <c r="GN102" s="88">
        <f t="shared" si="484"/>
        <v>0</v>
      </c>
      <c r="GO102" s="88">
        <f t="shared" si="485"/>
        <v>0</v>
      </c>
      <c r="GP102" s="87">
        <f t="shared" si="486"/>
        <v>8.4461634439593389</v>
      </c>
      <c r="GQ102" s="88">
        <f t="shared" si="487"/>
        <v>2.9117336160051384</v>
      </c>
      <c r="GR102" s="88">
        <f t="shared" si="488"/>
        <v>7.2725643358337949E-2</v>
      </c>
      <c r="GS102" s="88">
        <f t="shared" si="489"/>
        <v>0</v>
      </c>
      <c r="GT102" s="88">
        <f t="shared" si="490"/>
        <v>-1.5033537466462263</v>
      </c>
      <c r="GU102" s="88">
        <f t="shared" si="491"/>
        <v>0.35624269206545817</v>
      </c>
      <c r="GV102" s="88">
        <f t="shared" si="492"/>
        <v>1.9806207022241973</v>
      </c>
      <c r="GW102" s="88">
        <f t="shared" si="493"/>
        <v>1.7058421245155685E-2</v>
      </c>
      <c r="GX102" s="87">
        <f t="shared" si="494"/>
        <v>3.8350273282520613</v>
      </c>
      <c r="GY102" s="88">
        <f t="shared" si="495"/>
        <v>0</v>
      </c>
      <c r="GZ102" s="88">
        <f t="shared" si="496"/>
        <v>0</v>
      </c>
      <c r="HA102" s="88">
        <f t="shared" si="497"/>
        <v>0</v>
      </c>
      <c r="HB102" s="88">
        <f t="shared" si="498"/>
        <v>0.67756608877182978</v>
      </c>
      <c r="HC102" s="88">
        <f t="shared" si="499"/>
        <v>1.2886334178781318</v>
      </c>
      <c r="HD102" s="87">
        <f t="shared" si="500"/>
        <v>1.9661995066499616</v>
      </c>
      <c r="HE102" s="88">
        <f t="shared" si="501"/>
        <v>0</v>
      </c>
      <c r="HF102" s="88">
        <f t="shared" si="502"/>
        <v>0.34769481616114761</v>
      </c>
      <c r="HG102" s="88">
        <f t="shared" si="503"/>
        <v>0.34769481616114761</v>
      </c>
      <c r="HH102" s="96" t="str">
        <f t="shared" si="504"/>
        <v>Fail</v>
      </c>
      <c r="HI102" s="83">
        <f t="shared" si="505"/>
        <v>0.15244480825707252</v>
      </c>
      <c r="HJ102" s="83">
        <f t="shared" si="506"/>
        <v>0.34769481616114761</v>
      </c>
      <c r="HK102" s="83">
        <f t="shared" si="507"/>
        <v>7.2725643358337949E-2</v>
      </c>
      <c r="HL102" s="83">
        <f t="shared" si="508"/>
        <v>8.4461634439593389</v>
      </c>
      <c r="HM102" s="96" t="str">
        <f t="shared" si="509"/>
        <v>Ferroactinolite</v>
      </c>
      <c r="HN102" s="60"/>
      <c r="HO102" s="60"/>
      <c r="HP102" s="97">
        <f>parameters!$E$5+parameters!$F$5*calcs!$Q102 +parameters!$G$5*calcs!$GM102+parameters!$H$5*LN(calcs!$GM102)+parameters!$I$5*calcs!$GQ102+parameters!$J$5*(calcs!$GU102+calcs!$GY102) + parameters!$K$5*calcs!$GT102+parameters!$L$5*(calcs!$GV102+calcs!$GZ102)+parameters!$M$5*(calcs!$GT102+calcs!$GV102+calcs!$GZ102)+parameters!$N$5*(calcs!$GO102+calcs!$GR102)+parameters!$O$5*calcs!$HB102+parameters!$P$5*calcs!$HE102</f>
        <v>64.471866160585222</v>
      </c>
      <c r="HQ102" s="97">
        <f>parameters!$E$6+parameters!$F$6*calcs!$Q102 +parameters!$G$6*calcs!$GM102+parameters!$H$6*LN(calcs!$GM102)+parameters!$I$6*calcs!$GQ102+parameters!$J$6*(calcs!$GU102+calcs!$GY102) + parameters!$K$6*calcs!$GT102+parameters!$L$6*(calcs!$GV102+calcs!$GZ102)+parameters!$M$6*(calcs!$GT102+calcs!$GV102+calcs!$GZ102)+parameters!$N$6*(calcs!$GO102+calcs!$GR102)+parameters!$O$6*calcs!$HB102+parameters!$P$6*calcs!$HE102</f>
        <v>85.074537068048372</v>
      </c>
      <c r="HR102" s="97">
        <f>parameters!$E$7+parameters!$F$7*calcs!$Q102 +parameters!$G$7*calcs!$GM102+parameters!$H$7*LN(calcs!$GM102)+parameters!$I$7*calcs!$GQ102+parameters!$J$7*(calcs!$GU102+calcs!$GY102) + parameters!$K$7*calcs!$GT102+parameters!$L$7*(calcs!$GV102+calcs!$GZ102)+parameters!$M$7*(calcs!$GT102+calcs!$GV102+calcs!$GZ102)+parameters!$N$7*(calcs!$GO102+calcs!$GR102)+parameters!$O$7*calcs!$HB102+parameters!$P$7*calcs!$HE102</f>
        <v>132.40706482027812</v>
      </c>
      <c r="HS102" s="97">
        <f>parameters!$E$8+parameters!$F$8*calcs!$Q102 +parameters!$G$8*calcs!$GM102+parameters!$H$8*LN(calcs!$GM102)+parameters!$I$8*calcs!$GQ102+parameters!$J$8*(calcs!$GU102+calcs!$GY102) + parameters!$K$8*calcs!$GT102+parameters!$L$8*(calcs!$GV102+calcs!$GZ102)+parameters!$M$8*(calcs!$GT102+calcs!$GV102+calcs!$GZ102)+parameters!$N$8*(calcs!$GO102+calcs!$GR102)+parameters!$O$8*calcs!$HB102+parameters!$P$8*calcs!$HE102</f>
        <v>132.26981198902729</v>
      </c>
      <c r="HT102" s="81"/>
      <c r="HU102" s="97">
        <f>EXP(parameters!$E$10+parameters!$F$10*calcs!$Q102 +parameters!$G$10*calcs!$GM102+parameters!$H$10*LN(calcs!$GM102)+parameters!$I$10*calcs!$GQ102+parameters!$J$10*(calcs!$GU102+calcs!$GY102) + parameters!$K$10*calcs!$GT102+parameters!$L$10*(calcs!$GV102+calcs!$GZ102)+parameters!$M$10*(calcs!$GT102+calcs!$GV102+calcs!$GZ102)+parameters!$N$10*(calcs!$GO102+calcs!$GR102)+parameters!$O$10*calcs!$HB102+parameters!$P$10*calcs!$HE102)</f>
        <v>2.5276014550689747E-2</v>
      </c>
      <c r="HV102" s="97">
        <f>EXP(parameters!$E$11+parameters!$F$11*calcs!$Q102 +parameters!$G$11*calcs!$GM102+parameters!$H$11*LN(calcs!$GM102)+parameters!$I$11*calcs!$GQ102+parameters!$J$11*(calcs!$GU102+calcs!$GY102) + parameters!$K$11*calcs!$GT102+parameters!$L$11*(calcs!$GV102+calcs!$GZ102)+parameters!$M$11*(calcs!$GT102+calcs!$GV102+calcs!$GZ102)+parameters!$N$11*(calcs!$GO102+calcs!$GR102)+parameters!$O$11*calcs!$HB102+parameters!$P$11*calcs!$HE102)</f>
        <v>5.6830789543656092E-2</v>
      </c>
      <c r="HX102" s="97">
        <f>EXP(parameters!$E$13+parameters!$F$13*calcs!$Q102 +parameters!$G$13*calcs!$GM102+parameters!$H$13*LN(calcs!$GM102)+parameters!$I$13*calcs!$GQ102+parameters!$J$13*(calcs!$GU102+calcs!$GY102) + parameters!$K$13*calcs!$GT102+parameters!$L$13*(calcs!$GV102+calcs!$GZ102)+parameters!$M$13*(calcs!$GT102+calcs!$GV102+calcs!$GZ102)+parameters!$N$13*(calcs!$GO102+calcs!$GR102)+parameters!$O$13*calcs!$HB102+parameters!$P$13*calcs!$HE102)</f>
        <v>8.6152422707934551E-2</v>
      </c>
      <c r="HY102" s="97">
        <f>EXP(parameters!$E$14+parameters!$F$14*calcs!$Q102 +parameters!$G$14*calcs!$GM102+parameters!$H$14*LN(calcs!$GM102)+parameters!$I$14*calcs!$GQ102+parameters!$J$14*(calcs!$GU102+calcs!$GY102) + parameters!$K$14*calcs!$GT102+parameters!$L$14*(calcs!$GV102+calcs!$GZ102)+parameters!$M$14*(calcs!$GT102+calcs!$GV102+calcs!$GZ102)+parameters!$N$14*(calcs!$GO102+calcs!$GR102)+parameters!$O$14*calcs!$HB102+parameters!$P$14*calcs!$HE102)</f>
        <v>6.1192661725557422E-2</v>
      </c>
      <c r="HZ102" s="81"/>
      <c r="IA102" s="97">
        <f>EXP(parameters!$E$16+parameters!$F$16*calcs!$Q102 +parameters!$G$16*calcs!$GM102+parameters!$H$16*LN(calcs!$GM102)+parameters!$I$16*calcs!$GQ102+parameters!$J$16*(calcs!$GU102+calcs!$GY102) + parameters!$K$16*calcs!$GT102+parameters!$L$16*(calcs!$GV102+calcs!$GZ102)+parameters!$M$16*(calcs!$GT102+calcs!$GV102+calcs!$GZ102)+parameters!$N$16*(calcs!$GO102+calcs!$GR102)+parameters!$O$16*calcs!$HB102+parameters!$P$16*calcs!$HE102)</f>
        <v>2.3309999987777843E-3</v>
      </c>
      <c r="IB102" s="81"/>
      <c r="IC102" s="97">
        <f>(parameters!$E$18+parameters!$F$18*calcs!$Q102 +parameters!$G$18*calcs!$GM102+parameters!$H$18*LN(calcs!$GM102)+parameters!$I$18*calcs!$GQ102+parameters!$J$18*(calcs!$GU102+calcs!$GY102) + parameters!$K$18*calcs!$GT102+parameters!$L$18*(calcs!$GV102+calcs!$GZ102)+parameters!$M$18*(calcs!$GT102+calcs!$GV102+calcs!$GZ102)+parameters!$N$18*(calcs!$GO102+calcs!$GR102)+parameters!$O$18*calcs!$HB102+parameters!$P$18*calcs!$HE102)</f>
        <v>-18.19881817066068</v>
      </c>
      <c r="ID102" s="97">
        <f>EXP(parameters!$E$19+parameters!$F$19*calcs!$Q102 +parameters!$G$19*calcs!$GM102+parameters!$H$19*LN(calcs!$GM102)+parameters!$I$19*calcs!$GQ102+parameters!$J$19*(calcs!$GU102+calcs!$GY102) + parameters!$K$19*calcs!$GT102+parameters!$L$19*(calcs!$GV102+calcs!$GZ102)+parameters!$M$19*(calcs!$GT102+calcs!$GV102+calcs!$GZ102)+parameters!$N$19*(calcs!$GO102+calcs!$GR102)+parameters!$O$19*calcs!$HB102+parameters!$P$19*calcs!$HE102)</f>
        <v>1.8037222786060731</v>
      </c>
      <c r="IE102" s="73"/>
      <c r="IF102" s="97">
        <f>(parameters!$E$21+parameters!$F$21*calcs!$Q102 +parameters!$G$21*calcs!$GM102+parameters!$H$21*LN(calcs!$GM102)+parameters!$I$21*calcs!$GQ102+parameters!$J$21*(calcs!$GU102+calcs!$GY102) + parameters!$K$21*calcs!$GT102+parameters!$L$21*(calcs!$GV102+calcs!$GZ102)+parameters!$M$21*(calcs!$GT102+calcs!$GV102+calcs!$GZ102)+parameters!$N$21*(calcs!$GO102+calcs!$GR102)+parameters!$O$21*calcs!$HB102+parameters!$P$21*calcs!$HE102)</f>
        <v>8.9596621214835679</v>
      </c>
      <c r="IG102" s="97">
        <f>(parameters!$E$22+parameters!$F$22*calcs!$Q102 +parameters!$G$22*calcs!$GM102+parameters!$H$22*LN(calcs!$GM102)+parameters!$I$22*calcs!$GQ102+parameters!$J$22*(calcs!$GU102+calcs!$GY102) + parameters!$K$22*calcs!$GT102+parameters!$L$22*(calcs!$GV102+calcs!$GZ102)+parameters!$M$22*(calcs!$GT102+calcs!$GV102+calcs!$GZ102)+parameters!$N$22*(calcs!$GO102+calcs!$GR102)+parameters!$O$22*calcs!$HB102+parameters!$P$22*calcs!$HE102)</f>
        <v>0.69419114389792891</v>
      </c>
      <c r="IH102" s="81"/>
      <c r="II102" s="97">
        <f>(parameters!$E$24+parameters!$F$24*calcs!$Q102 +parameters!$G$24*calcs!$GM102+parameters!$H$24*LN(calcs!$GM102)+parameters!$I$24*calcs!$GQ102+parameters!$J$24*(calcs!$GU102+calcs!$GY102) + parameters!$K$24*calcs!$GT102+parameters!$L$24*(calcs!$GV102+calcs!$GZ102)+parameters!$M$24*(calcs!$GT102+calcs!$GV102+calcs!$GZ102)+parameters!$N$24*(calcs!$GO102+calcs!$GR102)+parameters!$O$24*calcs!$HB102+parameters!$P$24*calcs!$HE102)</f>
        <v>18.742682465157564</v>
      </c>
    </row>
    <row r="103" spans="1:243" x14ac:dyDescent="0.3">
      <c r="A103" s="139" t="s">
        <v>186</v>
      </c>
      <c r="C103" s="117">
        <v>67.2</v>
      </c>
      <c r="D103" s="117">
        <v>0.64</v>
      </c>
      <c r="E103" s="117">
        <v>16.399999999999999</v>
      </c>
      <c r="F103" s="117"/>
      <c r="G103" s="117">
        <v>3.3</v>
      </c>
      <c r="H103" s="117">
        <v>0.79</v>
      </c>
      <c r="I103" s="117">
        <v>3.5</v>
      </c>
      <c r="J103" s="117">
        <v>0.05</v>
      </c>
      <c r="K103" s="117">
        <v>6.86</v>
      </c>
      <c r="L103" s="117">
        <v>0.98</v>
      </c>
      <c r="M103" s="91">
        <v>0</v>
      </c>
      <c r="N103" s="91">
        <v>0</v>
      </c>
      <c r="O103" s="91">
        <v>0</v>
      </c>
      <c r="P103" s="91">
        <v>95.759999999999991</v>
      </c>
      <c r="Q103" s="60">
        <v>1025</v>
      </c>
      <c r="R103" s="92">
        <f t="shared" si="316"/>
        <v>1.118508655126498</v>
      </c>
      <c r="S103" s="93">
        <f t="shared" si="317"/>
        <v>8.0130211593839994E-3</v>
      </c>
      <c r="T103" s="93">
        <f t="shared" si="318"/>
        <v>0.16084549809143084</v>
      </c>
      <c r="U103" s="93">
        <f t="shared" si="319"/>
        <v>0</v>
      </c>
      <c r="V103" s="93">
        <f t="shared" si="320"/>
        <v>4.5935412026726054E-2</v>
      </c>
      <c r="W103" s="93">
        <f t="shared" si="321"/>
        <v>1.9598114611758869E-2</v>
      </c>
      <c r="X103" s="93">
        <f t="shared" si="322"/>
        <v>6.2410841654778892E-2</v>
      </c>
      <c r="Y103" s="93">
        <f t="shared" si="323"/>
        <v>7.0482097547223011E-4</v>
      </c>
      <c r="Z103" s="93">
        <f t="shared" si="324"/>
        <v>0.11068265057519483</v>
      </c>
      <c r="AA103" s="93">
        <f t="shared" si="325"/>
        <v>1.0403021546992996E-2</v>
      </c>
      <c r="AB103" s="93">
        <f t="shared" si="326"/>
        <v>0</v>
      </c>
      <c r="AC103" s="94">
        <f t="shared" si="327"/>
        <v>0</v>
      </c>
      <c r="AD103" s="92">
        <f t="shared" si="328"/>
        <v>2.237017310252996</v>
      </c>
      <c r="AE103" s="93">
        <f t="shared" si="329"/>
        <v>1.6026042318767999E-2</v>
      </c>
      <c r="AF103" s="93">
        <f t="shared" si="330"/>
        <v>0.48253649427429252</v>
      </c>
      <c r="AG103" s="93">
        <f t="shared" si="331"/>
        <v>0</v>
      </c>
      <c r="AH103" s="93">
        <f t="shared" si="332"/>
        <v>4.5935412026726054E-2</v>
      </c>
      <c r="AI103" s="93">
        <f t="shared" si="333"/>
        <v>1.9598114611758869E-2</v>
      </c>
      <c r="AJ103" s="93">
        <f t="shared" si="334"/>
        <v>6.2410841654778892E-2</v>
      </c>
      <c r="AK103" s="93">
        <f t="shared" si="335"/>
        <v>7.0482097547223011E-4</v>
      </c>
      <c r="AL103" s="93">
        <f t="shared" si="336"/>
        <v>0.11068265057519483</v>
      </c>
      <c r="AM103" s="93">
        <f t="shared" si="337"/>
        <v>1.0403021546992996E-2</v>
      </c>
      <c r="AN103" s="94">
        <f t="shared" si="338"/>
        <v>2.9853147082369809</v>
      </c>
      <c r="AO103" s="92">
        <f t="shared" si="339"/>
        <v>17.234832225177442</v>
      </c>
      <c r="AP103" s="93">
        <f t="shared" si="340"/>
        <v>0.12347072565402836</v>
      </c>
      <c r="AQ103" s="93">
        <f t="shared" si="341"/>
        <v>3.7176446884097549</v>
      </c>
      <c r="AR103" s="93">
        <f t="shared" si="342"/>
        <v>0</v>
      </c>
      <c r="AS103" s="93">
        <f t="shared" si="343"/>
        <v>0.35390388614627455</v>
      </c>
      <c r="AT103" s="93">
        <f t="shared" si="344"/>
        <v>0.15099132926479786</v>
      </c>
      <c r="AU103" s="93">
        <f t="shared" si="345"/>
        <v>0.48083686255900276</v>
      </c>
      <c r="AV103" s="93">
        <f t="shared" si="346"/>
        <v>5.4302088791954714E-3</v>
      </c>
      <c r="AW103" s="93">
        <f t="shared" si="347"/>
        <v>0.85274123904105248</v>
      </c>
      <c r="AX103" s="93">
        <f t="shared" si="348"/>
        <v>8.014883486844937E-2</v>
      </c>
      <c r="AY103" s="94">
        <f t="shared" si="349"/>
        <v>22.999999999999996</v>
      </c>
      <c r="AZ103" s="92">
        <f t="shared" si="350"/>
        <v>8.617416112588721</v>
      </c>
      <c r="BA103" s="93">
        <f t="shared" si="351"/>
        <v>6.1735362827014181E-2</v>
      </c>
      <c r="BB103" s="93">
        <f t="shared" si="352"/>
        <v>2.47842979227317</v>
      </c>
      <c r="BC103" s="93">
        <f t="shared" si="353"/>
        <v>0</v>
      </c>
      <c r="BD103" s="93">
        <f t="shared" si="354"/>
        <v>0.35390388614627455</v>
      </c>
      <c r="BE103" s="93">
        <f t="shared" si="355"/>
        <v>0.15099132926479786</v>
      </c>
      <c r="BF103" s="93">
        <f t="shared" si="356"/>
        <v>0.48083686255900276</v>
      </c>
      <c r="BG103" s="93">
        <f t="shared" si="357"/>
        <v>5.4302088791954714E-3</v>
      </c>
      <c r="BH103" s="93">
        <f t="shared" si="358"/>
        <v>1.705482478082105</v>
      </c>
      <c r="BI103" s="93">
        <f t="shared" si="359"/>
        <v>0.16029766973689874</v>
      </c>
      <c r="BJ103" s="93">
        <f t="shared" si="360"/>
        <v>0</v>
      </c>
      <c r="BK103" s="93">
        <f t="shared" si="361"/>
        <v>0</v>
      </c>
      <c r="BL103" s="93">
        <f t="shared" si="362"/>
        <v>2</v>
      </c>
      <c r="BM103" s="94">
        <f t="shared" si="363"/>
        <v>14.014523702357179</v>
      </c>
      <c r="BN103" s="95">
        <f t="shared" si="364"/>
        <v>8.617416112588721</v>
      </c>
      <c r="BO103" s="66">
        <f t="shared" si="365"/>
        <v>0</v>
      </c>
      <c r="BP103" s="66">
        <f t="shared" si="366"/>
        <v>0</v>
      </c>
      <c r="BQ103" s="66">
        <f t="shared" si="367"/>
        <v>8.617416112588721</v>
      </c>
      <c r="BR103" s="66">
        <f t="shared" si="368"/>
        <v>2.47842979227317</v>
      </c>
      <c r="BS103" s="66">
        <f t="shared" si="369"/>
        <v>6.1735362827014181E-2</v>
      </c>
      <c r="BT103" s="66">
        <f t="shared" si="370"/>
        <v>0</v>
      </c>
      <c r="BU103" s="66"/>
      <c r="BV103" s="66">
        <f t="shared" si="371"/>
        <v>0.15099132926479786</v>
      </c>
      <c r="BW103" s="66">
        <f t="shared" si="372"/>
        <v>0.35390388614627455</v>
      </c>
      <c r="BX103" s="66">
        <f t="shared" si="373"/>
        <v>5.4302088791954714E-3</v>
      </c>
      <c r="BY103" s="66">
        <f t="shared" si="374"/>
        <v>3.050490579390452</v>
      </c>
      <c r="BZ103" s="66">
        <f t="shared" si="375"/>
        <v>0</v>
      </c>
      <c r="CA103" s="66">
        <f t="shared" si="376"/>
        <v>0</v>
      </c>
      <c r="CB103" s="66">
        <f t="shared" si="377"/>
        <v>0</v>
      </c>
      <c r="CC103" s="66">
        <f t="shared" si="378"/>
        <v>0.48083686255900276</v>
      </c>
      <c r="CD103" s="56">
        <f t="shared" si="379"/>
        <v>0.48083686255900276</v>
      </c>
      <c r="CE103" s="66">
        <f t="shared" si="380"/>
        <v>0.96167372511800553</v>
      </c>
      <c r="CF103" s="66">
        <f t="shared" si="381"/>
        <v>1.2246456155231022</v>
      </c>
      <c r="CG103" s="66">
        <f t="shared" si="382"/>
        <v>0.16029766973689874</v>
      </c>
      <c r="CH103" s="67">
        <f t="shared" si="383"/>
        <v>1.384943285260001</v>
      </c>
      <c r="CI103" s="60"/>
      <c r="CJ103" s="60">
        <f t="shared" si="384"/>
        <v>0.92835252417638614</v>
      </c>
      <c r="CK103" s="60">
        <f t="shared" si="385"/>
        <v>1.1416727631855854</v>
      </c>
      <c r="CL103" s="60">
        <f t="shared" si="386"/>
        <v>1.2346955825235717</v>
      </c>
      <c r="CM103" s="60"/>
      <c r="CN103" s="60">
        <f t="shared" si="387"/>
        <v>0.92835252417638614</v>
      </c>
      <c r="CO103" s="60">
        <f t="shared" si="388"/>
        <v>8</v>
      </c>
      <c r="CP103" s="60">
        <f t="shared" si="389"/>
        <v>5.7312179911403652E-2</v>
      </c>
      <c r="CQ103" s="60">
        <f t="shared" si="390"/>
        <v>2.3008565536507537</v>
      </c>
      <c r="CR103" s="60">
        <f t="shared" si="391"/>
        <v>0</v>
      </c>
      <c r="CS103" s="60">
        <f t="shared" si="392"/>
        <v>0.32854756601972634</v>
      </c>
      <c r="CT103" s="60">
        <f t="shared" si="393"/>
        <v>0.14017318165172293</v>
      </c>
      <c r="CU103" s="60">
        <f t="shared" si="394"/>
        <v>0.44638611507370429</v>
      </c>
      <c r="CV103" s="60">
        <f t="shared" si="395"/>
        <v>5.0411481198061403E-3</v>
      </c>
      <c r="CW103" s="60">
        <f t="shared" si="396"/>
        <v>1.5832889634661202</v>
      </c>
      <c r="CX103" s="60">
        <f t="shared" si="397"/>
        <v>0.14881274631984265</v>
      </c>
      <c r="CY103" s="60">
        <f t="shared" si="398"/>
        <v>0</v>
      </c>
      <c r="CZ103" s="60">
        <f t="shared" si="399"/>
        <v>0</v>
      </c>
      <c r="DA103" s="60">
        <f t="shared" si="400"/>
        <v>1.8567050483527723</v>
      </c>
      <c r="DB103" s="60">
        <f t="shared" si="401"/>
        <v>21.352108056056874</v>
      </c>
      <c r="DC103" s="60">
        <f t="shared" si="510"/>
        <v>3.2957838878862518</v>
      </c>
      <c r="DD103" s="60" t="str">
        <f t="shared" si="402"/>
        <v>FAIL</v>
      </c>
      <c r="DE103" s="59">
        <f t="shared" si="403"/>
        <v>8</v>
      </c>
      <c r="DF103" s="59">
        <f t="shared" si="404"/>
        <v>0</v>
      </c>
      <c r="DG103" s="59">
        <f t="shared" si="405"/>
        <v>0</v>
      </c>
      <c r="DH103" s="59">
        <f t="shared" si="406"/>
        <v>8</v>
      </c>
      <c r="DI103" s="59">
        <f t="shared" si="407"/>
        <v>2.3008565536507537</v>
      </c>
      <c r="DJ103" s="59">
        <f t="shared" si="408"/>
        <v>5.7312179911403652E-2</v>
      </c>
      <c r="DK103" s="59">
        <f t="shared" si="409"/>
        <v>0</v>
      </c>
      <c r="DL103" s="59">
        <f t="shared" si="410"/>
        <v>3.2957838878862518</v>
      </c>
      <c r="DM103" s="59">
        <f t="shared" si="411"/>
        <v>0</v>
      </c>
      <c r="DN103" s="59">
        <f t="shared" si="412"/>
        <v>0</v>
      </c>
      <c r="DO103" s="59">
        <f t="shared" si="413"/>
        <v>0</v>
      </c>
      <c r="DP103" s="59">
        <f t="shared" si="414"/>
        <v>5.6539526214484095</v>
      </c>
      <c r="DQ103" s="59">
        <f t="shared" si="415"/>
        <v>0.14017318165172293</v>
      </c>
      <c r="DR103" s="59">
        <f t="shared" si="416"/>
        <v>0</v>
      </c>
      <c r="DS103" s="59">
        <f t="shared" si="417"/>
        <v>5.0411481198061403E-3</v>
      </c>
      <c r="DT103" s="59">
        <f t="shared" si="418"/>
        <v>0.44638611507370429</v>
      </c>
      <c r="DU103" s="59">
        <f t="shared" si="419"/>
        <v>1.4083995551547668</v>
      </c>
      <c r="DV103" s="59">
        <f t="shared" si="420"/>
        <v>2</v>
      </c>
      <c r="DW103" s="59">
        <f t="shared" si="421"/>
        <v>0.17488940831135347</v>
      </c>
      <c r="DX103" s="59">
        <f t="shared" si="422"/>
        <v>0</v>
      </c>
      <c r="DY103" s="59">
        <f t="shared" si="423"/>
        <v>0.17488940831135347</v>
      </c>
      <c r="DZ103" s="60"/>
      <c r="EA103" s="60">
        <f t="shared" si="424"/>
        <v>0.72099054624529546</v>
      </c>
      <c r="EB103" s="60">
        <f t="shared" si="425"/>
        <v>1.0827021274722928</v>
      </c>
      <c r="EC103" s="60">
        <f t="shared" si="426"/>
        <v>1.0700695048537623</v>
      </c>
      <c r="ED103" s="60">
        <f t="shared" si="427"/>
        <v>0.99236517625321208</v>
      </c>
      <c r="EE103" s="60"/>
      <c r="EF103" s="60">
        <f t="shared" si="428"/>
        <v>1.0827021274722928</v>
      </c>
      <c r="EG103" s="60">
        <f t="shared" si="429"/>
        <v>9.3300947584138232</v>
      </c>
      <c r="EH103" s="60">
        <f t="shared" si="430"/>
        <v>6.6841008673082153E-2</v>
      </c>
      <c r="EI103" s="60">
        <f t="shared" si="431"/>
        <v>2.6834012088848738</v>
      </c>
      <c r="EJ103" s="60">
        <f t="shared" si="432"/>
        <v>0</v>
      </c>
      <c r="EK103" s="60">
        <f t="shared" si="433"/>
        <v>0.38317249045128354</v>
      </c>
      <c r="EL103" s="60">
        <f t="shared" si="434"/>
        <v>0.1634786334248661</v>
      </c>
      <c r="EM103" s="60">
        <f t="shared" si="435"/>
        <v>0.52060309405973471</v>
      </c>
      <c r="EN103" s="60">
        <f t="shared" si="436"/>
        <v>5.879298706123871E-3</v>
      </c>
      <c r="EO103" s="60">
        <f t="shared" si="437"/>
        <v>1.8465295073862129</v>
      </c>
      <c r="EP103" s="60">
        <f t="shared" si="438"/>
        <v>0.17355462805299124</v>
      </c>
      <c r="EQ103" s="60">
        <f t="shared" si="439"/>
        <v>0</v>
      </c>
      <c r="ER103" s="60">
        <f t="shared" si="440"/>
        <v>0</v>
      </c>
      <c r="ES103" s="60">
        <f t="shared" si="441"/>
        <v>2.1654042549445855</v>
      </c>
      <c r="ET103" s="60">
        <f t="shared" si="442"/>
        <v>24.90214893186273</v>
      </c>
      <c r="EU103" s="60">
        <f t="shared" si="511"/>
        <v>-3.8042978637254592</v>
      </c>
      <c r="EV103" s="60" t="str">
        <f t="shared" si="443"/>
        <v/>
      </c>
      <c r="EW103" s="62">
        <f t="shared" si="444"/>
        <v>9.3300947584138232</v>
      </c>
      <c r="EX103" s="62">
        <f t="shared" si="445"/>
        <v>0</v>
      </c>
      <c r="EY103" s="62">
        <f t="shared" si="446"/>
        <v>0</v>
      </c>
      <c r="EZ103" s="62">
        <f t="shared" si="447"/>
        <v>9.3300947584138232</v>
      </c>
      <c r="FA103" s="62">
        <f t="shared" si="448"/>
        <v>2.6834012088848738</v>
      </c>
      <c r="FB103" s="62">
        <f t="shared" si="449"/>
        <v>6.6841008673082153E-2</v>
      </c>
      <c r="FC103" s="62">
        <f t="shared" si="450"/>
        <v>0</v>
      </c>
      <c r="FD103" s="62">
        <f t="shared" si="451"/>
        <v>-3.8042978637254592</v>
      </c>
      <c r="FE103" s="62">
        <f t="shared" si="452"/>
        <v>0.1634786334248661</v>
      </c>
      <c r="FF103" s="62">
        <f t="shared" si="453"/>
        <v>4.1874703541767424</v>
      </c>
      <c r="FG103" s="62">
        <f t="shared" si="454"/>
        <v>5.879298706123871E-3</v>
      </c>
      <c r="FH103" s="62">
        <f t="shared" si="455"/>
        <v>3.3027726401402289</v>
      </c>
      <c r="FI103" s="62">
        <f t="shared" si="456"/>
        <v>0</v>
      </c>
      <c r="FJ103" s="62">
        <f t="shared" si="457"/>
        <v>4.4408920985006262E-16</v>
      </c>
      <c r="FK103" s="62">
        <f t="shared" si="458"/>
        <v>0</v>
      </c>
      <c r="FL103" s="62">
        <f t="shared" si="459"/>
        <v>0.52060309405973471</v>
      </c>
      <c r="FM103" s="62">
        <f t="shared" si="460"/>
        <v>1.479396905940265</v>
      </c>
      <c r="FN103" s="62">
        <f t="shared" si="461"/>
        <v>2</v>
      </c>
      <c r="FO103" s="62">
        <f t="shared" si="462"/>
        <v>0.36713260144594795</v>
      </c>
      <c r="FP103" s="62">
        <f t="shared" si="463"/>
        <v>0.17355462805299124</v>
      </c>
      <c r="FQ103" s="62">
        <f t="shared" si="464"/>
        <v>0.54068722949893921</v>
      </c>
      <c r="FR103" s="62" t="str">
        <f t="shared" si="465"/>
        <v>Fail</v>
      </c>
      <c r="FS103" s="62" t="str">
        <f t="shared" si="466"/>
        <v>Low-Ca</v>
      </c>
      <c r="FT103" s="60">
        <f t="shared" si="467"/>
        <v>3.7573098165644345E-2</v>
      </c>
      <c r="FU103" s="60"/>
      <c r="FV103" s="60">
        <f t="shared" si="468"/>
        <v>1.0055273258243393</v>
      </c>
      <c r="FW103" s="60">
        <f t="shared" si="469"/>
        <v>8.6650473792069107</v>
      </c>
      <c r="FX103" s="60">
        <f t="shared" si="470"/>
        <v>6.2076594292242895E-2</v>
      </c>
      <c r="FY103" s="60">
        <f t="shared" si="471"/>
        <v>2.4921288812678135</v>
      </c>
      <c r="FZ103" s="60">
        <f t="shared" si="472"/>
        <v>0</v>
      </c>
      <c r="GA103" s="60">
        <f t="shared" si="473"/>
        <v>0.35586002823550489</v>
      </c>
      <c r="GB103" s="60">
        <f t="shared" si="474"/>
        <v>0.1518259075382945</v>
      </c>
      <c r="GC103" s="60">
        <f t="shared" si="475"/>
        <v>0.48349460456671944</v>
      </c>
      <c r="GD103" s="60">
        <f t="shared" si="476"/>
        <v>5.4602234129650052E-3</v>
      </c>
      <c r="GE103" s="60">
        <f t="shared" si="477"/>
        <v>1.7149092354261664</v>
      </c>
      <c r="GF103" s="60">
        <f t="shared" si="478"/>
        <v>0.16118368718641693</v>
      </c>
      <c r="GG103" s="60">
        <f t="shared" si="479"/>
        <v>0</v>
      </c>
      <c r="GH103" s="60">
        <f t="shared" si="480"/>
        <v>0</v>
      </c>
      <c r="GI103" s="60">
        <f t="shared" si="481"/>
        <v>2.0110546516486787</v>
      </c>
      <c r="GJ103" s="60">
        <f t="shared" si="482"/>
        <v>23.127128493959802</v>
      </c>
      <c r="GK103" s="60">
        <f t="shared" si="512"/>
        <v>-0.25425698791960372</v>
      </c>
      <c r="GL103" s="60"/>
      <c r="GM103" s="88">
        <f t="shared" si="483"/>
        <v>8.6650473792069107</v>
      </c>
      <c r="GN103" s="88">
        <f t="shared" si="484"/>
        <v>0</v>
      </c>
      <c r="GO103" s="88">
        <f t="shared" si="485"/>
        <v>0</v>
      </c>
      <c r="GP103" s="87">
        <f t="shared" si="486"/>
        <v>8.6650473792069107</v>
      </c>
      <c r="GQ103" s="88">
        <f t="shared" si="487"/>
        <v>2.4921288812678135</v>
      </c>
      <c r="GR103" s="88">
        <f t="shared" si="488"/>
        <v>6.2076594292242895E-2</v>
      </c>
      <c r="GS103" s="88">
        <f t="shared" si="489"/>
        <v>0</v>
      </c>
      <c r="GT103" s="88">
        <f t="shared" si="490"/>
        <v>-0.25425698791960372</v>
      </c>
      <c r="GU103" s="88">
        <f t="shared" si="491"/>
        <v>0.1518259075382945</v>
      </c>
      <c r="GV103" s="88">
        <f t="shared" si="492"/>
        <v>0.6101170161551086</v>
      </c>
      <c r="GW103" s="88">
        <f t="shared" si="493"/>
        <v>5.4602234129650052E-3</v>
      </c>
      <c r="GX103" s="87">
        <f t="shared" si="494"/>
        <v>3.0673516347468204</v>
      </c>
      <c r="GY103" s="88">
        <f t="shared" si="495"/>
        <v>0</v>
      </c>
      <c r="GZ103" s="88">
        <f t="shared" si="496"/>
        <v>0</v>
      </c>
      <c r="HA103" s="88">
        <f t="shared" si="497"/>
        <v>0</v>
      </c>
      <c r="HB103" s="88">
        <f t="shared" si="498"/>
        <v>0.48349460456671944</v>
      </c>
      <c r="HC103" s="88">
        <f t="shared" si="499"/>
        <v>1.5165053954332806</v>
      </c>
      <c r="HD103" s="87">
        <f t="shared" si="500"/>
        <v>2</v>
      </c>
      <c r="HE103" s="88">
        <f t="shared" si="501"/>
        <v>0.1984038399928858</v>
      </c>
      <c r="HF103" s="88">
        <f t="shared" si="502"/>
        <v>0.16118368718641693</v>
      </c>
      <c r="HG103" s="88">
        <f t="shared" si="503"/>
        <v>0.35958752717930276</v>
      </c>
      <c r="HH103" s="96" t="str">
        <f t="shared" si="504"/>
        <v>Fail</v>
      </c>
      <c r="HI103" s="83">
        <f t="shared" si="505"/>
        <v>0.19926152316283924</v>
      </c>
      <c r="HJ103" s="83">
        <f t="shared" si="506"/>
        <v>0.35958752717930276</v>
      </c>
      <c r="HK103" s="83">
        <f t="shared" si="507"/>
        <v>6.2076594292242895E-2</v>
      </c>
      <c r="HL103" s="83">
        <f t="shared" si="508"/>
        <v>8.6650473792069107</v>
      </c>
      <c r="HM103" s="96" t="str">
        <f t="shared" si="509"/>
        <v>Ferroactinolite</v>
      </c>
      <c r="HN103" s="60"/>
      <c r="HO103" s="60"/>
      <c r="HP103" s="97">
        <f>parameters!$E$5+parameters!$F$5*calcs!$Q103 +parameters!$G$5*calcs!$GM103+parameters!$H$5*LN(calcs!$GM103)+parameters!$I$5*calcs!$GQ103+parameters!$J$5*(calcs!$GU103+calcs!$GY103) + parameters!$K$5*calcs!$GT103+parameters!$L$5*(calcs!$GV103+calcs!$GZ103)+parameters!$M$5*(calcs!$GT103+calcs!$GV103+calcs!$GZ103)+parameters!$N$5*(calcs!$GO103+calcs!$GR103)+parameters!$O$5*calcs!$HB103+parameters!$P$5*calcs!$HE103</f>
        <v>66.454645284653182</v>
      </c>
      <c r="HQ103" s="97">
        <f>parameters!$E$6+parameters!$F$6*calcs!$Q103 +parameters!$G$6*calcs!$GM103+parameters!$H$6*LN(calcs!$GM103)+parameters!$I$6*calcs!$GQ103+parameters!$J$6*(calcs!$GU103+calcs!$GY103) + parameters!$K$6*calcs!$GT103+parameters!$L$6*(calcs!$GV103+calcs!$GZ103)+parameters!$M$6*(calcs!$GT103+calcs!$GV103+calcs!$GZ103)+parameters!$N$6*(calcs!$GO103+calcs!$GR103)+parameters!$O$6*calcs!$HB103+parameters!$P$6*calcs!$HE103</f>
        <v>100.6389426448423</v>
      </c>
      <c r="HR103" s="97">
        <f>parameters!$E$7+parameters!$F$7*calcs!$Q103 +parameters!$G$7*calcs!$GM103+parameters!$H$7*LN(calcs!$GM103)+parameters!$I$7*calcs!$GQ103+parameters!$J$7*(calcs!$GU103+calcs!$GY103) + parameters!$K$7*calcs!$GT103+parameters!$L$7*(calcs!$GV103+calcs!$GZ103)+parameters!$M$7*(calcs!$GT103+calcs!$GV103+calcs!$GZ103)+parameters!$N$7*(calcs!$GO103+calcs!$GR103)+parameters!$O$7*calcs!$HB103+parameters!$P$7*calcs!$HE103</f>
        <v>138.10428829437211</v>
      </c>
      <c r="HS103" s="97">
        <f>parameters!$E$8+parameters!$F$8*calcs!$Q103 +parameters!$G$8*calcs!$GM103+parameters!$H$8*LN(calcs!$GM103)+parameters!$I$8*calcs!$GQ103+parameters!$J$8*(calcs!$GU103+calcs!$GY103) + parameters!$K$8*calcs!$GT103+parameters!$L$8*(calcs!$GV103+calcs!$GZ103)+parameters!$M$8*(calcs!$GT103+calcs!$GV103+calcs!$GZ103)+parameters!$N$8*(calcs!$GO103+calcs!$GR103)+parameters!$O$8*calcs!$HB103+parameters!$P$8*calcs!$HE103</f>
        <v>138.01855485978385</v>
      </c>
      <c r="HT103" s="81"/>
      <c r="HU103" s="97">
        <f>EXP(parameters!$E$10+parameters!$F$10*calcs!$Q103 +parameters!$G$10*calcs!$GM103+parameters!$H$10*LN(calcs!$GM103)+parameters!$I$10*calcs!$GQ103+parameters!$J$10*(calcs!$GU103+calcs!$GY103) + parameters!$K$10*calcs!$GT103+parameters!$L$10*(calcs!$GV103+calcs!$GZ103)+parameters!$M$10*(calcs!$GT103+calcs!$GV103+calcs!$GZ103)+parameters!$N$10*(calcs!$GO103+calcs!$GR103)+parameters!$O$10*calcs!$HB103+parameters!$P$10*calcs!$HE103)</f>
        <v>8.400780100310843E-3</v>
      </c>
      <c r="HV103" s="97">
        <f>EXP(parameters!$E$11+parameters!$F$11*calcs!$Q103 +parameters!$G$11*calcs!$GM103+parameters!$H$11*LN(calcs!$GM103)+parameters!$I$11*calcs!$GQ103+parameters!$J$11*(calcs!$GU103+calcs!$GY103) + parameters!$K$11*calcs!$GT103+parameters!$L$11*(calcs!$GV103+calcs!$GZ103)+parameters!$M$11*(calcs!$GT103+calcs!$GV103+calcs!$GZ103)+parameters!$N$11*(calcs!$GO103+calcs!$GR103)+parameters!$O$11*calcs!$HB103+parameters!$P$11*calcs!$HE103)</f>
        <v>1.4250369758780307E-2</v>
      </c>
      <c r="HX103" s="97">
        <f>EXP(parameters!$E$13+parameters!$F$13*calcs!$Q103 +parameters!$G$13*calcs!$GM103+parameters!$H$13*LN(calcs!$GM103)+parameters!$I$13*calcs!$GQ103+parameters!$J$13*(calcs!$GU103+calcs!$GY103) + parameters!$K$13*calcs!$GT103+parameters!$L$13*(calcs!$GV103+calcs!$GZ103)+parameters!$M$13*(calcs!$GT103+calcs!$GV103+calcs!$GZ103)+parameters!$N$13*(calcs!$GO103+calcs!$GR103)+parameters!$O$13*calcs!$HB103+parameters!$P$13*calcs!$HE103)</f>
        <v>4.7799991208281829E-2</v>
      </c>
      <c r="HY103" s="97">
        <f>EXP(parameters!$E$14+parameters!$F$14*calcs!$Q103 +parameters!$G$14*calcs!$GM103+parameters!$H$14*LN(calcs!$GM103)+parameters!$I$14*calcs!$GQ103+parameters!$J$14*(calcs!$GU103+calcs!$GY103) + parameters!$K$14*calcs!$GT103+parameters!$L$14*(calcs!$GV103+calcs!$GZ103)+parameters!$M$14*(calcs!$GT103+calcs!$GV103+calcs!$GZ103)+parameters!$N$14*(calcs!$GO103+calcs!$GR103)+parameters!$O$14*calcs!$HB103+parameters!$P$14*calcs!$HE103)</f>
        <v>4.647743213088916E-2</v>
      </c>
      <c r="HZ103" s="81"/>
      <c r="IA103" s="97">
        <f>EXP(parameters!$E$16+parameters!$F$16*calcs!$Q103 +parameters!$G$16*calcs!$GM103+parameters!$H$16*LN(calcs!$GM103)+parameters!$I$16*calcs!$GQ103+parameters!$J$16*(calcs!$GU103+calcs!$GY103) + parameters!$K$16*calcs!$GT103+parameters!$L$16*(calcs!$GV103+calcs!$GZ103)+parameters!$M$16*(calcs!$GT103+calcs!$GV103+calcs!$GZ103)+parameters!$N$16*(calcs!$GO103+calcs!$GR103)+parameters!$O$16*calcs!$HB103+parameters!$P$16*calcs!$HE103)</f>
        <v>6.5182329975893951E-4</v>
      </c>
      <c r="IB103" s="81"/>
      <c r="IC103" s="97">
        <f>(parameters!$E$18+parameters!$F$18*calcs!$Q103 +parameters!$G$18*calcs!$GM103+parameters!$H$18*LN(calcs!$GM103)+parameters!$I$18*calcs!$GQ103+parameters!$J$18*(calcs!$GU103+calcs!$GY103) + parameters!$K$18*calcs!$GT103+parameters!$L$18*(calcs!$GV103+calcs!$GZ103)+parameters!$M$18*(calcs!$GT103+calcs!$GV103+calcs!$GZ103)+parameters!$N$18*(calcs!$GO103+calcs!$GR103)+parameters!$O$18*calcs!$HB103+parameters!$P$18*calcs!$HE103)</f>
        <v>-21.518809370327009</v>
      </c>
      <c r="ID103" s="97">
        <f>EXP(parameters!$E$19+parameters!$F$19*calcs!$Q103 +parameters!$G$19*calcs!$GM103+parameters!$H$19*LN(calcs!$GM103)+parameters!$I$19*calcs!$GQ103+parameters!$J$19*(calcs!$GU103+calcs!$GY103) + parameters!$K$19*calcs!$GT103+parameters!$L$19*(calcs!$GV103+calcs!$GZ103)+parameters!$M$19*(calcs!$GT103+calcs!$GV103+calcs!$GZ103)+parameters!$N$19*(calcs!$GO103+calcs!$GR103)+parameters!$O$19*calcs!$HB103+parameters!$P$19*calcs!$HE103)</f>
        <v>0.69817104532713992</v>
      </c>
      <c r="IE103" s="73"/>
      <c r="IF103" s="97">
        <f>(parameters!$E$21+parameters!$F$21*calcs!$Q103 +parameters!$G$21*calcs!$GM103+parameters!$H$21*LN(calcs!$GM103)+parameters!$I$21*calcs!$GQ103+parameters!$J$21*(calcs!$GU103+calcs!$GY103) + parameters!$K$21*calcs!$GT103+parameters!$L$21*(calcs!$GV103+calcs!$GZ103)+parameters!$M$21*(calcs!$GT103+calcs!$GV103+calcs!$GZ103)+parameters!$N$21*(calcs!$GO103+calcs!$GR103)+parameters!$O$21*calcs!$HB103+parameters!$P$21*calcs!$HE103)</f>
        <v>10.321676216915339</v>
      </c>
      <c r="IG103" s="97">
        <f>(parameters!$E$22+parameters!$F$22*calcs!$Q103 +parameters!$G$22*calcs!$GM103+parameters!$H$22*LN(calcs!$GM103)+parameters!$I$22*calcs!$GQ103+parameters!$J$22*(calcs!$GU103+calcs!$GY103) + parameters!$K$22*calcs!$GT103+parameters!$L$22*(calcs!$GV103+calcs!$GZ103)+parameters!$M$22*(calcs!$GT103+calcs!$GV103+calcs!$GZ103)+parameters!$N$22*(calcs!$GO103+calcs!$GR103)+parameters!$O$22*calcs!$HB103+parameters!$P$22*calcs!$HE103)</f>
        <v>0.28351133532271366</v>
      </c>
      <c r="IH103" s="81"/>
      <c r="II103" s="97">
        <f>(parameters!$E$24+parameters!$F$24*calcs!$Q103 +parameters!$G$24*calcs!$GM103+parameters!$H$24*LN(calcs!$GM103)+parameters!$I$24*calcs!$GQ103+parameters!$J$24*(calcs!$GU103+calcs!$GY103) + parameters!$K$24*calcs!$GT103+parameters!$L$24*(calcs!$GV103+calcs!$GZ103)+parameters!$M$24*(calcs!$GT103+calcs!$GV103+calcs!$GZ103)+parameters!$N$24*(calcs!$GO103+calcs!$GR103)+parameters!$O$24*calcs!$HB103+parameters!$P$24*calcs!$HE103)</f>
        <v>22.656616864209202</v>
      </c>
    </row>
    <row r="104" spans="1:243" x14ac:dyDescent="0.3">
      <c r="A104" s="139" t="s">
        <v>186</v>
      </c>
      <c r="C104" s="117">
        <v>77.7</v>
      </c>
      <c r="D104" s="117">
        <v>0.06</v>
      </c>
      <c r="E104" s="117">
        <v>11.2</v>
      </c>
      <c r="F104" s="117"/>
      <c r="G104" s="117">
        <v>0.7</v>
      </c>
      <c r="H104" s="117">
        <v>0.11</v>
      </c>
      <c r="I104" s="117">
        <v>0.47</v>
      </c>
      <c r="J104" s="117">
        <v>0.06</v>
      </c>
      <c r="K104" s="117">
        <v>3.51</v>
      </c>
      <c r="L104" s="117">
        <v>4.26</v>
      </c>
      <c r="M104" s="91">
        <v>0</v>
      </c>
      <c r="N104" s="91">
        <v>0</v>
      </c>
      <c r="O104" s="91">
        <v>0</v>
      </c>
      <c r="P104" s="91">
        <v>95.759999999999991</v>
      </c>
      <c r="Q104" s="60">
        <v>1025</v>
      </c>
      <c r="R104" s="92">
        <f t="shared" si="316"/>
        <v>1.2932756324900134</v>
      </c>
      <c r="S104" s="93">
        <f t="shared" si="317"/>
        <v>7.5122073369224978E-4</v>
      </c>
      <c r="T104" s="93">
        <f t="shared" si="318"/>
        <v>0.10984570601366009</v>
      </c>
      <c r="U104" s="93">
        <f t="shared" si="319"/>
        <v>0</v>
      </c>
      <c r="V104" s="93">
        <f t="shared" si="320"/>
        <v>9.7438752783964352E-3</v>
      </c>
      <c r="W104" s="93">
        <f t="shared" si="321"/>
        <v>2.7288514016373107E-3</v>
      </c>
      <c r="X104" s="93">
        <f t="shared" si="322"/>
        <v>8.3808844507845936E-3</v>
      </c>
      <c r="Y104" s="93">
        <f t="shared" si="323"/>
        <v>8.4578517056667607E-4</v>
      </c>
      <c r="Z104" s="93">
        <f t="shared" si="324"/>
        <v>5.6632085061069072E-2</v>
      </c>
      <c r="AA104" s="93">
        <f t="shared" si="325"/>
        <v>4.5221297745092003E-2</v>
      </c>
      <c r="AB104" s="93">
        <f t="shared" si="326"/>
        <v>0</v>
      </c>
      <c r="AC104" s="94">
        <f t="shared" si="327"/>
        <v>0</v>
      </c>
      <c r="AD104" s="92">
        <f t="shared" si="328"/>
        <v>2.5865512649800269</v>
      </c>
      <c r="AE104" s="93">
        <f t="shared" si="329"/>
        <v>1.5024414673844996E-3</v>
      </c>
      <c r="AF104" s="93">
        <f t="shared" si="330"/>
        <v>0.32953711804098029</v>
      </c>
      <c r="AG104" s="93">
        <f t="shared" si="331"/>
        <v>0</v>
      </c>
      <c r="AH104" s="93">
        <f t="shared" si="332"/>
        <v>9.7438752783964352E-3</v>
      </c>
      <c r="AI104" s="93">
        <f t="shared" si="333"/>
        <v>2.7288514016373107E-3</v>
      </c>
      <c r="AJ104" s="93">
        <f t="shared" si="334"/>
        <v>8.3808844507845936E-3</v>
      </c>
      <c r="AK104" s="93">
        <f t="shared" si="335"/>
        <v>8.4578517056667607E-4</v>
      </c>
      <c r="AL104" s="93">
        <f t="shared" si="336"/>
        <v>5.6632085061069072E-2</v>
      </c>
      <c r="AM104" s="93">
        <f t="shared" si="337"/>
        <v>4.5221297745092003E-2</v>
      </c>
      <c r="AN104" s="94">
        <f t="shared" si="338"/>
        <v>3.0411436035959372</v>
      </c>
      <c r="AO104" s="92">
        <f t="shared" si="339"/>
        <v>19.561943416350712</v>
      </c>
      <c r="AP104" s="93">
        <f t="shared" si="340"/>
        <v>1.1362881288796518E-2</v>
      </c>
      <c r="AQ104" s="93">
        <f t="shared" si="341"/>
        <v>2.4922709029525922</v>
      </c>
      <c r="AR104" s="93">
        <f t="shared" si="342"/>
        <v>0</v>
      </c>
      <c r="AS104" s="93">
        <f t="shared" si="343"/>
        <v>7.369238701458386E-2</v>
      </c>
      <c r="AT104" s="93">
        <f t="shared" si="344"/>
        <v>2.0638151438637967E-2</v>
      </c>
      <c r="AU104" s="93">
        <f t="shared" si="345"/>
        <v>6.3384163161555471E-2</v>
      </c>
      <c r="AV104" s="93">
        <f t="shared" si="346"/>
        <v>6.3966262231193831E-3</v>
      </c>
      <c r="AW104" s="93">
        <f t="shared" si="347"/>
        <v>0.42830531082597667</v>
      </c>
      <c r="AX104" s="93">
        <f t="shared" si="348"/>
        <v>0.34200616074403178</v>
      </c>
      <c r="AY104" s="94">
        <f t="shared" si="349"/>
        <v>23.000000000000007</v>
      </c>
      <c r="AZ104" s="92">
        <f t="shared" si="350"/>
        <v>9.7809717081753558</v>
      </c>
      <c r="BA104" s="93">
        <f t="shared" si="351"/>
        <v>5.681440644398259E-3</v>
      </c>
      <c r="BB104" s="93">
        <f t="shared" si="352"/>
        <v>1.6615139353017281</v>
      </c>
      <c r="BC104" s="93">
        <f t="shared" si="353"/>
        <v>0</v>
      </c>
      <c r="BD104" s="93">
        <f t="shared" si="354"/>
        <v>7.369238701458386E-2</v>
      </c>
      <c r="BE104" s="93">
        <f t="shared" si="355"/>
        <v>2.0638151438637967E-2</v>
      </c>
      <c r="BF104" s="93">
        <f t="shared" si="356"/>
        <v>6.3384163161555471E-2</v>
      </c>
      <c r="BG104" s="93">
        <f t="shared" si="357"/>
        <v>6.3966262231193831E-3</v>
      </c>
      <c r="BH104" s="93">
        <f t="shared" si="358"/>
        <v>0.85661062165195334</v>
      </c>
      <c r="BI104" s="93">
        <f t="shared" si="359"/>
        <v>0.68401232148806357</v>
      </c>
      <c r="BJ104" s="93">
        <f t="shared" si="360"/>
        <v>0</v>
      </c>
      <c r="BK104" s="93">
        <f t="shared" si="361"/>
        <v>0</v>
      </c>
      <c r="BL104" s="93">
        <f t="shared" si="362"/>
        <v>2</v>
      </c>
      <c r="BM104" s="94">
        <f t="shared" si="363"/>
        <v>13.152901355099395</v>
      </c>
      <c r="BN104" s="95">
        <f t="shared" si="364"/>
        <v>9.7809717081753558</v>
      </c>
      <c r="BO104" s="66">
        <f t="shared" si="365"/>
        <v>0</v>
      </c>
      <c r="BP104" s="66">
        <f t="shared" si="366"/>
        <v>0</v>
      </c>
      <c r="BQ104" s="66">
        <f t="shared" si="367"/>
        <v>9.7809717081753558</v>
      </c>
      <c r="BR104" s="66">
        <f t="shared" si="368"/>
        <v>1.6615139353017281</v>
      </c>
      <c r="BS104" s="66">
        <f t="shared" si="369"/>
        <v>5.681440644398259E-3</v>
      </c>
      <c r="BT104" s="66">
        <f t="shared" si="370"/>
        <v>0</v>
      </c>
      <c r="BU104" s="66"/>
      <c r="BV104" s="66">
        <f t="shared" si="371"/>
        <v>2.0638151438637967E-2</v>
      </c>
      <c r="BW104" s="66">
        <f t="shared" si="372"/>
        <v>7.369238701458386E-2</v>
      </c>
      <c r="BX104" s="66">
        <f t="shared" si="373"/>
        <v>6.3966262231193831E-3</v>
      </c>
      <c r="BY104" s="66">
        <f t="shared" si="374"/>
        <v>1.7679225406224677</v>
      </c>
      <c r="BZ104" s="66">
        <f t="shared" si="375"/>
        <v>0</v>
      </c>
      <c r="CA104" s="66">
        <f t="shared" si="376"/>
        <v>0</v>
      </c>
      <c r="CB104" s="66">
        <f t="shared" si="377"/>
        <v>0</v>
      </c>
      <c r="CC104" s="66">
        <f t="shared" si="378"/>
        <v>6.3384163161555471E-2</v>
      </c>
      <c r="CD104" s="56">
        <f t="shared" si="379"/>
        <v>6.3384163161555471E-2</v>
      </c>
      <c r="CE104" s="66">
        <f t="shared" si="380"/>
        <v>0.12676832632311094</v>
      </c>
      <c r="CF104" s="66">
        <f t="shared" si="381"/>
        <v>0.79322645849039786</v>
      </c>
      <c r="CG104" s="66">
        <f t="shared" si="382"/>
        <v>0.68401232148806357</v>
      </c>
      <c r="CH104" s="67">
        <f t="shared" si="383"/>
        <v>1.4772387799784614</v>
      </c>
      <c r="CI104" s="60"/>
      <c r="CJ104" s="60">
        <f t="shared" si="384"/>
        <v>0.8179146447497907</v>
      </c>
      <c r="CK104" s="60">
        <f t="shared" si="385"/>
        <v>1.2164616435594859</v>
      </c>
      <c r="CL104" s="60">
        <f t="shared" si="386"/>
        <v>1.2917361664831974</v>
      </c>
      <c r="CM104" s="60"/>
      <c r="CN104" s="60">
        <f t="shared" si="387"/>
        <v>0.8179146447497907</v>
      </c>
      <c r="CO104" s="60">
        <f t="shared" si="388"/>
        <v>8</v>
      </c>
      <c r="CP104" s="60">
        <f t="shared" si="389"/>
        <v>4.6469335063300237E-3</v>
      </c>
      <c r="CQ104" s="60">
        <f t="shared" si="390"/>
        <v>1.3589765801391396</v>
      </c>
      <c r="CR104" s="60">
        <f t="shared" si="391"/>
        <v>0</v>
      </c>
      <c r="CS104" s="60">
        <f t="shared" si="392"/>
        <v>6.0274082545797449E-2</v>
      </c>
      <c r="CT104" s="60">
        <f t="shared" si="393"/>
        <v>1.6880246302225954E-2</v>
      </c>
      <c r="CU104" s="60">
        <f t="shared" si="394"/>
        <v>5.1842835295046415E-2</v>
      </c>
      <c r="CV104" s="60">
        <f t="shared" si="395"/>
        <v>5.2318942648798853E-3</v>
      </c>
      <c r="CW104" s="60">
        <f t="shared" si="396"/>
        <v>0.70063437229735481</v>
      </c>
      <c r="CX104" s="60">
        <f t="shared" si="397"/>
        <v>0.55946369493438919</v>
      </c>
      <c r="CY104" s="60">
        <f t="shared" si="398"/>
        <v>0</v>
      </c>
      <c r="CZ104" s="60">
        <f t="shared" si="399"/>
        <v>0</v>
      </c>
      <c r="DA104" s="60">
        <f t="shared" si="400"/>
        <v>1.6358292894995814</v>
      </c>
      <c r="DB104" s="60">
        <f t="shared" si="401"/>
        <v>18.812036829245191</v>
      </c>
      <c r="DC104" s="60">
        <f t="shared" si="510"/>
        <v>8.3759263415096186</v>
      </c>
      <c r="DD104" s="60" t="str">
        <f t="shared" si="402"/>
        <v>FAIL</v>
      </c>
      <c r="DE104" s="59">
        <f t="shared" si="403"/>
        <v>8</v>
      </c>
      <c r="DF104" s="59">
        <f t="shared" si="404"/>
        <v>0</v>
      </c>
      <c r="DG104" s="59">
        <f t="shared" si="405"/>
        <v>0</v>
      </c>
      <c r="DH104" s="59">
        <f t="shared" si="406"/>
        <v>8</v>
      </c>
      <c r="DI104" s="59">
        <f t="shared" si="407"/>
        <v>1.3589765801391396</v>
      </c>
      <c r="DJ104" s="59">
        <f t="shared" si="408"/>
        <v>4.6469335063300237E-3</v>
      </c>
      <c r="DK104" s="59">
        <f t="shared" si="409"/>
        <v>0</v>
      </c>
      <c r="DL104" s="59">
        <f t="shared" si="410"/>
        <v>8.3759263415096186</v>
      </c>
      <c r="DM104" s="59">
        <f t="shared" si="411"/>
        <v>0</v>
      </c>
      <c r="DN104" s="59">
        <f t="shared" si="412"/>
        <v>0</v>
      </c>
      <c r="DO104" s="59">
        <f t="shared" si="413"/>
        <v>0</v>
      </c>
      <c r="DP104" s="59">
        <f t="shared" si="414"/>
        <v>9.7395498551550883</v>
      </c>
      <c r="DQ104" s="59">
        <f t="shared" si="415"/>
        <v>1.6880246302225954E-2</v>
      </c>
      <c r="DR104" s="59">
        <f t="shared" si="416"/>
        <v>0</v>
      </c>
      <c r="DS104" s="59">
        <f t="shared" si="417"/>
        <v>5.2318942648798853E-3</v>
      </c>
      <c r="DT104" s="59">
        <f t="shared" si="418"/>
        <v>5.1842835295046415E-2</v>
      </c>
      <c r="DU104" s="59">
        <f t="shared" si="419"/>
        <v>0.70063437229735481</v>
      </c>
      <c r="DV104" s="59">
        <f t="shared" si="420"/>
        <v>0.77458934815950709</v>
      </c>
      <c r="DW104" s="59">
        <f t="shared" si="421"/>
        <v>0</v>
      </c>
      <c r="DX104" s="59">
        <f t="shared" si="422"/>
        <v>0</v>
      </c>
      <c r="DY104" s="59">
        <f t="shared" si="423"/>
        <v>0</v>
      </c>
      <c r="DZ104" s="60"/>
      <c r="EA104" s="60">
        <f t="shared" si="424"/>
        <v>0.69914879067910285</v>
      </c>
      <c r="EB104" s="60">
        <f t="shared" si="425"/>
        <v>1.2029941047326482</v>
      </c>
      <c r="EC104" s="60">
        <f t="shared" si="426"/>
        <v>1.1195046776187711</v>
      </c>
      <c r="ED104" s="60">
        <f t="shared" si="427"/>
        <v>0.99840055391272808</v>
      </c>
      <c r="EE104" s="60"/>
      <c r="EF104" s="60">
        <f t="shared" si="428"/>
        <v>1.2029941047326482</v>
      </c>
      <c r="EG104" s="60">
        <f t="shared" si="429"/>
        <v>11.766451303491774</v>
      </c>
      <c r="EH104" s="60">
        <f t="shared" si="430"/>
        <v>6.8347396015995638E-3</v>
      </c>
      <c r="EI104" s="60">
        <f t="shared" si="431"/>
        <v>1.9987914690991215</v>
      </c>
      <c r="EJ104" s="60">
        <f t="shared" si="432"/>
        <v>0</v>
      </c>
      <c r="EK104" s="60">
        <f t="shared" si="433"/>
        <v>8.8651507142221142E-2</v>
      </c>
      <c r="EL104" s="60">
        <f t="shared" si="434"/>
        <v>2.4827574513261098E-2</v>
      </c>
      <c r="EM104" s="60">
        <f t="shared" si="435"/>
        <v>7.6250774616763523E-2</v>
      </c>
      <c r="EN104" s="60">
        <f t="shared" si="436"/>
        <v>7.6951036365908833E-3</v>
      </c>
      <c r="EO104" s="60">
        <f t="shared" si="437"/>
        <v>1.0304975278986688</v>
      </c>
      <c r="EP104" s="60">
        <f t="shared" si="438"/>
        <v>0.82286279031463339</v>
      </c>
      <c r="EQ104" s="60">
        <f t="shared" si="439"/>
        <v>0</v>
      </c>
      <c r="ER104" s="60">
        <f t="shared" si="440"/>
        <v>0</v>
      </c>
      <c r="ES104" s="60">
        <f t="shared" si="441"/>
        <v>2.4059882094652965</v>
      </c>
      <c r="ET104" s="60">
        <f t="shared" si="442"/>
        <v>27.668864408850915</v>
      </c>
      <c r="EU104" s="60">
        <f t="shared" si="511"/>
        <v>-9.3377288177018301</v>
      </c>
      <c r="EV104" s="60" t="str">
        <f t="shared" si="443"/>
        <v/>
      </c>
      <c r="EW104" s="62">
        <f t="shared" si="444"/>
        <v>11.766451303491774</v>
      </c>
      <c r="EX104" s="62">
        <f t="shared" si="445"/>
        <v>0</v>
      </c>
      <c r="EY104" s="62">
        <f t="shared" si="446"/>
        <v>0</v>
      </c>
      <c r="EZ104" s="62">
        <f t="shared" si="447"/>
        <v>11.766451303491774</v>
      </c>
      <c r="FA104" s="62">
        <f t="shared" si="448"/>
        <v>1.9987914690991215</v>
      </c>
      <c r="FB104" s="62">
        <f t="shared" si="449"/>
        <v>6.8347396015995638E-3</v>
      </c>
      <c r="FC104" s="62">
        <f t="shared" si="450"/>
        <v>0</v>
      </c>
      <c r="FD104" s="62">
        <f t="shared" si="451"/>
        <v>-9.3377288177018301</v>
      </c>
      <c r="FE104" s="62">
        <f t="shared" si="452"/>
        <v>2.4827574513261098E-2</v>
      </c>
      <c r="FF104" s="62">
        <f t="shared" si="453"/>
        <v>9.4263803248440503</v>
      </c>
      <c r="FG104" s="62">
        <f t="shared" si="454"/>
        <v>7.6951036365908833E-3</v>
      </c>
      <c r="FH104" s="62">
        <f t="shared" si="455"/>
        <v>2.1268003939927933</v>
      </c>
      <c r="FI104" s="62">
        <f t="shared" si="456"/>
        <v>0</v>
      </c>
      <c r="FJ104" s="62">
        <f t="shared" si="457"/>
        <v>0</v>
      </c>
      <c r="FK104" s="62">
        <f t="shared" si="458"/>
        <v>0</v>
      </c>
      <c r="FL104" s="62">
        <f t="shared" si="459"/>
        <v>7.6250774616763523E-2</v>
      </c>
      <c r="FM104" s="62">
        <f t="shared" si="460"/>
        <v>1.0304975278986688</v>
      </c>
      <c r="FN104" s="62">
        <f t="shared" si="461"/>
        <v>1.1067483025154323</v>
      </c>
      <c r="FO104" s="62">
        <f t="shared" si="462"/>
        <v>0</v>
      </c>
      <c r="FP104" s="62">
        <f t="shared" si="463"/>
        <v>0.82286279031463339</v>
      </c>
      <c r="FQ104" s="62">
        <f t="shared" si="464"/>
        <v>0.82286279031463339</v>
      </c>
      <c r="FR104" s="62" t="str">
        <f t="shared" si="465"/>
        <v>Fail</v>
      </c>
      <c r="FS104" s="62" t="str">
        <f t="shared" si="466"/>
        <v>Low-Ca</v>
      </c>
      <c r="FT104" s="60">
        <f t="shared" si="467"/>
        <v>2.6269207891352589E-3</v>
      </c>
      <c r="FU104" s="60"/>
      <c r="FV104" s="60">
        <f t="shared" si="468"/>
        <v>1.0104543747412196</v>
      </c>
      <c r="FW104" s="60">
        <f t="shared" si="469"/>
        <v>9.883225651745887</v>
      </c>
      <c r="FX104" s="60">
        <f t="shared" si="470"/>
        <v>5.7408365539647942E-3</v>
      </c>
      <c r="FY104" s="60">
        <f t="shared" si="471"/>
        <v>1.6788840246191308</v>
      </c>
      <c r="FZ104" s="60">
        <f t="shared" si="472"/>
        <v>0</v>
      </c>
      <c r="GA104" s="60">
        <f t="shared" si="473"/>
        <v>7.4462794844009306E-2</v>
      </c>
      <c r="GB104" s="60">
        <f t="shared" si="474"/>
        <v>2.0853910407743526E-2</v>
      </c>
      <c r="GC104" s="60">
        <f t="shared" si="475"/>
        <v>6.4046804955904979E-2</v>
      </c>
      <c r="GD104" s="60">
        <f t="shared" si="476"/>
        <v>6.4634989507353852E-3</v>
      </c>
      <c r="GE104" s="60">
        <f t="shared" si="477"/>
        <v>0.86556595009801196</v>
      </c>
      <c r="GF104" s="60">
        <f t="shared" si="478"/>
        <v>0.69116324262451134</v>
      </c>
      <c r="GG104" s="60">
        <f t="shared" si="479"/>
        <v>0</v>
      </c>
      <c r="GH104" s="60">
        <f t="shared" si="480"/>
        <v>0</v>
      </c>
      <c r="GI104" s="60">
        <f t="shared" si="481"/>
        <v>2.0209087494824391</v>
      </c>
      <c r="GJ104" s="60">
        <f t="shared" si="482"/>
        <v>23.240450619048055</v>
      </c>
      <c r="GK104" s="60">
        <f t="shared" si="512"/>
        <v>-0.4809012380961093</v>
      </c>
      <c r="GL104" s="60"/>
      <c r="GM104" s="88">
        <f t="shared" si="483"/>
        <v>9.883225651745887</v>
      </c>
      <c r="GN104" s="88">
        <f t="shared" si="484"/>
        <v>0</v>
      </c>
      <c r="GO104" s="88">
        <f t="shared" si="485"/>
        <v>0</v>
      </c>
      <c r="GP104" s="87">
        <f t="shared" si="486"/>
        <v>9.883225651745887</v>
      </c>
      <c r="GQ104" s="88">
        <f t="shared" si="487"/>
        <v>1.6788840246191308</v>
      </c>
      <c r="GR104" s="88">
        <f t="shared" si="488"/>
        <v>5.7408365539647942E-3</v>
      </c>
      <c r="GS104" s="88">
        <f t="shared" si="489"/>
        <v>0</v>
      </c>
      <c r="GT104" s="88">
        <f t="shared" si="490"/>
        <v>-0.4809012380961093</v>
      </c>
      <c r="GU104" s="88">
        <f t="shared" si="491"/>
        <v>2.0853910407743526E-2</v>
      </c>
      <c r="GV104" s="88">
        <f t="shared" si="492"/>
        <v>0.5553640329401186</v>
      </c>
      <c r="GW104" s="88">
        <f t="shared" si="493"/>
        <v>6.4634989507353852E-3</v>
      </c>
      <c r="GX104" s="87">
        <f t="shared" si="494"/>
        <v>1.7864050653755836</v>
      </c>
      <c r="GY104" s="88">
        <f t="shared" si="495"/>
        <v>0</v>
      </c>
      <c r="GZ104" s="88">
        <f t="shared" si="496"/>
        <v>0</v>
      </c>
      <c r="HA104" s="88">
        <f t="shared" si="497"/>
        <v>0</v>
      </c>
      <c r="HB104" s="88">
        <f t="shared" si="498"/>
        <v>6.4046804955904979E-2</v>
      </c>
      <c r="HC104" s="88">
        <f t="shared" si="499"/>
        <v>0.86556595009801196</v>
      </c>
      <c r="HD104" s="87">
        <f t="shared" si="500"/>
        <v>0.92961275505391694</v>
      </c>
      <c r="HE104" s="88">
        <f t="shared" si="501"/>
        <v>0</v>
      </c>
      <c r="HF104" s="88">
        <f t="shared" si="502"/>
        <v>0.69116324262451134</v>
      </c>
      <c r="HG104" s="88">
        <f t="shared" si="503"/>
        <v>0.69116324262451134</v>
      </c>
      <c r="HH104" s="96" t="str">
        <f t="shared" si="504"/>
        <v>Fail</v>
      </c>
      <c r="HI104" s="83">
        <f t="shared" si="505"/>
        <v>3.619101183587066E-2</v>
      </c>
      <c r="HJ104" s="83">
        <f t="shared" si="506"/>
        <v>0.69116324262451134</v>
      </c>
      <c r="HK104" s="83">
        <f t="shared" si="507"/>
        <v>5.7408365539647942E-3</v>
      </c>
      <c r="HL104" s="83">
        <f t="shared" si="508"/>
        <v>9.883225651745887</v>
      </c>
      <c r="HM104" s="96" t="str">
        <f t="shared" si="509"/>
        <v>Ferro-edenite</v>
      </c>
      <c r="HN104" s="60"/>
      <c r="HO104" s="60"/>
      <c r="HP104" s="97">
        <f>parameters!$E$5+parameters!$F$5*calcs!$Q104 +parameters!$G$5*calcs!$GM104+parameters!$H$5*LN(calcs!$GM104)+parameters!$I$5*calcs!$GQ104+parameters!$J$5*(calcs!$GU104+calcs!$GY104) + parameters!$K$5*calcs!$GT104+parameters!$L$5*(calcs!$GV104+calcs!$GZ104)+parameters!$M$5*(calcs!$GT104+calcs!$GV104+calcs!$GZ104)+parameters!$N$5*(calcs!$GO104+calcs!$GR104)+parameters!$O$5*calcs!$HB104+parameters!$P$5*calcs!$HE104</f>
        <v>12.721171616265101</v>
      </c>
      <c r="HQ104" s="97">
        <f>parameters!$E$6+parameters!$F$6*calcs!$Q104 +parameters!$G$6*calcs!$GM104+parameters!$H$6*LN(calcs!$GM104)+parameters!$I$6*calcs!$GQ104+parameters!$J$6*(calcs!$GU104+calcs!$GY104) + parameters!$K$6*calcs!$GT104+parameters!$L$6*(calcs!$GV104+calcs!$GZ104)+parameters!$M$6*(calcs!$GT104+calcs!$GV104+calcs!$GZ104)+parameters!$N$6*(calcs!$GO104+calcs!$GR104)+parameters!$O$6*calcs!$HB104+parameters!$P$6*calcs!$HE104</f>
        <v>101.73477147734262</v>
      </c>
      <c r="HR104" s="97">
        <f>parameters!$E$7+parameters!$F$7*calcs!$Q104 +parameters!$G$7*calcs!$GM104+parameters!$H$7*LN(calcs!$GM104)+parameters!$I$7*calcs!$GQ104+parameters!$J$7*(calcs!$GU104+calcs!$GY104) + parameters!$K$7*calcs!$GT104+parameters!$L$7*(calcs!$GV104+calcs!$GZ104)+parameters!$M$7*(calcs!$GT104+calcs!$GV104+calcs!$GZ104)+parameters!$N$7*(calcs!$GO104+calcs!$GR104)+parameters!$O$7*calcs!$HB104+parameters!$P$7*calcs!$HE104</f>
        <v>160.75413095936312</v>
      </c>
      <c r="HS104" s="97">
        <f>parameters!$E$8+parameters!$F$8*calcs!$Q104 +parameters!$G$8*calcs!$GM104+parameters!$H$8*LN(calcs!$GM104)+parameters!$I$8*calcs!$GQ104+parameters!$J$8*(calcs!$GU104+calcs!$GY104) + parameters!$K$8*calcs!$GT104+parameters!$L$8*(calcs!$GV104+calcs!$GZ104)+parameters!$M$8*(calcs!$GT104+calcs!$GV104+calcs!$GZ104)+parameters!$N$8*(calcs!$GO104+calcs!$GR104)+parameters!$O$8*calcs!$HB104+parameters!$P$8*calcs!$HE104</f>
        <v>160.99123637133849</v>
      </c>
      <c r="HT104" s="81"/>
      <c r="HU104" s="97">
        <f>EXP(parameters!$E$10+parameters!$F$10*calcs!$Q104 +parameters!$G$10*calcs!$GM104+parameters!$H$10*LN(calcs!$GM104)+parameters!$I$10*calcs!$GQ104+parameters!$J$10*(calcs!$GU104+calcs!$GY104) + parameters!$K$10*calcs!$GT104+parameters!$L$10*(calcs!$GV104+calcs!$GZ104)+parameters!$M$10*(calcs!$GT104+calcs!$GV104+calcs!$GZ104)+parameters!$N$10*(calcs!$GO104+calcs!$GR104)+parameters!$O$10*calcs!$HB104+parameters!$P$10*calcs!$HE104)</f>
        <v>6.3636622495776536E-3</v>
      </c>
      <c r="HV104" s="97">
        <f>EXP(parameters!$E$11+parameters!$F$11*calcs!$Q104 +parameters!$G$11*calcs!$GM104+parameters!$H$11*LN(calcs!$GM104)+parameters!$I$11*calcs!$GQ104+parameters!$J$11*(calcs!$GU104+calcs!$GY104) + parameters!$K$11*calcs!$GT104+parameters!$L$11*(calcs!$GV104+calcs!$GZ104)+parameters!$M$11*(calcs!$GT104+calcs!$GV104+calcs!$GZ104)+parameters!$N$11*(calcs!$GO104+calcs!$GR104)+parameters!$O$11*calcs!$HB104+parameters!$P$11*calcs!$HE104)</f>
        <v>8.459702051114756E-3</v>
      </c>
      <c r="HX104" s="97">
        <f>EXP(parameters!$E$13+parameters!$F$13*calcs!$Q104 +parameters!$G$13*calcs!$GM104+parameters!$H$13*LN(calcs!$GM104)+parameters!$I$13*calcs!$GQ104+parameters!$J$13*(calcs!$GU104+calcs!$GY104) + parameters!$K$13*calcs!$GT104+parameters!$L$13*(calcs!$GV104+calcs!$GZ104)+parameters!$M$13*(calcs!$GT104+calcs!$GV104+calcs!$GZ104)+parameters!$N$13*(calcs!$GO104+calcs!$GR104)+parameters!$O$13*calcs!$HB104+parameters!$P$13*calcs!$HE104)</f>
        <v>1.7139618236354803E-2</v>
      </c>
      <c r="HY104" s="97">
        <f>EXP(parameters!$E$14+parameters!$F$14*calcs!$Q104 +parameters!$G$14*calcs!$GM104+parameters!$H$14*LN(calcs!$GM104)+parameters!$I$14*calcs!$GQ104+parameters!$J$14*(calcs!$GU104+calcs!$GY104) + parameters!$K$14*calcs!$GT104+parameters!$L$14*(calcs!$GV104+calcs!$GZ104)+parameters!$M$14*(calcs!$GT104+calcs!$GV104+calcs!$GZ104)+parameters!$N$14*(calcs!$GO104+calcs!$GR104)+parameters!$O$14*calcs!$HB104+parameters!$P$14*calcs!$HE104)</f>
        <v>6.0233129538817117E-3</v>
      </c>
      <c r="HZ104" s="81"/>
      <c r="IA104" s="97">
        <f>EXP(parameters!$E$16+parameters!$F$16*calcs!$Q104 +parameters!$G$16*calcs!$GM104+parameters!$H$16*LN(calcs!$GM104)+parameters!$I$16*calcs!$GQ104+parameters!$J$16*(calcs!$GU104+calcs!$GY104) + parameters!$K$16*calcs!$GT104+parameters!$L$16*(calcs!$GV104+calcs!$GZ104)+parameters!$M$16*(calcs!$GT104+calcs!$GV104+calcs!$GZ104)+parameters!$N$16*(calcs!$GO104+calcs!$GR104)+parameters!$O$16*calcs!$HB104+parameters!$P$16*calcs!$HE104)</f>
        <v>9.532674372682147E-6</v>
      </c>
      <c r="IB104" s="81"/>
      <c r="IC104" s="97">
        <f>(parameters!$E$18+parameters!$F$18*calcs!$Q104 +parameters!$G$18*calcs!$GM104+parameters!$H$18*LN(calcs!$GM104)+parameters!$I$18*calcs!$GQ104+parameters!$J$18*(calcs!$GU104+calcs!$GY104) + parameters!$K$18*calcs!$GT104+parameters!$L$18*(calcs!$GV104+calcs!$GZ104)+parameters!$M$18*(calcs!$GT104+calcs!$GV104+calcs!$GZ104)+parameters!$N$18*(calcs!$GO104+calcs!$GR104)+parameters!$O$18*calcs!$HB104+parameters!$P$18*calcs!$HE104)</f>
        <v>-29.76041691856085</v>
      </c>
      <c r="ID104" s="97">
        <f>EXP(parameters!$E$19+parameters!$F$19*calcs!$Q104 +parameters!$G$19*calcs!$GM104+parameters!$H$19*LN(calcs!$GM104)+parameters!$I$19*calcs!$GQ104+parameters!$J$19*(calcs!$GU104+calcs!$GY104) + parameters!$K$19*calcs!$GT104+parameters!$L$19*(calcs!$GV104+calcs!$GZ104)+parameters!$M$19*(calcs!$GT104+calcs!$GV104+calcs!$GZ104)+parameters!$N$19*(calcs!$GO104+calcs!$GR104)+parameters!$O$19*calcs!$HB104+parameters!$P$19*calcs!$HE104)</f>
        <v>5.2282652635648484E-2</v>
      </c>
      <c r="IE104" s="73"/>
      <c r="IF104" s="97">
        <f>(parameters!$E$21+parameters!$F$21*calcs!$Q104 +parameters!$G$21*calcs!$GM104+parameters!$H$21*LN(calcs!$GM104)+parameters!$I$21*calcs!$GQ104+parameters!$J$21*(calcs!$GU104+calcs!$GY104) + parameters!$K$21*calcs!$GT104+parameters!$L$21*(calcs!$GV104+calcs!$GZ104)+parameters!$M$21*(calcs!$GT104+calcs!$GV104+calcs!$GZ104)+parameters!$N$21*(calcs!$GO104+calcs!$GR104)+parameters!$O$21*calcs!$HB104+parameters!$P$21*calcs!$HE104)</f>
        <v>29.845414973845632</v>
      </c>
      <c r="IG104" s="97">
        <f>(parameters!$E$22+parameters!$F$22*calcs!$Q104 +parameters!$G$22*calcs!$GM104+parameters!$H$22*LN(calcs!$GM104)+parameters!$I$22*calcs!$GQ104+parameters!$J$22*(calcs!$GU104+calcs!$GY104) + parameters!$K$22*calcs!$GT104+parameters!$L$22*(calcs!$GV104+calcs!$GZ104)+parameters!$M$22*(calcs!$GT104+calcs!$GV104+calcs!$GZ104)+parameters!$N$22*(calcs!$GO104+calcs!$GR104)+parameters!$O$22*calcs!$HB104+parameters!$P$22*calcs!$HE104)</f>
        <v>0.46207392909412359</v>
      </c>
      <c r="IH104" s="81"/>
      <c r="II104" s="97">
        <f>(parameters!$E$24+parameters!$F$24*calcs!$Q104 +parameters!$G$24*calcs!$GM104+parameters!$H$24*LN(calcs!$GM104)+parameters!$I$24*calcs!$GQ104+parameters!$J$24*(calcs!$GU104+calcs!$GY104) + parameters!$K$24*calcs!$GT104+parameters!$L$24*(calcs!$GV104+calcs!$GZ104)+parameters!$M$24*(calcs!$GT104+calcs!$GV104+calcs!$GZ104)+parameters!$N$24*(calcs!$GO104+calcs!$GR104)+parameters!$O$24*calcs!$HB104+parameters!$P$24*calcs!$HE104)</f>
        <v>14.095435978126822</v>
      </c>
    </row>
    <row r="105" spans="1:243" x14ac:dyDescent="0.3">
      <c r="A105" s="138" t="s">
        <v>187</v>
      </c>
      <c r="C105" s="115">
        <v>59.099998474121101</v>
      </c>
      <c r="D105" s="115">
        <v>0.54000002145767201</v>
      </c>
      <c r="E105" s="115">
        <v>19.100000381469702</v>
      </c>
      <c r="F105" s="115"/>
      <c r="G105" s="115">
        <v>5.2199997901916504</v>
      </c>
      <c r="H105" s="115">
        <v>3.25</v>
      </c>
      <c r="I105" s="115">
        <v>7.4499998092651403</v>
      </c>
      <c r="J105" s="115">
        <v>0.18999999761581399</v>
      </c>
      <c r="K105" s="115">
        <v>4</v>
      </c>
      <c r="L105" s="115">
        <v>0.87999999523162797</v>
      </c>
      <c r="M105" s="91">
        <v>0</v>
      </c>
      <c r="N105" s="91">
        <v>0</v>
      </c>
      <c r="O105" s="91">
        <v>0</v>
      </c>
      <c r="P105" s="91">
        <v>95.759999999999991</v>
      </c>
      <c r="Q105" s="60">
        <v>1025</v>
      </c>
      <c r="R105" s="92">
        <f t="shared" si="316"/>
        <v>0.98368839004862019</v>
      </c>
      <c r="S105" s="93">
        <f t="shared" si="317"/>
        <v>6.7609868718877175E-3</v>
      </c>
      <c r="T105" s="93">
        <f t="shared" si="318"/>
        <v>0.18732616310390326</v>
      </c>
      <c r="U105" s="93">
        <f t="shared" si="319"/>
        <v>0</v>
      </c>
      <c r="V105" s="93">
        <f t="shared" si="320"/>
        <v>7.2661467012690009E-2</v>
      </c>
      <c r="W105" s="93">
        <f t="shared" si="321"/>
        <v>8.0625155048375086E-2</v>
      </c>
      <c r="X105" s="93">
        <f t="shared" si="322"/>
        <v>0.13284593097833702</v>
      </c>
      <c r="Y105" s="93">
        <f t="shared" si="323"/>
        <v>2.678319673185988E-3</v>
      </c>
      <c r="Z105" s="93">
        <f t="shared" si="324"/>
        <v>6.4537988673582986E-2</v>
      </c>
      <c r="AA105" s="93">
        <f t="shared" si="325"/>
        <v>9.3414886854575087E-3</v>
      </c>
      <c r="AB105" s="93">
        <f t="shared" si="326"/>
        <v>0</v>
      </c>
      <c r="AC105" s="94">
        <f t="shared" si="327"/>
        <v>0</v>
      </c>
      <c r="AD105" s="92">
        <f t="shared" si="328"/>
        <v>1.9673767800972404</v>
      </c>
      <c r="AE105" s="93">
        <f t="shared" si="329"/>
        <v>1.3521973743775435E-2</v>
      </c>
      <c r="AF105" s="93">
        <f t="shared" si="330"/>
        <v>0.56197848931170979</v>
      </c>
      <c r="AG105" s="93">
        <f t="shared" si="331"/>
        <v>0</v>
      </c>
      <c r="AH105" s="93">
        <f t="shared" si="332"/>
        <v>7.2661467012690009E-2</v>
      </c>
      <c r="AI105" s="93">
        <f t="shared" si="333"/>
        <v>8.0625155048375086E-2</v>
      </c>
      <c r="AJ105" s="93">
        <f t="shared" si="334"/>
        <v>0.13284593097833702</v>
      </c>
      <c r="AK105" s="93">
        <f t="shared" si="335"/>
        <v>2.678319673185988E-3</v>
      </c>
      <c r="AL105" s="93">
        <f t="shared" si="336"/>
        <v>6.4537988673582986E-2</v>
      </c>
      <c r="AM105" s="93">
        <f t="shared" si="337"/>
        <v>9.3414886854575087E-3</v>
      </c>
      <c r="AN105" s="94">
        <f t="shared" si="338"/>
        <v>2.9055675932243545</v>
      </c>
      <c r="AO105" s="92">
        <f t="shared" si="339"/>
        <v>15.573434274169561</v>
      </c>
      <c r="AP105" s="93">
        <f t="shared" si="340"/>
        <v>0.10703774258498919</v>
      </c>
      <c r="AQ105" s="93">
        <f t="shared" si="341"/>
        <v>4.4485302232551698</v>
      </c>
      <c r="AR105" s="93">
        <f t="shared" si="342"/>
        <v>0</v>
      </c>
      <c r="AS105" s="93">
        <f t="shared" si="343"/>
        <v>0.57517634254631045</v>
      </c>
      <c r="AT105" s="93">
        <f t="shared" si="344"/>
        <v>0.63821560043447267</v>
      </c>
      <c r="AU105" s="93">
        <f t="shared" si="345"/>
        <v>1.0515867604067894</v>
      </c>
      <c r="AV105" s="93">
        <f t="shared" si="346"/>
        <v>2.1201142464188114E-2</v>
      </c>
      <c r="AW105" s="93">
        <f t="shared" si="347"/>
        <v>0.51087221063240706</v>
      </c>
      <c r="AX105" s="93">
        <f t="shared" si="348"/>
        <v>7.3945703506107574E-2</v>
      </c>
      <c r="AY105" s="94">
        <f t="shared" si="349"/>
        <v>22.999999999999996</v>
      </c>
      <c r="AZ105" s="92">
        <f t="shared" si="350"/>
        <v>7.7867171370847803</v>
      </c>
      <c r="BA105" s="93">
        <f t="shared" si="351"/>
        <v>5.3518871292494594E-2</v>
      </c>
      <c r="BB105" s="93">
        <f t="shared" si="352"/>
        <v>2.9656868155034464</v>
      </c>
      <c r="BC105" s="93">
        <f t="shared" si="353"/>
        <v>0</v>
      </c>
      <c r="BD105" s="93">
        <f t="shared" si="354"/>
        <v>0.57517634254631045</v>
      </c>
      <c r="BE105" s="93">
        <f t="shared" si="355"/>
        <v>0.63821560043447267</v>
      </c>
      <c r="BF105" s="93">
        <f t="shared" si="356"/>
        <v>1.0515867604067894</v>
      </c>
      <c r="BG105" s="93">
        <f t="shared" si="357"/>
        <v>2.1201142464188114E-2</v>
      </c>
      <c r="BH105" s="93">
        <f t="shared" si="358"/>
        <v>1.0217444212648141</v>
      </c>
      <c r="BI105" s="93">
        <f t="shared" si="359"/>
        <v>0.14789140701221515</v>
      </c>
      <c r="BJ105" s="93">
        <f t="shared" si="360"/>
        <v>0</v>
      </c>
      <c r="BK105" s="93">
        <f t="shared" si="361"/>
        <v>0</v>
      </c>
      <c r="BL105" s="93">
        <f t="shared" si="362"/>
        <v>2</v>
      </c>
      <c r="BM105" s="94">
        <f t="shared" si="363"/>
        <v>14.261738498009512</v>
      </c>
      <c r="BN105" s="95">
        <f t="shared" si="364"/>
        <v>7.7867171370847803</v>
      </c>
      <c r="BO105" s="66">
        <f t="shared" si="365"/>
        <v>0.2132828629152197</v>
      </c>
      <c r="BP105" s="66">
        <f t="shared" si="366"/>
        <v>0</v>
      </c>
      <c r="BQ105" s="66">
        <f t="shared" si="367"/>
        <v>8</v>
      </c>
      <c r="BR105" s="66">
        <f t="shared" si="368"/>
        <v>2.7524039525882267</v>
      </c>
      <c r="BS105" s="66">
        <f t="shared" si="369"/>
        <v>5.3518871292494594E-2</v>
      </c>
      <c r="BT105" s="66">
        <f t="shared" si="370"/>
        <v>0</v>
      </c>
      <c r="BU105" s="66"/>
      <c r="BV105" s="66">
        <f t="shared" si="371"/>
        <v>0.63821560043447267</v>
      </c>
      <c r="BW105" s="66">
        <f t="shared" si="372"/>
        <v>0.57517634254631045</v>
      </c>
      <c r="BX105" s="66">
        <f t="shared" si="373"/>
        <v>2.1201142464188114E-2</v>
      </c>
      <c r="BY105" s="66">
        <f t="shared" si="374"/>
        <v>4.040515909325693</v>
      </c>
      <c r="BZ105" s="66">
        <f t="shared" si="375"/>
        <v>0</v>
      </c>
      <c r="CA105" s="66">
        <f t="shared" si="376"/>
        <v>0</v>
      </c>
      <c r="CB105" s="66">
        <f t="shared" si="377"/>
        <v>0</v>
      </c>
      <c r="CC105" s="66">
        <f t="shared" si="378"/>
        <v>1.0515867604067894</v>
      </c>
      <c r="CD105" s="56">
        <f t="shared" si="379"/>
        <v>0.94841323959321056</v>
      </c>
      <c r="CE105" s="66">
        <f t="shared" si="380"/>
        <v>2</v>
      </c>
      <c r="CF105" s="66">
        <f t="shared" si="381"/>
        <v>7.3331181671603574E-2</v>
      </c>
      <c r="CG105" s="66">
        <f t="shared" si="382"/>
        <v>0.14789140701221515</v>
      </c>
      <c r="CH105" s="67">
        <f t="shared" si="383"/>
        <v>0.22122258868381872</v>
      </c>
      <c r="CI105" s="60"/>
      <c r="CJ105" s="60">
        <f t="shared" si="384"/>
        <v>1.0273906010916263</v>
      </c>
      <c r="CK105" s="60">
        <f t="shared" si="385"/>
        <v>1.121882861772644</v>
      </c>
      <c r="CL105" s="60">
        <f t="shared" si="386"/>
        <v>1.1457288701744122</v>
      </c>
      <c r="CM105" s="60"/>
      <c r="CN105" s="60">
        <f t="shared" si="387"/>
        <v>1</v>
      </c>
      <c r="CO105" s="60">
        <f t="shared" si="388"/>
        <v>7.7867171370847803</v>
      </c>
      <c r="CP105" s="60">
        <f t="shared" si="389"/>
        <v>5.3518871292494594E-2</v>
      </c>
      <c r="CQ105" s="60">
        <f t="shared" si="390"/>
        <v>2.9656868155034464</v>
      </c>
      <c r="CR105" s="60">
        <f t="shared" si="391"/>
        <v>0</v>
      </c>
      <c r="CS105" s="60">
        <f t="shared" si="392"/>
        <v>0.57517634254631045</v>
      </c>
      <c r="CT105" s="60">
        <f t="shared" si="393"/>
        <v>0.63821560043447267</v>
      </c>
      <c r="CU105" s="60">
        <f t="shared" si="394"/>
        <v>1.0515867604067894</v>
      </c>
      <c r="CV105" s="60">
        <f t="shared" si="395"/>
        <v>2.1201142464188114E-2</v>
      </c>
      <c r="CW105" s="60">
        <f t="shared" si="396"/>
        <v>1.0217444212648141</v>
      </c>
      <c r="CX105" s="60">
        <f t="shared" si="397"/>
        <v>0.14789140701221515</v>
      </c>
      <c r="CY105" s="60">
        <f t="shared" si="398"/>
        <v>0</v>
      </c>
      <c r="CZ105" s="60">
        <f t="shared" si="399"/>
        <v>0</v>
      </c>
      <c r="DA105" s="60">
        <f t="shared" si="400"/>
        <v>2</v>
      </c>
      <c r="DB105" s="60">
        <f t="shared" si="401"/>
        <v>22.999999999999996</v>
      </c>
      <c r="DC105" s="60">
        <f t="shared" si="510"/>
        <v>7.1054273576010019E-15</v>
      </c>
      <c r="DD105" s="60" t="str">
        <f t="shared" si="402"/>
        <v/>
      </c>
      <c r="DE105" s="59">
        <f t="shared" si="403"/>
        <v>7.7867171370847803</v>
      </c>
      <c r="DF105" s="59">
        <f t="shared" si="404"/>
        <v>0.2132828629152197</v>
      </c>
      <c r="DG105" s="59">
        <f t="shared" si="405"/>
        <v>0</v>
      </c>
      <c r="DH105" s="59">
        <f t="shared" si="406"/>
        <v>8</v>
      </c>
      <c r="DI105" s="59">
        <f t="shared" si="407"/>
        <v>2.7524039525882267</v>
      </c>
      <c r="DJ105" s="59">
        <f t="shared" si="408"/>
        <v>5.3518871292494594E-2</v>
      </c>
      <c r="DK105" s="59">
        <f t="shared" si="409"/>
        <v>0</v>
      </c>
      <c r="DL105" s="59">
        <f t="shared" si="410"/>
        <v>7.1054273576010019E-15</v>
      </c>
      <c r="DM105" s="59">
        <f t="shared" si="411"/>
        <v>0.63821560043447267</v>
      </c>
      <c r="DN105" s="59">
        <f t="shared" si="412"/>
        <v>0.57517634254630334</v>
      </c>
      <c r="DO105" s="59">
        <f t="shared" si="413"/>
        <v>2.1201142464188114E-2</v>
      </c>
      <c r="DP105" s="59">
        <f t="shared" si="414"/>
        <v>4.040515909325693</v>
      </c>
      <c r="DQ105" s="59">
        <f t="shared" si="415"/>
        <v>0</v>
      </c>
      <c r="DR105" s="59">
        <f t="shared" si="416"/>
        <v>0</v>
      </c>
      <c r="DS105" s="59">
        <f t="shared" si="417"/>
        <v>0</v>
      </c>
      <c r="DT105" s="59">
        <f t="shared" si="418"/>
        <v>1.0515867604067894</v>
      </c>
      <c r="DU105" s="59">
        <f t="shared" si="419"/>
        <v>0.94841323959321056</v>
      </c>
      <c r="DV105" s="59">
        <f t="shared" si="420"/>
        <v>2</v>
      </c>
      <c r="DW105" s="59">
        <f t="shared" si="421"/>
        <v>7.3331181671603574E-2</v>
      </c>
      <c r="DX105" s="59">
        <f t="shared" si="422"/>
        <v>0</v>
      </c>
      <c r="DY105" s="59">
        <f t="shared" si="423"/>
        <v>7.3331181671603574E-2</v>
      </c>
      <c r="DZ105" s="60"/>
      <c r="EA105" s="60">
        <f t="shared" si="424"/>
        <v>0.74401966623234139</v>
      </c>
      <c r="EB105" s="60">
        <f t="shared" si="425"/>
        <v>1.0627860641602067</v>
      </c>
      <c r="EC105" s="60">
        <f t="shared" si="426"/>
        <v>0.99296502081782378</v>
      </c>
      <c r="ED105" s="60">
        <f t="shared" si="427"/>
        <v>0.98765058153905705</v>
      </c>
      <c r="EE105" s="60"/>
      <c r="EF105" s="60">
        <f t="shared" si="428"/>
        <v>1.0627860641602067</v>
      </c>
      <c r="EG105" s="60">
        <f t="shared" si="429"/>
        <v>8.275614458851166</v>
      </c>
      <c r="EH105" s="60">
        <f t="shared" si="430"/>
        <v>5.6879110579247001E-2</v>
      </c>
      <c r="EI105" s="60">
        <f t="shared" si="431"/>
        <v>3.1518906181807247</v>
      </c>
      <c r="EJ105" s="60">
        <f t="shared" si="432"/>
        <v>0</v>
      </c>
      <c r="EK105" s="60">
        <f t="shared" si="433"/>
        <v>0.61128940129285614</v>
      </c>
      <c r="EL105" s="60">
        <f t="shared" si="434"/>
        <v>0.67828664607139633</v>
      </c>
      <c r="EM105" s="60">
        <f t="shared" si="435"/>
        <v>1.117611754215714</v>
      </c>
      <c r="EN105" s="60">
        <f t="shared" si="436"/>
        <v>2.2532278755214311E-2</v>
      </c>
      <c r="EO105" s="60">
        <f t="shared" si="437"/>
        <v>1.08589573205368</v>
      </c>
      <c r="EP105" s="60">
        <f t="shared" si="438"/>
        <v>0.15717692638162734</v>
      </c>
      <c r="EQ105" s="60">
        <f t="shared" si="439"/>
        <v>0</v>
      </c>
      <c r="ER105" s="60">
        <f t="shared" si="440"/>
        <v>0</v>
      </c>
      <c r="ES105" s="60">
        <f t="shared" si="441"/>
        <v>2.1255721283204134</v>
      </c>
      <c r="ET105" s="60">
        <f t="shared" si="442"/>
        <v>24.444079475684752</v>
      </c>
      <c r="EU105" s="60">
        <f t="shared" si="511"/>
        <v>-2.8881589513695047</v>
      </c>
      <c r="EV105" s="60" t="str">
        <f t="shared" si="443"/>
        <v/>
      </c>
      <c r="EW105" s="62">
        <f t="shared" si="444"/>
        <v>8.275614458851166</v>
      </c>
      <c r="EX105" s="62">
        <f t="shared" si="445"/>
        <v>0</v>
      </c>
      <c r="EY105" s="62">
        <f t="shared" si="446"/>
        <v>0</v>
      </c>
      <c r="EZ105" s="62">
        <f t="shared" si="447"/>
        <v>8.275614458851166</v>
      </c>
      <c r="FA105" s="62">
        <f t="shared" si="448"/>
        <v>3.1518906181807247</v>
      </c>
      <c r="FB105" s="62">
        <f t="shared" si="449"/>
        <v>5.6879110579247001E-2</v>
      </c>
      <c r="FC105" s="62">
        <f t="shared" si="450"/>
        <v>0</v>
      </c>
      <c r="FD105" s="62">
        <f t="shared" si="451"/>
        <v>-2.8881589513695047</v>
      </c>
      <c r="FE105" s="62">
        <f t="shared" si="452"/>
        <v>0.67828664607139633</v>
      </c>
      <c r="FF105" s="62">
        <f t="shared" si="453"/>
        <v>3.4994483526623608</v>
      </c>
      <c r="FG105" s="62">
        <f t="shared" si="454"/>
        <v>2.2532278755214311E-2</v>
      </c>
      <c r="FH105" s="62">
        <f t="shared" si="455"/>
        <v>4.5208780548794385</v>
      </c>
      <c r="FI105" s="62">
        <f t="shared" si="456"/>
        <v>0</v>
      </c>
      <c r="FJ105" s="62">
        <f t="shared" si="457"/>
        <v>0</v>
      </c>
      <c r="FK105" s="62">
        <f t="shared" si="458"/>
        <v>0</v>
      </c>
      <c r="FL105" s="62">
        <f t="shared" si="459"/>
        <v>1.117611754215714</v>
      </c>
      <c r="FM105" s="62">
        <f t="shared" si="460"/>
        <v>0.88238824578428598</v>
      </c>
      <c r="FN105" s="62">
        <f t="shared" si="461"/>
        <v>2</v>
      </c>
      <c r="FO105" s="62">
        <f t="shared" si="462"/>
        <v>0.20350748626939397</v>
      </c>
      <c r="FP105" s="62">
        <f t="shared" si="463"/>
        <v>0.15717692638162734</v>
      </c>
      <c r="FQ105" s="62">
        <f t="shared" si="464"/>
        <v>0.3606844126510213</v>
      </c>
      <c r="FR105" s="62" t="str">
        <f t="shared" si="465"/>
        <v>Fail</v>
      </c>
      <c r="FS105" s="62" t="str">
        <f t="shared" si="466"/>
        <v>Low-Ca</v>
      </c>
      <c r="FT105" s="60">
        <f t="shared" si="467"/>
        <v>0.1623575086205756</v>
      </c>
      <c r="FU105" s="60"/>
      <c r="FV105" s="60">
        <f t="shared" si="468"/>
        <v>1.0313930320801035</v>
      </c>
      <c r="FW105" s="60">
        <f t="shared" si="469"/>
        <v>8.031165797967974</v>
      </c>
      <c r="FX105" s="60">
        <f t="shared" si="470"/>
        <v>5.5198990935870808E-2</v>
      </c>
      <c r="FY105" s="60">
        <f t="shared" si="471"/>
        <v>3.058788716842086</v>
      </c>
      <c r="FZ105" s="60">
        <f t="shared" si="472"/>
        <v>0</v>
      </c>
      <c r="GA105" s="60">
        <f t="shared" si="473"/>
        <v>0.5932328719195834</v>
      </c>
      <c r="GB105" s="60">
        <f t="shared" si="474"/>
        <v>0.65825112325293456</v>
      </c>
      <c r="GC105" s="60">
        <f t="shared" si="475"/>
        <v>1.084599257311252</v>
      </c>
      <c r="GD105" s="60">
        <f t="shared" si="476"/>
        <v>2.1866710609701214E-2</v>
      </c>
      <c r="GE105" s="60">
        <f t="shared" si="477"/>
        <v>1.0538200766592472</v>
      </c>
      <c r="GF105" s="60">
        <f t="shared" si="478"/>
        <v>0.15253416669692127</v>
      </c>
      <c r="GG105" s="60">
        <f t="shared" si="479"/>
        <v>0</v>
      </c>
      <c r="GH105" s="60">
        <f t="shared" si="480"/>
        <v>0</v>
      </c>
      <c r="GI105" s="60">
        <f t="shared" si="481"/>
        <v>2.0627860641602069</v>
      </c>
      <c r="GJ105" s="60">
        <f t="shared" si="482"/>
        <v>23.722039737842373</v>
      </c>
      <c r="GK105" s="60">
        <f t="shared" si="512"/>
        <v>-1.4440794756847453</v>
      </c>
      <c r="GL105" s="60"/>
      <c r="GM105" s="88">
        <f t="shared" si="483"/>
        <v>8.031165797967974</v>
      </c>
      <c r="GN105" s="88">
        <f t="shared" si="484"/>
        <v>0</v>
      </c>
      <c r="GO105" s="88">
        <f t="shared" si="485"/>
        <v>0</v>
      </c>
      <c r="GP105" s="87">
        <f t="shared" si="486"/>
        <v>8.031165797967974</v>
      </c>
      <c r="GQ105" s="88">
        <f t="shared" si="487"/>
        <v>3.058788716842086</v>
      </c>
      <c r="GR105" s="88">
        <f t="shared" si="488"/>
        <v>5.5198990935870808E-2</v>
      </c>
      <c r="GS105" s="88">
        <f t="shared" si="489"/>
        <v>0</v>
      </c>
      <c r="GT105" s="88">
        <f t="shared" si="490"/>
        <v>-1.4440794756847453</v>
      </c>
      <c r="GU105" s="88">
        <f t="shared" si="491"/>
        <v>0.65825112325293456</v>
      </c>
      <c r="GV105" s="88">
        <f t="shared" si="492"/>
        <v>2.0373123476043284</v>
      </c>
      <c r="GW105" s="88">
        <f t="shared" si="493"/>
        <v>2.1866710609701214E-2</v>
      </c>
      <c r="GX105" s="87">
        <f t="shared" si="494"/>
        <v>4.3873384135601752</v>
      </c>
      <c r="GY105" s="88">
        <f t="shared" si="495"/>
        <v>0</v>
      </c>
      <c r="GZ105" s="88">
        <f t="shared" si="496"/>
        <v>2.2204460492503131E-16</v>
      </c>
      <c r="HA105" s="88">
        <f t="shared" si="497"/>
        <v>0</v>
      </c>
      <c r="HB105" s="88">
        <f t="shared" si="498"/>
        <v>1.084599257311252</v>
      </c>
      <c r="HC105" s="88">
        <f t="shared" si="499"/>
        <v>0.91540074268874783</v>
      </c>
      <c r="HD105" s="87">
        <f t="shared" si="500"/>
        <v>2</v>
      </c>
      <c r="HE105" s="88">
        <f t="shared" si="501"/>
        <v>0.13841933397049933</v>
      </c>
      <c r="HF105" s="88">
        <f t="shared" si="502"/>
        <v>0.15253416669692127</v>
      </c>
      <c r="HG105" s="88">
        <f t="shared" si="503"/>
        <v>0.29095350066742059</v>
      </c>
      <c r="HH105" s="96" t="str">
        <f t="shared" si="504"/>
        <v>Fail</v>
      </c>
      <c r="HI105" s="83">
        <f t="shared" si="505"/>
        <v>0.24419796839122196</v>
      </c>
      <c r="HJ105" s="83">
        <f t="shared" si="506"/>
        <v>0.29095350066742059</v>
      </c>
      <c r="HK105" s="83">
        <f t="shared" si="507"/>
        <v>5.5198990935870808E-2</v>
      </c>
      <c r="HL105" s="83">
        <f t="shared" si="508"/>
        <v>8.031165797967974</v>
      </c>
      <c r="HM105" s="96" t="str">
        <f t="shared" si="509"/>
        <v>Ferroactinolite</v>
      </c>
      <c r="HN105" s="60"/>
      <c r="HO105" s="60"/>
      <c r="HP105" s="97">
        <f>parameters!$E$5+parameters!$F$5*calcs!$Q105 +parameters!$G$5*calcs!$GM105+parameters!$H$5*LN(calcs!$GM105)+parameters!$I$5*calcs!$GQ105+parameters!$J$5*(calcs!$GU105+calcs!$GY105) + parameters!$K$5*calcs!$GT105+parameters!$L$5*(calcs!$GV105+calcs!$GZ105)+parameters!$M$5*(calcs!$GT105+calcs!$GV105+calcs!$GZ105)+parameters!$N$5*(calcs!$GO105+calcs!$GR105)+parameters!$O$5*calcs!$HB105+parameters!$P$5*calcs!$HE105</f>
        <v>90.605652433811869</v>
      </c>
      <c r="HQ105" s="97">
        <f>parameters!$E$6+parameters!$F$6*calcs!$Q105 +parameters!$G$6*calcs!$GM105+parameters!$H$6*LN(calcs!$GM105)+parameters!$I$6*calcs!$GQ105+parameters!$J$6*(calcs!$GU105+calcs!$GY105) + parameters!$K$6*calcs!$GT105+parameters!$L$6*(calcs!$GV105+calcs!$GZ105)+parameters!$M$6*(calcs!$GT105+calcs!$GV105+calcs!$GZ105)+parameters!$N$6*(calcs!$GO105+calcs!$GR105)+parameters!$O$6*calcs!$HB105+parameters!$P$6*calcs!$HE105</f>
        <v>87.371720729433576</v>
      </c>
      <c r="HR105" s="97">
        <f>parameters!$E$7+parameters!$F$7*calcs!$Q105 +parameters!$G$7*calcs!$GM105+parameters!$H$7*LN(calcs!$GM105)+parameters!$I$7*calcs!$GQ105+parameters!$J$7*(calcs!$GU105+calcs!$GY105) + parameters!$K$7*calcs!$GT105+parameters!$L$7*(calcs!$GV105+calcs!$GZ105)+parameters!$M$7*(calcs!$GT105+calcs!$GV105+calcs!$GZ105)+parameters!$N$7*(calcs!$GO105+calcs!$GR105)+parameters!$O$7*calcs!$HB105+parameters!$P$7*calcs!$HE105</f>
        <v>121.91373526847319</v>
      </c>
      <c r="HS105" s="97">
        <f>parameters!$E$8+parameters!$F$8*calcs!$Q105 +parameters!$G$8*calcs!$GM105+parameters!$H$8*LN(calcs!$GM105)+parameters!$I$8*calcs!$GQ105+parameters!$J$8*(calcs!$GU105+calcs!$GY105) + parameters!$K$8*calcs!$GT105+parameters!$L$8*(calcs!$GV105+calcs!$GZ105)+parameters!$M$8*(calcs!$GT105+calcs!$GV105+calcs!$GZ105)+parameters!$N$8*(calcs!$GO105+calcs!$GR105)+parameters!$O$8*calcs!$HB105+parameters!$P$8*calcs!$HE105</f>
        <v>121.6686959384518</v>
      </c>
      <c r="HT105" s="81"/>
      <c r="HU105" s="97">
        <f>EXP(parameters!$E$10+parameters!$F$10*calcs!$Q105 +parameters!$G$10*calcs!$GM105+parameters!$H$10*LN(calcs!$GM105)+parameters!$I$10*calcs!$GQ105+parameters!$J$10*(calcs!$GU105+calcs!$GY105) + parameters!$K$10*calcs!$GT105+parameters!$L$10*(calcs!$GV105+calcs!$GZ105)+parameters!$M$10*(calcs!$GT105+calcs!$GV105+calcs!$GZ105)+parameters!$N$10*(calcs!$GO105+calcs!$GR105)+parameters!$O$10*calcs!$HB105+parameters!$P$10*calcs!$HE105)</f>
        <v>1.7207857338922061E-2</v>
      </c>
      <c r="HV105" s="97">
        <f>EXP(parameters!$E$11+parameters!$F$11*calcs!$Q105 +parameters!$G$11*calcs!$GM105+parameters!$H$11*LN(calcs!$GM105)+parameters!$I$11*calcs!$GQ105+parameters!$J$11*(calcs!$GU105+calcs!$GY105) + parameters!$K$11*calcs!$GT105+parameters!$L$11*(calcs!$GV105+calcs!$GZ105)+parameters!$M$11*(calcs!$GT105+calcs!$GV105+calcs!$GZ105)+parameters!$N$11*(calcs!$GO105+calcs!$GR105)+parameters!$O$11*calcs!$HB105+parameters!$P$11*calcs!$HE105)</f>
        <v>4.1870190528189209E-2</v>
      </c>
      <c r="HX105" s="97">
        <f>EXP(parameters!$E$13+parameters!$F$13*calcs!$Q105 +parameters!$G$13*calcs!$GM105+parameters!$H$13*LN(calcs!$GM105)+parameters!$I$13*calcs!$GQ105+parameters!$J$13*(calcs!$GU105+calcs!$GY105) + parameters!$K$13*calcs!$GT105+parameters!$L$13*(calcs!$GV105+calcs!$GZ105)+parameters!$M$13*(calcs!$GT105+calcs!$GV105+calcs!$GZ105)+parameters!$N$13*(calcs!$GO105+calcs!$GR105)+parameters!$O$13*calcs!$HB105+parameters!$P$13*calcs!$HE105)</f>
        <v>7.8158165738410126E-2</v>
      </c>
      <c r="HY105" s="97">
        <f>EXP(parameters!$E$14+parameters!$F$14*calcs!$Q105 +parameters!$G$14*calcs!$GM105+parameters!$H$14*LN(calcs!$GM105)+parameters!$I$14*calcs!$GQ105+parameters!$J$14*(calcs!$GU105+calcs!$GY105) + parameters!$K$14*calcs!$GT105+parameters!$L$14*(calcs!$GV105+calcs!$GZ105)+parameters!$M$14*(calcs!$GT105+calcs!$GV105+calcs!$GZ105)+parameters!$N$14*(calcs!$GO105+calcs!$GR105)+parameters!$O$14*calcs!$HB105+parameters!$P$14*calcs!$HE105)</f>
        <v>9.4851714932781578E-2</v>
      </c>
      <c r="HZ105" s="81"/>
      <c r="IA105" s="97">
        <f>EXP(parameters!$E$16+parameters!$F$16*calcs!$Q105 +parameters!$G$16*calcs!$GM105+parameters!$H$16*LN(calcs!$GM105)+parameters!$I$16*calcs!$GQ105+parameters!$J$16*(calcs!$GU105+calcs!$GY105) + parameters!$K$16*calcs!$GT105+parameters!$L$16*(calcs!$GV105+calcs!$GZ105)+parameters!$M$16*(calcs!$GT105+calcs!$GV105+calcs!$GZ105)+parameters!$N$16*(calcs!$GO105+calcs!$GR105)+parameters!$O$16*calcs!$HB105+parameters!$P$16*calcs!$HE105)</f>
        <v>1.1864637571558166E-2</v>
      </c>
      <c r="IB105" s="81"/>
      <c r="IC105" s="97">
        <f>(parameters!$E$18+parameters!$F$18*calcs!$Q105 +parameters!$G$18*calcs!$GM105+parameters!$H$18*LN(calcs!$GM105)+parameters!$I$18*calcs!$GQ105+parameters!$J$18*(calcs!$GU105+calcs!$GY105) + parameters!$K$18*calcs!$GT105+parameters!$L$18*(calcs!$GV105+calcs!$GZ105)+parameters!$M$18*(calcs!$GT105+calcs!$GV105+calcs!$GZ105)+parameters!$N$18*(calcs!$GO105+calcs!$GR105)+parameters!$O$18*calcs!$HB105+parameters!$P$18*calcs!$HE105)</f>
        <v>-14.811175104036979</v>
      </c>
      <c r="ID105" s="97">
        <f>EXP(parameters!$E$19+parameters!$F$19*calcs!$Q105 +parameters!$G$19*calcs!$GM105+parameters!$H$19*LN(calcs!$GM105)+parameters!$I$19*calcs!$GQ105+parameters!$J$19*(calcs!$GU105+calcs!$GY105) + parameters!$K$19*calcs!$GT105+parameters!$L$19*(calcs!$GV105+calcs!$GZ105)+parameters!$M$19*(calcs!$GT105+calcs!$GV105+calcs!$GZ105)+parameters!$N$19*(calcs!$GO105+calcs!$GR105)+parameters!$O$19*calcs!$HB105+parameters!$P$19*calcs!$HE105)</f>
        <v>4.3735730642299186</v>
      </c>
      <c r="IE105" s="73"/>
      <c r="IF105" s="97">
        <f>(parameters!$E$21+parameters!$F$21*calcs!$Q105 +parameters!$G$21*calcs!$GM105+parameters!$H$21*LN(calcs!$GM105)+parameters!$I$21*calcs!$GQ105+parameters!$J$21*(calcs!$GU105+calcs!$GY105) + parameters!$K$21*calcs!$GT105+parameters!$L$21*(calcs!$GV105+calcs!$GZ105)+parameters!$M$21*(calcs!$GT105+calcs!$GV105+calcs!$GZ105)+parameters!$N$21*(calcs!$GO105+calcs!$GR105)+parameters!$O$21*calcs!$HB105+parameters!$P$21*calcs!$HE105)</f>
        <v>0.60558546000842228</v>
      </c>
      <c r="IG105" s="97">
        <f>(parameters!$E$22+parameters!$F$22*calcs!$Q105 +parameters!$G$22*calcs!$GM105+parameters!$H$22*LN(calcs!$GM105)+parameters!$I$22*calcs!$GQ105+parameters!$J$22*(calcs!$GU105+calcs!$GY105) + parameters!$K$22*calcs!$GT105+parameters!$L$22*(calcs!$GV105+calcs!$GZ105)+parameters!$M$22*(calcs!$GT105+calcs!$GV105+calcs!$GZ105)+parameters!$N$22*(calcs!$GO105+calcs!$GR105)+parameters!$O$22*calcs!$HB105+parameters!$P$22*calcs!$HE105)</f>
        <v>1.257691691684574</v>
      </c>
      <c r="IH105" s="81"/>
      <c r="II105" s="97">
        <f>(parameters!$E$24+parameters!$F$24*calcs!$Q105 +parameters!$G$24*calcs!$GM105+parameters!$H$24*LN(calcs!$GM105)+parameters!$I$24*calcs!$GQ105+parameters!$J$24*(calcs!$GU105+calcs!$GY105) + parameters!$K$24*calcs!$GT105+parameters!$L$24*(calcs!$GV105+calcs!$GZ105)+parameters!$M$24*(calcs!$GT105+calcs!$GV105+calcs!$GZ105)+parameters!$N$24*(calcs!$GO105+calcs!$GR105)+parameters!$O$24*calcs!$HB105+parameters!$P$24*calcs!$HE105)</f>
        <v>21.221657267474299</v>
      </c>
    </row>
    <row r="106" spans="1:243" x14ac:dyDescent="0.3">
      <c r="A106" s="138" t="s">
        <v>187</v>
      </c>
      <c r="C106" s="115">
        <v>52.099998474121101</v>
      </c>
      <c r="D106" s="115">
        <v>1.2699999809265099</v>
      </c>
      <c r="E106" s="115">
        <v>19.299999237060501</v>
      </c>
      <c r="F106" s="115"/>
      <c r="G106" s="115">
        <v>8.3500003814697301</v>
      </c>
      <c r="H106" s="115">
        <v>4.1399998664856001</v>
      </c>
      <c r="I106" s="115">
        <v>8.7700004577636701</v>
      </c>
      <c r="J106" s="115">
        <v>0.15000000596046401</v>
      </c>
      <c r="K106" s="115">
        <v>4.4899997711181596</v>
      </c>
      <c r="L106" s="115">
        <v>1</v>
      </c>
      <c r="M106" s="91">
        <v>0</v>
      </c>
      <c r="N106" s="91">
        <v>0</v>
      </c>
      <c r="O106" s="91">
        <v>0</v>
      </c>
      <c r="P106" s="91">
        <v>95.759999999999991</v>
      </c>
      <c r="Q106" s="60">
        <v>1025</v>
      </c>
      <c r="R106" s="92">
        <f t="shared" si="316"/>
        <v>0.86717707180627668</v>
      </c>
      <c r="S106" s="93">
        <f t="shared" si="317"/>
        <v>1.5900838624345937E-2</v>
      </c>
      <c r="T106" s="93">
        <f t="shared" si="318"/>
        <v>0.18928768234446533</v>
      </c>
      <c r="U106" s="93">
        <f t="shared" si="319"/>
        <v>0</v>
      </c>
      <c r="V106" s="93">
        <f t="shared" si="320"/>
        <v>0.11623051755943388</v>
      </c>
      <c r="W106" s="93">
        <f t="shared" si="321"/>
        <v>0.1027040403494319</v>
      </c>
      <c r="X106" s="93">
        <f t="shared" si="322"/>
        <v>0.15638374568052194</v>
      </c>
      <c r="Y106" s="93">
        <f t="shared" si="323"/>
        <v>2.1144630104378915E-3</v>
      </c>
      <c r="Z106" s="93">
        <f t="shared" si="324"/>
        <v>7.2443888593203498E-2</v>
      </c>
      <c r="AA106" s="93">
        <f t="shared" si="325"/>
        <v>1.0615328109176526E-2</v>
      </c>
      <c r="AB106" s="93">
        <f t="shared" si="326"/>
        <v>0</v>
      </c>
      <c r="AC106" s="94">
        <f t="shared" si="327"/>
        <v>0</v>
      </c>
      <c r="AD106" s="92">
        <f t="shared" si="328"/>
        <v>1.7343541436125534</v>
      </c>
      <c r="AE106" s="93">
        <f t="shared" si="329"/>
        <v>3.1801677248691873E-2</v>
      </c>
      <c r="AF106" s="93">
        <f t="shared" si="330"/>
        <v>0.56786304703339596</v>
      </c>
      <c r="AG106" s="93">
        <f t="shared" si="331"/>
        <v>0</v>
      </c>
      <c r="AH106" s="93">
        <f t="shared" si="332"/>
        <v>0.11623051755943388</v>
      </c>
      <c r="AI106" s="93">
        <f t="shared" si="333"/>
        <v>0.1027040403494319</v>
      </c>
      <c r="AJ106" s="93">
        <f t="shared" si="334"/>
        <v>0.15638374568052194</v>
      </c>
      <c r="AK106" s="93">
        <f t="shared" si="335"/>
        <v>2.1144630104378915E-3</v>
      </c>
      <c r="AL106" s="93">
        <f t="shared" si="336"/>
        <v>7.2443888593203498E-2</v>
      </c>
      <c r="AM106" s="93">
        <f t="shared" si="337"/>
        <v>1.0615328109176526E-2</v>
      </c>
      <c r="AN106" s="94">
        <f t="shared" si="338"/>
        <v>2.7945108511968457</v>
      </c>
      <c r="AO106" s="92">
        <f t="shared" si="339"/>
        <v>14.274464271986776</v>
      </c>
      <c r="AP106" s="93">
        <f t="shared" si="340"/>
        <v>0.26174118322233364</v>
      </c>
      <c r="AQ106" s="93">
        <f t="shared" si="341"/>
        <v>4.6737517859965898</v>
      </c>
      <c r="AR106" s="93">
        <f t="shared" si="342"/>
        <v>0</v>
      </c>
      <c r="AS106" s="93">
        <f t="shared" si="343"/>
        <v>0.95662605952023616</v>
      </c>
      <c r="AT106" s="93">
        <f t="shared" si="344"/>
        <v>0.84529746128029637</v>
      </c>
      <c r="AU106" s="93">
        <f t="shared" si="345"/>
        <v>1.2871040200511441</v>
      </c>
      <c r="AV106" s="93">
        <f t="shared" si="346"/>
        <v>1.7402920163735593E-2</v>
      </c>
      <c r="AW106" s="93">
        <f t="shared" si="347"/>
        <v>0.59624368140494743</v>
      </c>
      <c r="AX106" s="93">
        <f t="shared" si="348"/>
        <v>8.7368616373950853E-2</v>
      </c>
      <c r="AY106" s="94">
        <f t="shared" si="349"/>
        <v>23.000000000000007</v>
      </c>
      <c r="AZ106" s="92">
        <f t="shared" si="350"/>
        <v>7.1372321359933881</v>
      </c>
      <c r="BA106" s="93">
        <f t="shared" si="351"/>
        <v>0.13087059161116682</v>
      </c>
      <c r="BB106" s="93">
        <f t="shared" si="352"/>
        <v>3.1158345239977265</v>
      </c>
      <c r="BC106" s="93">
        <f t="shared" si="353"/>
        <v>0</v>
      </c>
      <c r="BD106" s="93">
        <f t="shared" si="354"/>
        <v>0.95662605952023616</v>
      </c>
      <c r="BE106" s="93">
        <f t="shared" si="355"/>
        <v>0.84529746128029637</v>
      </c>
      <c r="BF106" s="93">
        <f t="shared" si="356"/>
        <v>1.2871040200511441</v>
      </c>
      <c r="BG106" s="93">
        <f t="shared" si="357"/>
        <v>1.7402920163735593E-2</v>
      </c>
      <c r="BH106" s="93">
        <f t="shared" si="358"/>
        <v>1.1924873628098949</v>
      </c>
      <c r="BI106" s="93">
        <f t="shared" si="359"/>
        <v>0.17473723274790171</v>
      </c>
      <c r="BJ106" s="93">
        <f t="shared" si="360"/>
        <v>0</v>
      </c>
      <c r="BK106" s="93">
        <f t="shared" si="361"/>
        <v>0</v>
      </c>
      <c r="BL106" s="93">
        <f t="shared" si="362"/>
        <v>2</v>
      </c>
      <c r="BM106" s="94">
        <f t="shared" si="363"/>
        <v>14.857592308175491</v>
      </c>
      <c r="BN106" s="95">
        <f t="shared" si="364"/>
        <v>7.1372321359933881</v>
      </c>
      <c r="BO106" s="66">
        <f t="shared" si="365"/>
        <v>0.86276786400661187</v>
      </c>
      <c r="BP106" s="66">
        <f t="shared" si="366"/>
        <v>0</v>
      </c>
      <c r="BQ106" s="66">
        <f t="shared" si="367"/>
        <v>8</v>
      </c>
      <c r="BR106" s="66">
        <f t="shared" si="368"/>
        <v>2.2530666599911147</v>
      </c>
      <c r="BS106" s="66">
        <f t="shared" si="369"/>
        <v>0.13087059161116682</v>
      </c>
      <c r="BT106" s="66">
        <f t="shared" si="370"/>
        <v>0</v>
      </c>
      <c r="BU106" s="66"/>
      <c r="BV106" s="66">
        <f t="shared" si="371"/>
        <v>0.84529746128029637</v>
      </c>
      <c r="BW106" s="66">
        <f t="shared" si="372"/>
        <v>0.95662605952023616</v>
      </c>
      <c r="BX106" s="66">
        <f t="shared" si="373"/>
        <v>1.7402920163735593E-2</v>
      </c>
      <c r="BY106" s="66">
        <f t="shared" si="374"/>
        <v>4.2032636925665496</v>
      </c>
      <c r="BZ106" s="66">
        <f t="shared" si="375"/>
        <v>0</v>
      </c>
      <c r="CA106" s="66">
        <f t="shared" si="376"/>
        <v>0</v>
      </c>
      <c r="CB106" s="66">
        <f t="shared" si="377"/>
        <v>0</v>
      </c>
      <c r="CC106" s="66">
        <f t="shared" si="378"/>
        <v>1.2871040200511441</v>
      </c>
      <c r="CD106" s="56">
        <f t="shared" si="379"/>
        <v>0.7128959799488559</v>
      </c>
      <c r="CE106" s="66">
        <f t="shared" si="380"/>
        <v>2</v>
      </c>
      <c r="CF106" s="66">
        <f t="shared" si="381"/>
        <v>0.47959138286103897</v>
      </c>
      <c r="CG106" s="66">
        <f t="shared" si="382"/>
        <v>0.17473723274790171</v>
      </c>
      <c r="CH106" s="67">
        <f t="shared" si="383"/>
        <v>0.65432861560894073</v>
      </c>
      <c r="CI106" s="60"/>
      <c r="CJ106" s="60">
        <f t="shared" si="384"/>
        <v>1.1208826962003426</v>
      </c>
      <c r="CK106" s="60">
        <f t="shared" si="385"/>
        <v>1.0768904993574155</v>
      </c>
      <c r="CL106" s="60">
        <f t="shared" si="386"/>
        <v>1.1119044580208388</v>
      </c>
      <c r="CM106" s="60"/>
      <c r="CN106" s="60">
        <f t="shared" si="387"/>
        <v>1</v>
      </c>
      <c r="CO106" s="60">
        <f t="shared" si="388"/>
        <v>7.1372321359933881</v>
      </c>
      <c r="CP106" s="60">
        <f t="shared" si="389"/>
        <v>0.13087059161116682</v>
      </c>
      <c r="CQ106" s="60">
        <f t="shared" si="390"/>
        <v>3.1158345239977265</v>
      </c>
      <c r="CR106" s="60">
        <f t="shared" si="391"/>
        <v>0</v>
      </c>
      <c r="CS106" s="60">
        <f t="shared" si="392"/>
        <v>0.95662605952023616</v>
      </c>
      <c r="CT106" s="60">
        <f t="shared" si="393"/>
        <v>0.84529746128029637</v>
      </c>
      <c r="CU106" s="60">
        <f t="shared" si="394"/>
        <v>1.2871040200511441</v>
      </c>
      <c r="CV106" s="60">
        <f t="shared" si="395"/>
        <v>1.7402920163735593E-2</v>
      </c>
      <c r="CW106" s="60">
        <f t="shared" si="396"/>
        <v>1.1924873628098949</v>
      </c>
      <c r="CX106" s="60">
        <f t="shared" si="397"/>
        <v>0.17473723274790171</v>
      </c>
      <c r="CY106" s="60">
        <f t="shared" si="398"/>
        <v>0</v>
      </c>
      <c r="CZ106" s="60">
        <f t="shared" si="399"/>
        <v>0</v>
      </c>
      <c r="DA106" s="60">
        <f t="shared" si="400"/>
        <v>2</v>
      </c>
      <c r="DB106" s="60">
        <f t="shared" si="401"/>
        <v>23.000000000000007</v>
      </c>
      <c r="DC106" s="60">
        <f t="shared" si="510"/>
        <v>-1.4210854715202004E-14</v>
      </c>
      <c r="DD106" s="60" t="str">
        <f t="shared" si="402"/>
        <v/>
      </c>
      <c r="DE106" s="59">
        <f t="shared" si="403"/>
        <v>7.1372321359933881</v>
      </c>
      <c r="DF106" s="59">
        <f t="shared" si="404"/>
        <v>0.86276786400661187</v>
      </c>
      <c r="DG106" s="59">
        <f t="shared" si="405"/>
        <v>0</v>
      </c>
      <c r="DH106" s="59">
        <f t="shared" si="406"/>
        <v>8</v>
      </c>
      <c r="DI106" s="59">
        <f t="shared" si="407"/>
        <v>2.2530666599911147</v>
      </c>
      <c r="DJ106" s="59">
        <f t="shared" si="408"/>
        <v>0.13087059161116682</v>
      </c>
      <c r="DK106" s="59">
        <f t="shared" si="409"/>
        <v>0</v>
      </c>
      <c r="DL106" s="59">
        <f t="shared" si="410"/>
        <v>-1.4210854715202004E-14</v>
      </c>
      <c r="DM106" s="59">
        <f t="shared" si="411"/>
        <v>0.84529746128029637</v>
      </c>
      <c r="DN106" s="59">
        <f t="shared" si="412"/>
        <v>0.95662605952025037</v>
      </c>
      <c r="DO106" s="59">
        <f t="shared" si="413"/>
        <v>1.7402920163735593E-2</v>
      </c>
      <c r="DP106" s="59">
        <f t="shared" si="414"/>
        <v>4.2032636925665496</v>
      </c>
      <c r="DQ106" s="59">
        <f t="shared" si="415"/>
        <v>0</v>
      </c>
      <c r="DR106" s="59">
        <f t="shared" si="416"/>
        <v>0</v>
      </c>
      <c r="DS106" s="59">
        <f t="shared" si="417"/>
        <v>0</v>
      </c>
      <c r="DT106" s="59">
        <f t="shared" si="418"/>
        <v>1.2871040200511441</v>
      </c>
      <c r="DU106" s="59">
        <f t="shared" si="419"/>
        <v>0.7128959799488559</v>
      </c>
      <c r="DV106" s="59">
        <f t="shared" si="420"/>
        <v>2</v>
      </c>
      <c r="DW106" s="59">
        <f t="shared" si="421"/>
        <v>0.47959138286103897</v>
      </c>
      <c r="DX106" s="59">
        <f t="shared" si="422"/>
        <v>0</v>
      </c>
      <c r="DY106" s="59">
        <f t="shared" si="423"/>
        <v>0.47959138286103897</v>
      </c>
      <c r="DZ106" s="60"/>
      <c r="EA106" s="60">
        <f t="shared" si="424"/>
        <v>0.78025436343031962</v>
      </c>
      <c r="EB106" s="60">
        <f t="shared" si="425"/>
        <v>1.0215996768300988</v>
      </c>
      <c r="EC106" s="60">
        <f t="shared" si="426"/>
        <v>0.96365053028472702</v>
      </c>
      <c r="ED106" s="60">
        <f t="shared" si="427"/>
        <v>0.97962745325212119</v>
      </c>
      <c r="EE106" s="60"/>
      <c r="EF106" s="60">
        <f t="shared" si="428"/>
        <v>1.0215996768300988</v>
      </c>
      <c r="EG106" s="60">
        <f t="shared" si="429"/>
        <v>7.2913940435922413</v>
      </c>
      <c r="EH106" s="60">
        <f t="shared" si="430"/>
        <v>0.13369735409653186</v>
      </c>
      <c r="EI106" s="60">
        <f t="shared" si="431"/>
        <v>3.1831355427721419</v>
      </c>
      <c r="EJ106" s="60">
        <f t="shared" si="432"/>
        <v>0</v>
      </c>
      <c r="EK106" s="60">
        <f t="shared" si="433"/>
        <v>0.97728887325312408</v>
      </c>
      <c r="EL106" s="60">
        <f t="shared" si="434"/>
        <v>0.86355561326925367</v>
      </c>
      <c r="EM106" s="60">
        <f t="shared" si="435"/>
        <v>1.3149050509309699</v>
      </c>
      <c r="EN106" s="60">
        <f t="shared" si="436"/>
        <v>1.777881761517229E-2</v>
      </c>
      <c r="EO106" s="60">
        <f t="shared" si="437"/>
        <v>1.2182447044705653</v>
      </c>
      <c r="EP106" s="60">
        <f t="shared" si="438"/>
        <v>0.17851150050544212</v>
      </c>
      <c r="EQ106" s="60">
        <f t="shared" si="439"/>
        <v>0</v>
      </c>
      <c r="ER106" s="60">
        <f t="shared" si="440"/>
        <v>0</v>
      </c>
      <c r="ES106" s="60">
        <f t="shared" si="441"/>
        <v>2.0431993536601976</v>
      </c>
      <c r="ET106" s="60">
        <f t="shared" si="442"/>
        <v>23.496792567092282</v>
      </c>
      <c r="EU106" s="60">
        <f t="shared" si="511"/>
        <v>-0.9935851341845634</v>
      </c>
      <c r="EV106" s="60" t="str">
        <f t="shared" si="443"/>
        <v/>
      </c>
      <c r="EW106" s="62">
        <f t="shared" si="444"/>
        <v>7.2913940435922413</v>
      </c>
      <c r="EX106" s="62">
        <f t="shared" si="445"/>
        <v>0.7086059564077587</v>
      </c>
      <c r="EY106" s="62">
        <f t="shared" si="446"/>
        <v>0</v>
      </c>
      <c r="EZ106" s="62">
        <f t="shared" si="447"/>
        <v>8</v>
      </c>
      <c r="FA106" s="62">
        <f t="shared" si="448"/>
        <v>2.4745295863643832</v>
      </c>
      <c r="FB106" s="62">
        <f t="shared" si="449"/>
        <v>0.13369735409653186</v>
      </c>
      <c r="FC106" s="62">
        <f t="shared" si="450"/>
        <v>0</v>
      </c>
      <c r="FD106" s="62">
        <f t="shared" si="451"/>
        <v>-0.9935851341845634</v>
      </c>
      <c r="FE106" s="62">
        <f t="shared" si="452"/>
        <v>0.86355561326925367</v>
      </c>
      <c r="FF106" s="62">
        <f t="shared" si="453"/>
        <v>1.9708740074376876</v>
      </c>
      <c r="FG106" s="62">
        <f t="shared" si="454"/>
        <v>1.777881761517229E-2</v>
      </c>
      <c r="FH106" s="62">
        <f t="shared" si="455"/>
        <v>4.466850244598465</v>
      </c>
      <c r="FI106" s="62">
        <f t="shared" si="456"/>
        <v>0</v>
      </c>
      <c r="FJ106" s="62">
        <f t="shared" si="457"/>
        <v>0</v>
      </c>
      <c r="FK106" s="62">
        <f t="shared" si="458"/>
        <v>0</v>
      </c>
      <c r="FL106" s="62">
        <f t="shared" si="459"/>
        <v>1.3149050509309699</v>
      </c>
      <c r="FM106" s="62">
        <f t="shared" si="460"/>
        <v>0.68509494906903012</v>
      </c>
      <c r="FN106" s="62">
        <f t="shared" si="461"/>
        <v>2</v>
      </c>
      <c r="FO106" s="62">
        <f t="shared" si="462"/>
        <v>0.5331497554015352</v>
      </c>
      <c r="FP106" s="62">
        <f t="shared" si="463"/>
        <v>0.17851150050544212</v>
      </c>
      <c r="FQ106" s="62">
        <f t="shared" si="464"/>
        <v>0.71166125590697726</v>
      </c>
      <c r="FR106" s="62" t="str">
        <f t="shared" si="465"/>
        <v>Fail</v>
      </c>
      <c r="FS106" s="62" t="str">
        <f t="shared" si="466"/>
        <v>Low-Ca</v>
      </c>
      <c r="FT106" s="60">
        <f t="shared" si="467"/>
        <v>0.30466645104205214</v>
      </c>
      <c r="FU106" s="60"/>
      <c r="FV106" s="60">
        <f t="shared" si="468"/>
        <v>1.0107998384150494</v>
      </c>
      <c r="FW106" s="60">
        <f t="shared" si="469"/>
        <v>7.2143130897928147</v>
      </c>
      <c r="FX106" s="60">
        <f t="shared" si="470"/>
        <v>0.13228397285384935</v>
      </c>
      <c r="FY106" s="60">
        <f t="shared" si="471"/>
        <v>3.1494850333849342</v>
      </c>
      <c r="FZ106" s="60">
        <f t="shared" si="472"/>
        <v>0</v>
      </c>
      <c r="GA106" s="60">
        <f t="shared" si="473"/>
        <v>0.96695746638668012</v>
      </c>
      <c r="GB106" s="60">
        <f t="shared" si="474"/>
        <v>0.85442653727477502</v>
      </c>
      <c r="GC106" s="60">
        <f t="shared" si="475"/>
        <v>1.3010045354910569</v>
      </c>
      <c r="GD106" s="60">
        <f t="shared" si="476"/>
        <v>1.7590868889453944E-2</v>
      </c>
      <c r="GE106" s="60">
        <f t="shared" si="477"/>
        <v>1.2053660336402301</v>
      </c>
      <c r="GF106" s="60">
        <f t="shared" si="478"/>
        <v>0.17662436662667191</v>
      </c>
      <c r="GG106" s="60">
        <f t="shared" si="479"/>
        <v>0</v>
      </c>
      <c r="GH106" s="60">
        <f t="shared" si="480"/>
        <v>0</v>
      </c>
      <c r="GI106" s="60">
        <f t="shared" si="481"/>
        <v>2.0215996768300988</v>
      </c>
      <c r="GJ106" s="60">
        <f t="shared" si="482"/>
        <v>23.248396283546146</v>
      </c>
      <c r="GK106" s="60">
        <f t="shared" si="512"/>
        <v>-0.49679256709229236</v>
      </c>
      <c r="GL106" s="60"/>
      <c r="GM106" s="88">
        <f t="shared" si="483"/>
        <v>7.2143130897928147</v>
      </c>
      <c r="GN106" s="88">
        <f t="shared" si="484"/>
        <v>0.78568691020718529</v>
      </c>
      <c r="GO106" s="88">
        <f t="shared" si="485"/>
        <v>0</v>
      </c>
      <c r="GP106" s="87">
        <f t="shared" si="486"/>
        <v>8</v>
      </c>
      <c r="GQ106" s="88">
        <f t="shared" si="487"/>
        <v>2.363798123177749</v>
      </c>
      <c r="GR106" s="88">
        <f t="shared" si="488"/>
        <v>0.13228397285384935</v>
      </c>
      <c r="GS106" s="88">
        <f t="shared" si="489"/>
        <v>0</v>
      </c>
      <c r="GT106" s="88">
        <f t="shared" si="490"/>
        <v>-0.49679256709229236</v>
      </c>
      <c r="GU106" s="88">
        <f t="shared" si="491"/>
        <v>0.85442653727477502</v>
      </c>
      <c r="GV106" s="88">
        <f t="shared" si="492"/>
        <v>1.4637500334789726</v>
      </c>
      <c r="GW106" s="88">
        <f t="shared" si="493"/>
        <v>1.7590868889453944E-2</v>
      </c>
      <c r="GX106" s="87">
        <f t="shared" si="494"/>
        <v>4.3350569685825073</v>
      </c>
      <c r="GY106" s="88">
        <f t="shared" si="495"/>
        <v>0</v>
      </c>
      <c r="GZ106" s="88">
        <f t="shared" si="496"/>
        <v>0</v>
      </c>
      <c r="HA106" s="88">
        <f t="shared" si="497"/>
        <v>0</v>
      </c>
      <c r="HB106" s="88">
        <f t="shared" si="498"/>
        <v>1.3010045354910569</v>
      </c>
      <c r="HC106" s="88">
        <f t="shared" si="499"/>
        <v>0.69899546450894312</v>
      </c>
      <c r="HD106" s="87">
        <f t="shared" si="500"/>
        <v>2</v>
      </c>
      <c r="HE106" s="88">
        <f t="shared" si="501"/>
        <v>0.50637056913128697</v>
      </c>
      <c r="HF106" s="88">
        <f t="shared" si="502"/>
        <v>0.17662436662667191</v>
      </c>
      <c r="HG106" s="88">
        <f t="shared" si="503"/>
        <v>0.68299493575795889</v>
      </c>
      <c r="HH106" s="96" t="str">
        <f t="shared" si="504"/>
        <v>Fail</v>
      </c>
      <c r="HI106" s="83">
        <f t="shared" si="505"/>
        <v>0.36857698764376734</v>
      </c>
      <c r="HJ106" s="83">
        <f t="shared" si="506"/>
        <v>0.68299493575795889</v>
      </c>
      <c r="HK106" s="83">
        <f t="shared" si="507"/>
        <v>0.13228397285384935</v>
      </c>
      <c r="HL106" s="83">
        <f t="shared" si="508"/>
        <v>7.2143130897928147</v>
      </c>
      <c r="HM106" s="96" t="str">
        <f t="shared" si="509"/>
        <v>Ferro-edenite</v>
      </c>
      <c r="HN106" s="60"/>
      <c r="HO106" s="60"/>
      <c r="HP106" s="97">
        <f>parameters!$E$5+parameters!$F$5*calcs!$Q106 +parameters!$G$5*calcs!$GM106+parameters!$H$5*LN(calcs!$GM106)+parameters!$I$5*calcs!$GQ106+parameters!$J$5*(calcs!$GU106+calcs!$GY106) + parameters!$K$5*calcs!$GT106+parameters!$L$5*(calcs!$GV106+calcs!$GZ106)+parameters!$M$5*(calcs!$GT106+calcs!$GV106+calcs!$GZ106)+parameters!$N$5*(calcs!$GO106+calcs!$GR106)+parameters!$O$5*calcs!$HB106+parameters!$P$5*calcs!$HE106</f>
        <v>86.281164904366591</v>
      </c>
      <c r="HQ106" s="97">
        <f>parameters!$E$6+parameters!$F$6*calcs!$Q106 +parameters!$G$6*calcs!$GM106+parameters!$H$6*LN(calcs!$GM106)+parameters!$I$6*calcs!$GQ106+parameters!$J$6*(calcs!$GU106+calcs!$GY106) + parameters!$K$6*calcs!$GT106+parameters!$L$6*(calcs!$GV106+calcs!$GZ106)+parameters!$M$6*(calcs!$GT106+calcs!$GV106+calcs!$GZ106)+parameters!$N$6*(calcs!$GO106+calcs!$GR106)+parameters!$O$6*calcs!$HB106+parameters!$P$6*calcs!$HE106</f>
        <v>81.961625658387305</v>
      </c>
      <c r="HR106" s="97">
        <f>parameters!$E$7+parameters!$F$7*calcs!$Q106 +parameters!$G$7*calcs!$GM106+parameters!$H$7*LN(calcs!$GM106)+parameters!$I$7*calcs!$GQ106+parameters!$J$7*(calcs!$GU106+calcs!$GY106) + parameters!$K$7*calcs!$GT106+parameters!$L$7*(calcs!$GV106+calcs!$GZ106)+parameters!$M$7*(calcs!$GT106+calcs!$GV106+calcs!$GZ106)+parameters!$N$7*(calcs!$GO106+calcs!$GR106)+parameters!$O$7*calcs!$HB106+parameters!$P$7*calcs!$HE106</f>
        <v>102.79919683159879</v>
      </c>
      <c r="HS106" s="97">
        <f>parameters!$E$8+parameters!$F$8*calcs!$Q106 +parameters!$G$8*calcs!$GM106+parameters!$H$8*LN(calcs!$GM106)+parameters!$I$8*calcs!$GQ106+parameters!$J$8*(calcs!$GU106+calcs!$GY106) + parameters!$K$8*calcs!$GT106+parameters!$L$8*(calcs!$GV106+calcs!$GZ106)+parameters!$M$8*(calcs!$GT106+calcs!$GV106+calcs!$GZ106)+parameters!$N$8*(calcs!$GO106+calcs!$GR106)+parameters!$O$8*calcs!$HB106+parameters!$P$8*calcs!$HE106</f>
        <v>102.29653629674732</v>
      </c>
      <c r="HT106" s="81"/>
      <c r="HU106" s="97">
        <f>EXP(parameters!$E$10+parameters!$F$10*calcs!$Q106 +parameters!$G$10*calcs!$GM106+parameters!$H$10*LN(calcs!$GM106)+parameters!$I$10*calcs!$GQ106+parameters!$J$10*(calcs!$GU106+calcs!$GY106) + parameters!$K$10*calcs!$GT106+parameters!$L$10*(calcs!$GV106+calcs!$GZ106)+parameters!$M$10*(calcs!$GT106+calcs!$GV106+calcs!$GZ106)+parameters!$N$10*(calcs!$GO106+calcs!$GR106)+parameters!$O$10*calcs!$HB106+parameters!$P$10*calcs!$HE106)</f>
        <v>3.22213550523585E-2</v>
      </c>
      <c r="HV106" s="97">
        <f>EXP(parameters!$E$11+parameters!$F$11*calcs!$Q106 +parameters!$G$11*calcs!$GM106+parameters!$H$11*LN(calcs!$GM106)+parameters!$I$11*calcs!$GQ106+parameters!$J$11*(calcs!$GU106+calcs!$GY106) + parameters!$K$11*calcs!$GT106+parameters!$L$11*(calcs!$GV106+calcs!$GZ106)+parameters!$M$11*(calcs!$GT106+calcs!$GV106+calcs!$GZ106)+parameters!$N$11*(calcs!$GO106+calcs!$GR106)+parameters!$O$11*calcs!$HB106+parameters!$P$11*calcs!$HE106)</f>
        <v>6.2370919579217192E-2</v>
      </c>
      <c r="HX106" s="97">
        <f>EXP(parameters!$E$13+parameters!$F$13*calcs!$Q106 +parameters!$G$13*calcs!$GM106+parameters!$H$13*LN(calcs!$GM106)+parameters!$I$13*calcs!$GQ106+parameters!$J$13*(calcs!$GU106+calcs!$GY106) + parameters!$K$13*calcs!$GT106+parameters!$L$13*(calcs!$GV106+calcs!$GZ106)+parameters!$M$13*(calcs!$GT106+calcs!$GV106+calcs!$GZ106)+parameters!$N$13*(calcs!$GO106+calcs!$GR106)+parameters!$O$13*calcs!$HB106+parameters!$P$13*calcs!$HE106)</f>
        <v>0.3271749696631347</v>
      </c>
      <c r="HY106" s="97">
        <f>EXP(parameters!$E$14+parameters!$F$14*calcs!$Q106 +parameters!$G$14*calcs!$GM106+parameters!$H$14*LN(calcs!$GM106)+parameters!$I$14*calcs!$GQ106+parameters!$J$14*(calcs!$GU106+calcs!$GY106) + parameters!$K$14*calcs!$GT106+parameters!$L$14*(calcs!$GV106+calcs!$GZ106)+parameters!$M$14*(calcs!$GT106+calcs!$GV106+calcs!$GZ106)+parameters!$N$14*(calcs!$GO106+calcs!$GR106)+parameters!$O$14*calcs!$HB106+parameters!$P$14*calcs!$HE106)</f>
        <v>0.423401465036022</v>
      </c>
      <c r="HZ106" s="81"/>
      <c r="IA106" s="97">
        <f>EXP(parameters!$E$16+parameters!$F$16*calcs!$Q106 +parameters!$G$16*calcs!$GM106+parameters!$H$16*LN(calcs!$GM106)+parameters!$I$16*calcs!$GQ106+parameters!$J$16*(calcs!$GU106+calcs!$GY106) + parameters!$K$16*calcs!$GT106+parameters!$L$16*(calcs!$GV106+calcs!$GZ106)+parameters!$M$16*(calcs!$GT106+calcs!$GV106+calcs!$GZ106)+parameters!$N$16*(calcs!$GO106+calcs!$GR106)+parameters!$O$16*calcs!$HB106+parameters!$P$16*calcs!$HE106)</f>
        <v>6.2863966302136559E-2</v>
      </c>
      <c r="IB106" s="81"/>
      <c r="IC106" s="97">
        <f>(parameters!$E$18+parameters!$F$18*calcs!$Q106 +parameters!$G$18*calcs!$GM106+parameters!$H$18*LN(calcs!$GM106)+parameters!$I$18*calcs!$GQ106+parameters!$J$18*(calcs!$GU106+calcs!$GY106) + parameters!$K$18*calcs!$GT106+parameters!$L$18*(calcs!$GV106+calcs!$GZ106)+parameters!$M$18*(calcs!$GT106+calcs!$GV106+calcs!$GZ106)+parameters!$N$18*(calcs!$GO106+calcs!$GR106)+parameters!$O$18*calcs!$HB106+parameters!$P$18*calcs!$HE106)</f>
        <v>-10.075033169606764</v>
      </c>
      <c r="ID106" s="97">
        <f>EXP(parameters!$E$19+parameters!$F$19*calcs!$Q106 +parameters!$G$19*calcs!$GM106+parameters!$H$19*LN(calcs!$GM106)+parameters!$I$19*calcs!$GQ106+parameters!$J$19*(calcs!$GU106+calcs!$GY106) + parameters!$K$19*calcs!$GT106+parameters!$L$19*(calcs!$GV106+calcs!$GZ106)+parameters!$M$19*(calcs!$GT106+calcs!$GV106+calcs!$GZ106)+parameters!$N$19*(calcs!$GO106+calcs!$GR106)+parameters!$O$19*calcs!$HB106+parameters!$P$19*calcs!$HE106)</f>
        <v>5.2069349316778135</v>
      </c>
      <c r="IE106" s="73"/>
      <c r="IF106" s="97">
        <f>(parameters!$E$21+parameters!$F$21*calcs!$Q106 +parameters!$G$21*calcs!$GM106+parameters!$H$21*LN(calcs!$GM106)+parameters!$I$21*calcs!$GQ106+parameters!$J$21*(calcs!$GU106+calcs!$GY106) + parameters!$K$21*calcs!$GT106+parameters!$L$21*(calcs!$GV106+calcs!$GZ106)+parameters!$M$21*(calcs!$GT106+calcs!$GV106+calcs!$GZ106)+parameters!$N$21*(calcs!$GO106+calcs!$GR106)+parameters!$O$21*calcs!$HB106+parameters!$P$21*calcs!$HE106)</f>
        <v>-0.29915082972843843</v>
      </c>
      <c r="IG106" s="97">
        <f>(parameters!$E$22+parameters!$F$22*calcs!$Q106 +parameters!$G$22*calcs!$GM106+parameters!$H$22*LN(calcs!$GM106)+parameters!$I$22*calcs!$GQ106+parameters!$J$22*(calcs!$GU106+calcs!$GY106) + parameters!$K$22*calcs!$GT106+parameters!$L$22*(calcs!$GV106+calcs!$GZ106)+parameters!$M$22*(calcs!$GT106+calcs!$GV106+calcs!$GZ106)+parameters!$N$22*(calcs!$GO106+calcs!$GR106)+parameters!$O$22*calcs!$HB106+parameters!$P$22*calcs!$HE106)</f>
        <v>1.3720347954680441</v>
      </c>
      <c r="IH106" s="81"/>
      <c r="II106" s="97">
        <f>(parameters!$E$24+parameters!$F$24*calcs!$Q106 +parameters!$G$24*calcs!$GM106+parameters!$H$24*LN(calcs!$GM106)+parameters!$I$24*calcs!$GQ106+parameters!$J$24*(calcs!$GU106+calcs!$GY106) + parameters!$K$24*calcs!$GT106+parameters!$L$24*(calcs!$GV106+calcs!$GZ106)+parameters!$M$24*(calcs!$GT106+calcs!$GV106+calcs!$GZ106)+parameters!$N$24*(calcs!$GO106+calcs!$GR106)+parameters!$O$24*calcs!$HB106+parameters!$P$24*calcs!$HE106)</f>
        <v>23.991352536215867</v>
      </c>
    </row>
    <row r="107" spans="1:243" x14ac:dyDescent="0.3">
      <c r="A107" s="138" t="s">
        <v>187</v>
      </c>
      <c r="C107" s="115">
        <v>53.200000762939403</v>
      </c>
      <c r="D107" s="115">
        <v>1.1000000238418599</v>
      </c>
      <c r="E107" s="115">
        <v>19.200000762939499</v>
      </c>
      <c r="F107" s="115"/>
      <c r="G107" s="115">
        <v>7.6300001144409197</v>
      </c>
      <c r="H107" s="115">
        <v>3.6600000858306898</v>
      </c>
      <c r="I107" s="115">
        <v>8.57999992370606</v>
      </c>
      <c r="J107" s="115">
        <v>0.15999999642372101</v>
      </c>
      <c r="K107" s="115">
        <v>4.53999996185303</v>
      </c>
      <c r="L107" s="115">
        <v>1.2300000190734901</v>
      </c>
      <c r="M107" s="91">
        <v>0</v>
      </c>
      <c r="N107" s="91">
        <v>0</v>
      </c>
      <c r="O107" s="91">
        <v>0</v>
      </c>
      <c r="P107" s="91">
        <v>95.759999999999991</v>
      </c>
      <c r="Q107" s="60">
        <v>1025</v>
      </c>
      <c r="R107" s="92">
        <f t="shared" si="316"/>
        <v>0.88548603134053605</v>
      </c>
      <c r="S107" s="93">
        <f t="shared" si="317"/>
        <v>1.3772380416199572E-2</v>
      </c>
      <c r="T107" s="93">
        <f t="shared" si="318"/>
        <v>0.18830693207749122</v>
      </c>
      <c r="U107" s="93">
        <f t="shared" si="319"/>
        <v>0</v>
      </c>
      <c r="V107" s="93">
        <f t="shared" si="320"/>
        <v>0.10620824212751837</v>
      </c>
      <c r="W107" s="93">
        <f t="shared" si="321"/>
        <v>9.0796330583743229E-2</v>
      </c>
      <c r="X107" s="93">
        <f t="shared" si="322"/>
        <v>0.1529957190389811</v>
      </c>
      <c r="Y107" s="93">
        <f t="shared" si="323"/>
        <v>2.2554270710984075E-3</v>
      </c>
      <c r="Z107" s="93">
        <f t="shared" si="324"/>
        <v>7.3250616529034515E-2</v>
      </c>
      <c r="AA107" s="93">
        <f t="shared" si="325"/>
        <v>1.3056853776758482E-2</v>
      </c>
      <c r="AB107" s="93">
        <f t="shared" si="326"/>
        <v>0</v>
      </c>
      <c r="AC107" s="94">
        <f t="shared" si="327"/>
        <v>0</v>
      </c>
      <c r="AD107" s="92">
        <f t="shared" si="328"/>
        <v>1.7709720626810721</v>
      </c>
      <c r="AE107" s="93">
        <f t="shared" si="329"/>
        <v>2.7544760832399144E-2</v>
      </c>
      <c r="AF107" s="93">
        <f t="shared" si="330"/>
        <v>0.5649207962324736</v>
      </c>
      <c r="AG107" s="93">
        <f t="shared" si="331"/>
        <v>0</v>
      </c>
      <c r="AH107" s="93">
        <f t="shared" si="332"/>
        <v>0.10620824212751837</v>
      </c>
      <c r="AI107" s="93">
        <f t="shared" si="333"/>
        <v>9.0796330583743229E-2</v>
      </c>
      <c r="AJ107" s="93">
        <f t="shared" si="334"/>
        <v>0.1529957190389811</v>
      </c>
      <c r="AK107" s="93">
        <f t="shared" si="335"/>
        <v>2.2554270710984075E-3</v>
      </c>
      <c r="AL107" s="93">
        <f t="shared" si="336"/>
        <v>7.3250616529034515E-2</v>
      </c>
      <c r="AM107" s="93">
        <f t="shared" si="337"/>
        <v>1.3056853776758482E-2</v>
      </c>
      <c r="AN107" s="94">
        <f t="shared" si="338"/>
        <v>2.8020008088730783</v>
      </c>
      <c r="AO107" s="92">
        <f t="shared" si="339"/>
        <v>14.536882827684332</v>
      </c>
      <c r="AP107" s="93">
        <f t="shared" si="340"/>
        <v>0.22609897082791211</v>
      </c>
      <c r="AQ107" s="93">
        <f t="shared" si="341"/>
        <v>4.6371072671362104</v>
      </c>
      <c r="AR107" s="93">
        <f t="shared" si="342"/>
        <v>0</v>
      </c>
      <c r="AS107" s="93">
        <f t="shared" si="343"/>
        <v>0.87180187857096836</v>
      </c>
      <c r="AT107" s="93">
        <f t="shared" si="344"/>
        <v>0.74529443275427976</v>
      </c>
      <c r="AU107" s="93">
        <f t="shared" si="345"/>
        <v>1.2558531484906363</v>
      </c>
      <c r="AV107" s="93">
        <f t="shared" si="346"/>
        <v>1.8513493097857679E-2</v>
      </c>
      <c r="AW107" s="93">
        <f t="shared" si="347"/>
        <v>0.60127183933447192</v>
      </c>
      <c r="AX107" s="93">
        <f t="shared" si="348"/>
        <v>0.10717614210333658</v>
      </c>
      <c r="AY107" s="94">
        <f t="shared" si="349"/>
        <v>23.000000000000004</v>
      </c>
      <c r="AZ107" s="92">
        <f t="shared" si="350"/>
        <v>7.268441413842166</v>
      </c>
      <c r="BA107" s="93">
        <f t="shared" si="351"/>
        <v>0.11304948541395606</v>
      </c>
      <c r="BB107" s="93">
        <f t="shared" si="352"/>
        <v>3.0914048447574736</v>
      </c>
      <c r="BC107" s="93">
        <f t="shared" si="353"/>
        <v>0</v>
      </c>
      <c r="BD107" s="93">
        <f t="shared" si="354"/>
        <v>0.87180187857096836</v>
      </c>
      <c r="BE107" s="93">
        <f t="shared" si="355"/>
        <v>0.74529443275427976</v>
      </c>
      <c r="BF107" s="93">
        <f t="shared" si="356"/>
        <v>1.2558531484906363</v>
      </c>
      <c r="BG107" s="93">
        <f t="shared" si="357"/>
        <v>1.8513493097857679E-2</v>
      </c>
      <c r="BH107" s="93">
        <f t="shared" si="358"/>
        <v>1.2025436786689438</v>
      </c>
      <c r="BI107" s="93">
        <f t="shared" si="359"/>
        <v>0.21435228420667315</v>
      </c>
      <c r="BJ107" s="93">
        <f t="shared" si="360"/>
        <v>0</v>
      </c>
      <c r="BK107" s="93">
        <f t="shared" si="361"/>
        <v>0</v>
      </c>
      <c r="BL107" s="93">
        <f t="shared" si="362"/>
        <v>2</v>
      </c>
      <c r="BM107" s="94">
        <f t="shared" si="363"/>
        <v>14.781254659802954</v>
      </c>
      <c r="BN107" s="95">
        <f t="shared" si="364"/>
        <v>7.268441413842166</v>
      </c>
      <c r="BO107" s="66">
        <f t="shared" si="365"/>
        <v>0.73155858615783398</v>
      </c>
      <c r="BP107" s="66">
        <f t="shared" si="366"/>
        <v>0</v>
      </c>
      <c r="BQ107" s="66">
        <f t="shared" si="367"/>
        <v>8</v>
      </c>
      <c r="BR107" s="66">
        <f t="shared" si="368"/>
        <v>2.3598462585996396</v>
      </c>
      <c r="BS107" s="66">
        <f t="shared" si="369"/>
        <v>0.11304948541395606</v>
      </c>
      <c r="BT107" s="66">
        <f t="shared" si="370"/>
        <v>0</v>
      </c>
      <c r="BU107" s="66"/>
      <c r="BV107" s="66">
        <f t="shared" si="371"/>
        <v>0.74529443275427976</v>
      </c>
      <c r="BW107" s="66">
        <f t="shared" si="372"/>
        <v>0.87180187857096836</v>
      </c>
      <c r="BX107" s="66">
        <f t="shared" si="373"/>
        <v>1.8513493097857679E-2</v>
      </c>
      <c r="BY107" s="66">
        <f t="shared" si="374"/>
        <v>4.1085055484367015</v>
      </c>
      <c r="BZ107" s="66">
        <f t="shared" si="375"/>
        <v>0</v>
      </c>
      <c r="CA107" s="66">
        <f t="shared" si="376"/>
        <v>0</v>
      </c>
      <c r="CB107" s="66">
        <f t="shared" si="377"/>
        <v>0</v>
      </c>
      <c r="CC107" s="66">
        <f t="shared" si="378"/>
        <v>1.2558531484906363</v>
      </c>
      <c r="CD107" s="56">
        <f t="shared" si="379"/>
        <v>0.74414685150936366</v>
      </c>
      <c r="CE107" s="66">
        <f t="shared" si="380"/>
        <v>2</v>
      </c>
      <c r="CF107" s="66">
        <f t="shared" si="381"/>
        <v>0.45839682715958019</v>
      </c>
      <c r="CG107" s="66">
        <f t="shared" si="382"/>
        <v>0.21435228420667315</v>
      </c>
      <c r="CH107" s="67">
        <f t="shared" si="383"/>
        <v>0.67274911136625337</v>
      </c>
      <c r="CI107" s="60"/>
      <c r="CJ107" s="60">
        <f t="shared" si="384"/>
        <v>1.1006486183908202</v>
      </c>
      <c r="CK107" s="60">
        <f t="shared" si="385"/>
        <v>1.0824520900456018</v>
      </c>
      <c r="CL107" s="60">
        <f t="shared" si="386"/>
        <v>1.1223883120892826</v>
      </c>
      <c r="CM107" s="60"/>
      <c r="CN107" s="60">
        <f t="shared" si="387"/>
        <v>1</v>
      </c>
      <c r="CO107" s="60">
        <f t="shared" si="388"/>
        <v>7.268441413842166</v>
      </c>
      <c r="CP107" s="60">
        <f t="shared" si="389"/>
        <v>0.11304948541395606</v>
      </c>
      <c r="CQ107" s="60">
        <f t="shared" si="390"/>
        <v>3.0914048447574736</v>
      </c>
      <c r="CR107" s="60">
        <f t="shared" si="391"/>
        <v>0</v>
      </c>
      <c r="CS107" s="60">
        <f t="shared" si="392"/>
        <v>0.87180187857096836</v>
      </c>
      <c r="CT107" s="60">
        <f t="shared" si="393"/>
        <v>0.74529443275427976</v>
      </c>
      <c r="CU107" s="60">
        <f t="shared" si="394"/>
        <v>1.2558531484906363</v>
      </c>
      <c r="CV107" s="60">
        <f t="shared" si="395"/>
        <v>1.8513493097857679E-2</v>
      </c>
      <c r="CW107" s="60">
        <f t="shared" si="396"/>
        <v>1.2025436786689438</v>
      </c>
      <c r="CX107" s="60">
        <f t="shared" si="397"/>
        <v>0.21435228420667315</v>
      </c>
      <c r="CY107" s="60">
        <f t="shared" si="398"/>
        <v>0</v>
      </c>
      <c r="CZ107" s="60">
        <f t="shared" si="399"/>
        <v>0</v>
      </c>
      <c r="DA107" s="60">
        <f t="shared" si="400"/>
        <v>2</v>
      </c>
      <c r="DB107" s="60">
        <f t="shared" si="401"/>
        <v>23.000000000000004</v>
      </c>
      <c r="DC107" s="60">
        <f t="shared" si="510"/>
        <v>-7.1054273576010019E-15</v>
      </c>
      <c r="DD107" s="60" t="str">
        <f t="shared" si="402"/>
        <v/>
      </c>
      <c r="DE107" s="59">
        <f t="shared" si="403"/>
        <v>7.268441413842166</v>
      </c>
      <c r="DF107" s="59">
        <f t="shared" si="404"/>
        <v>0.73155858615783398</v>
      </c>
      <c r="DG107" s="59">
        <f t="shared" si="405"/>
        <v>0</v>
      </c>
      <c r="DH107" s="59">
        <f t="shared" si="406"/>
        <v>8</v>
      </c>
      <c r="DI107" s="59">
        <f t="shared" si="407"/>
        <v>2.3598462585996396</v>
      </c>
      <c r="DJ107" s="59">
        <f t="shared" si="408"/>
        <v>0.11304948541395606</v>
      </c>
      <c r="DK107" s="59">
        <f t="shared" si="409"/>
        <v>0</v>
      </c>
      <c r="DL107" s="59">
        <f t="shared" si="410"/>
        <v>-7.1054273576010019E-15</v>
      </c>
      <c r="DM107" s="59">
        <f t="shared" si="411"/>
        <v>0.74529443275427976</v>
      </c>
      <c r="DN107" s="59">
        <f t="shared" si="412"/>
        <v>0.87180187857097546</v>
      </c>
      <c r="DO107" s="59">
        <f t="shared" si="413"/>
        <v>1.8513493097857679E-2</v>
      </c>
      <c r="DP107" s="59">
        <f t="shared" si="414"/>
        <v>4.1085055484367015</v>
      </c>
      <c r="DQ107" s="59">
        <f t="shared" si="415"/>
        <v>0</v>
      </c>
      <c r="DR107" s="59">
        <f t="shared" si="416"/>
        <v>0</v>
      </c>
      <c r="DS107" s="59">
        <f t="shared" si="417"/>
        <v>0</v>
      </c>
      <c r="DT107" s="59">
        <f t="shared" si="418"/>
        <v>1.2558531484906363</v>
      </c>
      <c r="DU107" s="59">
        <f t="shared" si="419"/>
        <v>0.74414685150936366</v>
      </c>
      <c r="DV107" s="59">
        <f t="shared" si="420"/>
        <v>2</v>
      </c>
      <c r="DW107" s="59">
        <f t="shared" si="421"/>
        <v>0.45839682715958019</v>
      </c>
      <c r="DX107" s="59">
        <f t="shared" si="422"/>
        <v>0</v>
      </c>
      <c r="DY107" s="59">
        <f t="shared" si="423"/>
        <v>0.45839682715958019</v>
      </c>
      <c r="DZ107" s="60"/>
      <c r="EA107" s="60">
        <f t="shared" si="424"/>
        <v>0.77221223175578058</v>
      </c>
      <c r="EB107" s="60">
        <f t="shared" si="425"/>
        <v>1.0297316212628211</v>
      </c>
      <c r="EC107" s="60">
        <f t="shared" si="426"/>
        <v>0.97273653714404495</v>
      </c>
      <c r="ED107" s="60">
        <f t="shared" si="427"/>
        <v>0.98140029092908532</v>
      </c>
      <c r="EE107" s="60"/>
      <c r="EF107" s="60">
        <f t="shared" si="428"/>
        <v>1.0297316212628211</v>
      </c>
      <c r="EG107" s="60">
        <f t="shared" si="429"/>
        <v>7.4845439611295257</v>
      </c>
      <c r="EH107" s="60">
        <f t="shared" si="430"/>
        <v>0.11641062989824062</v>
      </c>
      <c r="EI107" s="60">
        <f t="shared" si="431"/>
        <v>3.183317322771853</v>
      </c>
      <c r="EJ107" s="60">
        <f t="shared" si="432"/>
        <v>0</v>
      </c>
      <c r="EK107" s="60">
        <f t="shared" si="433"/>
        <v>0.8977219618408564</v>
      </c>
      <c r="EL107" s="60">
        <f t="shared" si="434"/>
        <v>0.76745324455821917</v>
      </c>
      <c r="EM107" s="60">
        <f t="shared" si="435"/>
        <v>1.2931916986632814</v>
      </c>
      <c r="EN107" s="60">
        <f t="shared" si="436"/>
        <v>1.9063929262895036E-2</v>
      </c>
      <c r="EO107" s="60">
        <f t="shared" si="437"/>
        <v>1.2382972518751285</v>
      </c>
      <c r="EP107" s="60">
        <f t="shared" si="438"/>
        <v>0.22072532513752655</v>
      </c>
      <c r="EQ107" s="60">
        <f t="shared" si="439"/>
        <v>0</v>
      </c>
      <c r="ER107" s="60">
        <f t="shared" si="440"/>
        <v>0</v>
      </c>
      <c r="ES107" s="60">
        <f t="shared" si="441"/>
        <v>2.0594632425256423</v>
      </c>
      <c r="ET107" s="60">
        <f t="shared" si="442"/>
        <v>23.683827289044892</v>
      </c>
      <c r="EU107" s="60">
        <f t="shared" si="511"/>
        <v>-1.367654578089784</v>
      </c>
      <c r="EV107" s="60" t="str">
        <f t="shared" si="443"/>
        <v/>
      </c>
      <c r="EW107" s="62">
        <f t="shared" si="444"/>
        <v>7.4845439611295257</v>
      </c>
      <c r="EX107" s="62">
        <f t="shared" si="445"/>
        <v>0.51545603887047431</v>
      </c>
      <c r="EY107" s="62">
        <f t="shared" si="446"/>
        <v>0</v>
      </c>
      <c r="EZ107" s="62">
        <f t="shared" si="447"/>
        <v>8</v>
      </c>
      <c r="FA107" s="62">
        <f t="shared" si="448"/>
        <v>2.6678612839013787</v>
      </c>
      <c r="FB107" s="62">
        <f t="shared" si="449"/>
        <v>0.11641062989824062</v>
      </c>
      <c r="FC107" s="62">
        <f t="shared" si="450"/>
        <v>0</v>
      </c>
      <c r="FD107" s="62">
        <f t="shared" si="451"/>
        <v>-1.367654578089784</v>
      </c>
      <c r="FE107" s="62">
        <f t="shared" si="452"/>
        <v>0.76745324455821917</v>
      </c>
      <c r="FF107" s="62">
        <f t="shared" si="453"/>
        <v>2.2653765399306405</v>
      </c>
      <c r="FG107" s="62">
        <f t="shared" si="454"/>
        <v>1.9063929262895036E-2</v>
      </c>
      <c r="FH107" s="62">
        <f t="shared" si="455"/>
        <v>4.4685110494615898</v>
      </c>
      <c r="FI107" s="62">
        <f t="shared" si="456"/>
        <v>0</v>
      </c>
      <c r="FJ107" s="62">
        <f t="shared" si="457"/>
        <v>0</v>
      </c>
      <c r="FK107" s="62">
        <f t="shared" si="458"/>
        <v>0</v>
      </c>
      <c r="FL107" s="62">
        <f t="shared" si="459"/>
        <v>1.2931916986632814</v>
      </c>
      <c r="FM107" s="62">
        <f t="shared" si="460"/>
        <v>0.70680830133671857</v>
      </c>
      <c r="FN107" s="62">
        <f t="shared" si="461"/>
        <v>2</v>
      </c>
      <c r="FO107" s="62">
        <f t="shared" si="462"/>
        <v>0.53148895053840994</v>
      </c>
      <c r="FP107" s="62">
        <f t="shared" si="463"/>
        <v>0.22072532513752655</v>
      </c>
      <c r="FQ107" s="62">
        <f t="shared" si="464"/>
        <v>0.75221427567593646</v>
      </c>
      <c r="FR107" s="62" t="str">
        <f t="shared" si="465"/>
        <v>Fail</v>
      </c>
      <c r="FS107" s="62" t="str">
        <f t="shared" si="466"/>
        <v>Low-Ca</v>
      </c>
      <c r="FT107" s="60">
        <f t="shared" si="467"/>
        <v>0.2530485714969205</v>
      </c>
      <c r="FU107" s="60"/>
      <c r="FV107" s="60">
        <f t="shared" si="468"/>
        <v>1.0148658106314106</v>
      </c>
      <c r="FW107" s="60">
        <f t="shared" si="469"/>
        <v>7.3764926874858459</v>
      </c>
      <c r="FX107" s="60">
        <f t="shared" si="470"/>
        <v>0.11473005765609834</v>
      </c>
      <c r="FY107" s="60">
        <f t="shared" si="471"/>
        <v>3.1373610837646635</v>
      </c>
      <c r="FZ107" s="60">
        <f t="shared" si="472"/>
        <v>0</v>
      </c>
      <c r="GA107" s="60">
        <f t="shared" si="473"/>
        <v>0.88476192020591238</v>
      </c>
      <c r="GB107" s="60">
        <f t="shared" si="474"/>
        <v>0.75637383865624941</v>
      </c>
      <c r="GC107" s="60">
        <f t="shared" si="475"/>
        <v>1.2745224235769588</v>
      </c>
      <c r="GD107" s="60">
        <f t="shared" si="476"/>
        <v>1.8788711180376359E-2</v>
      </c>
      <c r="GE107" s="60">
        <f t="shared" si="477"/>
        <v>1.2204204652720363</v>
      </c>
      <c r="GF107" s="60">
        <f t="shared" si="478"/>
        <v>0.21753880467209985</v>
      </c>
      <c r="GG107" s="60">
        <f t="shared" si="479"/>
        <v>0</v>
      </c>
      <c r="GH107" s="60">
        <f t="shared" si="480"/>
        <v>0</v>
      </c>
      <c r="GI107" s="60">
        <f t="shared" si="481"/>
        <v>2.0297316212628211</v>
      </c>
      <c r="GJ107" s="60">
        <f t="shared" si="482"/>
        <v>23.341913644522446</v>
      </c>
      <c r="GK107" s="60">
        <f t="shared" si="512"/>
        <v>-0.68382728904489198</v>
      </c>
      <c r="GL107" s="60"/>
      <c r="GM107" s="88">
        <f t="shared" si="483"/>
        <v>7.3764926874858459</v>
      </c>
      <c r="GN107" s="88">
        <f t="shared" si="484"/>
        <v>0.62350731251415414</v>
      </c>
      <c r="GO107" s="88">
        <f t="shared" si="485"/>
        <v>0</v>
      </c>
      <c r="GP107" s="87">
        <f t="shared" si="486"/>
        <v>8</v>
      </c>
      <c r="GQ107" s="88">
        <f t="shared" si="487"/>
        <v>2.5138537712505094</v>
      </c>
      <c r="GR107" s="88">
        <f t="shared" si="488"/>
        <v>0.11473005765609834</v>
      </c>
      <c r="GS107" s="88">
        <f t="shared" si="489"/>
        <v>0</v>
      </c>
      <c r="GT107" s="88">
        <f t="shared" si="490"/>
        <v>-0.68382728904489198</v>
      </c>
      <c r="GU107" s="88">
        <f t="shared" si="491"/>
        <v>0.75637383865624941</v>
      </c>
      <c r="GV107" s="88">
        <f t="shared" si="492"/>
        <v>1.5685892092508045</v>
      </c>
      <c r="GW107" s="88">
        <f t="shared" si="493"/>
        <v>1.8788711180376359E-2</v>
      </c>
      <c r="GX107" s="87">
        <f t="shared" si="494"/>
        <v>4.2885082989491456</v>
      </c>
      <c r="GY107" s="88">
        <f t="shared" si="495"/>
        <v>0</v>
      </c>
      <c r="GZ107" s="88">
        <f t="shared" si="496"/>
        <v>0</v>
      </c>
      <c r="HA107" s="88">
        <f t="shared" si="497"/>
        <v>0</v>
      </c>
      <c r="HB107" s="88">
        <f t="shared" si="498"/>
        <v>1.2745224235769588</v>
      </c>
      <c r="HC107" s="88">
        <f t="shared" si="499"/>
        <v>0.72547757642304123</v>
      </c>
      <c r="HD107" s="87">
        <f t="shared" si="500"/>
        <v>2</v>
      </c>
      <c r="HE107" s="88">
        <f t="shared" si="501"/>
        <v>0.49494288884899507</v>
      </c>
      <c r="HF107" s="88">
        <f t="shared" si="502"/>
        <v>0.21753880467209985</v>
      </c>
      <c r="HG107" s="88">
        <f t="shared" si="503"/>
        <v>0.71248169352109492</v>
      </c>
      <c r="HH107" s="96" t="str">
        <f t="shared" si="504"/>
        <v>Fail</v>
      </c>
      <c r="HI107" s="83">
        <f t="shared" si="505"/>
        <v>0.32532725168993193</v>
      </c>
      <c r="HJ107" s="83">
        <f t="shared" si="506"/>
        <v>0.71248169352109492</v>
      </c>
      <c r="HK107" s="83">
        <f t="shared" si="507"/>
        <v>0.11473005765609834</v>
      </c>
      <c r="HL107" s="83">
        <f t="shared" si="508"/>
        <v>7.3764926874858459</v>
      </c>
      <c r="HM107" s="96" t="str">
        <f t="shared" si="509"/>
        <v>Ferro-edenite</v>
      </c>
      <c r="HN107" s="60"/>
      <c r="HO107" s="60"/>
      <c r="HP107" s="97">
        <f>parameters!$E$5+parameters!$F$5*calcs!$Q107 +parameters!$G$5*calcs!$GM107+parameters!$H$5*LN(calcs!$GM107)+parameters!$I$5*calcs!$GQ107+parameters!$J$5*(calcs!$GU107+calcs!$GY107) + parameters!$K$5*calcs!$GT107+parameters!$L$5*(calcs!$GV107+calcs!$GZ107)+parameters!$M$5*(calcs!$GT107+calcs!$GV107+calcs!$GZ107)+parameters!$N$5*(calcs!$GO107+calcs!$GR107)+parameters!$O$5*calcs!$HB107+parameters!$P$5*calcs!$HE107</f>
        <v>87.642912230805919</v>
      </c>
      <c r="HQ107" s="97">
        <f>parameters!$E$6+parameters!$F$6*calcs!$Q107 +parameters!$G$6*calcs!$GM107+parameters!$H$6*LN(calcs!$GM107)+parameters!$I$6*calcs!$GQ107+parameters!$J$6*(calcs!$GU107+calcs!$GY107) + parameters!$K$6*calcs!$GT107+parameters!$L$6*(calcs!$GV107+calcs!$GZ107)+parameters!$M$6*(calcs!$GT107+calcs!$GV107+calcs!$GZ107)+parameters!$N$6*(calcs!$GO107+calcs!$GR107)+parameters!$O$6*calcs!$HB107+parameters!$P$6*calcs!$HE107</f>
        <v>83.686478943289984</v>
      </c>
      <c r="HR107" s="97">
        <f>parameters!$E$7+parameters!$F$7*calcs!$Q107 +parameters!$G$7*calcs!$GM107+parameters!$H$7*LN(calcs!$GM107)+parameters!$I$7*calcs!$GQ107+parameters!$J$7*(calcs!$GU107+calcs!$GY107) + parameters!$K$7*calcs!$GT107+parameters!$L$7*(calcs!$GV107+calcs!$GZ107)+parameters!$M$7*(calcs!$GT107+calcs!$GV107+calcs!$GZ107)+parameters!$N$7*(calcs!$GO107+calcs!$GR107)+parameters!$O$7*calcs!$HB107+parameters!$P$7*calcs!$HE107</f>
        <v>107.17520346687107</v>
      </c>
      <c r="HS107" s="97">
        <f>parameters!$E$8+parameters!$F$8*calcs!$Q107 +parameters!$G$8*calcs!$GM107+parameters!$H$8*LN(calcs!$GM107)+parameters!$I$8*calcs!$GQ107+parameters!$J$8*(calcs!$GU107+calcs!$GY107) + parameters!$K$8*calcs!$GT107+parameters!$L$8*(calcs!$GV107+calcs!$GZ107)+parameters!$M$8*(calcs!$GT107+calcs!$GV107+calcs!$GZ107)+parameters!$N$8*(calcs!$GO107+calcs!$GR107)+parameters!$O$8*calcs!$HB107+parameters!$P$8*calcs!$HE107</f>
        <v>106.72232178959044</v>
      </c>
      <c r="HT107" s="81"/>
      <c r="HU107" s="97">
        <f>EXP(parameters!$E$10+parameters!$F$10*calcs!$Q107 +parameters!$G$10*calcs!$GM107+parameters!$H$10*LN(calcs!$GM107)+parameters!$I$10*calcs!$GQ107+parameters!$J$10*(calcs!$GU107+calcs!$GY107) + parameters!$K$10*calcs!$GT107+parameters!$L$10*(calcs!$GV107+calcs!$GZ107)+parameters!$M$10*(calcs!$GT107+calcs!$GV107+calcs!$GZ107)+parameters!$N$10*(calcs!$GO107+calcs!$GR107)+parameters!$O$10*calcs!$HB107+parameters!$P$10*calcs!$HE107)</f>
        <v>2.4685349776583973E-2</v>
      </c>
      <c r="HV107" s="97">
        <f>EXP(parameters!$E$11+parameters!$F$11*calcs!$Q107 +parameters!$G$11*calcs!$GM107+parameters!$H$11*LN(calcs!$GM107)+parameters!$I$11*calcs!$GQ107+parameters!$J$11*(calcs!$GU107+calcs!$GY107) + parameters!$K$11*calcs!$GT107+parameters!$L$11*(calcs!$GV107+calcs!$GZ107)+parameters!$M$11*(calcs!$GT107+calcs!$GV107+calcs!$GZ107)+parameters!$N$11*(calcs!$GO107+calcs!$GR107)+parameters!$O$11*calcs!$HB107+parameters!$P$11*calcs!$HE107)</f>
        <v>5.0313414152202057E-2</v>
      </c>
      <c r="HX107" s="97">
        <f>EXP(parameters!$E$13+parameters!$F$13*calcs!$Q107 +parameters!$G$13*calcs!$GM107+parameters!$H$13*LN(calcs!$GM107)+parameters!$I$13*calcs!$GQ107+parameters!$J$13*(calcs!$GU107+calcs!$GY107) + parameters!$K$13*calcs!$GT107+parameters!$L$13*(calcs!$GV107+calcs!$GZ107)+parameters!$M$13*(calcs!$GT107+calcs!$GV107+calcs!$GZ107)+parameters!$N$13*(calcs!$GO107+calcs!$GR107)+parameters!$O$13*calcs!$HB107+parameters!$P$13*calcs!$HE107)</f>
        <v>0.23445993614230781</v>
      </c>
      <c r="HY107" s="97">
        <f>EXP(parameters!$E$14+parameters!$F$14*calcs!$Q107 +parameters!$G$14*calcs!$GM107+parameters!$H$14*LN(calcs!$GM107)+parameters!$I$14*calcs!$GQ107+parameters!$J$14*(calcs!$GU107+calcs!$GY107) + parameters!$K$14*calcs!$GT107+parameters!$L$14*(calcs!$GV107+calcs!$GZ107)+parameters!$M$14*(calcs!$GT107+calcs!$GV107+calcs!$GZ107)+parameters!$N$14*(calcs!$GO107+calcs!$GR107)+parameters!$O$14*calcs!$HB107+parameters!$P$14*calcs!$HE107)</f>
        <v>0.30121032286740862</v>
      </c>
      <c r="HZ107" s="81"/>
      <c r="IA107" s="97">
        <f>EXP(parameters!$E$16+parameters!$F$16*calcs!$Q107 +parameters!$G$16*calcs!$GM107+parameters!$H$16*LN(calcs!$GM107)+parameters!$I$16*calcs!$GQ107+parameters!$J$16*(calcs!$GU107+calcs!$GY107) + parameters!$K$16*calcs!$GT107+parameters!$L$16*(calcs!$GV107+calcs!$GZ107)+parameters!$M$16*(calcs!$GT107+calcs!$GV107+calcs!$GZ107)+parameters!$N$16*(calcs!$GO107+calcs!$GR107)+parameters!$O$16*calcs!$HB107+parameters!$P$16*calcs!$HE107)</f>
        <v>4.2440558541411315E-2</v>
      </c>
      <c r="IB107" s="81"/>
      <c r="IC107" s="97">
        <f>(parameters!$E$18+parameters!$F$18*calcs!$Q107 +parameters!$G$18*calcs!$GM107+parameters!$H$18*LN(calcs!$GM107)+parameters!$I$18*calcs!$GQ107+parameters!$J$18*(calcs!$GU107+calcs!$GY107) + parameters!$K$18*calcs!$GT107+parameters!$L$18*(calcs!$GV107+calcs!$GZ107)+parameters!$M$18*(calcs!$GT107+calcs!$GV107+calcs!$GZ107)+parameters!$N$18*(calcs!$GO107+calcs!$GR107)+parameters!$O$18*calcs!$HB107+parameters!$P$18*calcs!$HE107)</f>
        <v>-11.541388159976949</v>
      </c>
      <c r="ID107" s="97">
        <f>EXP(parameters!$E$19+parameters!$F$19*calcs!$Q107 +parameters!$G$19*calcs!$GM107+parameters!$H$19*LN(calcs!$GM107)+parameters!$I$19*calcs!$GQ107+parameters!$J$19*(calcs!$GU107+calcs!$GY107) + parameters!$K$19*calcs!$GT107+parameters!$L$19*(calcs!$GV107+calcs!$GZ107)+parameters!$M$19*(calcs!$GT107+calcs!$GV107+calcs!$GZ107)+parameters!$N$19*(calcs!$GO107+calcs!$GR107)+parameters!$O$19*calcs!$HB107+parameters!$P$19*calcs!$HE107)</f>
        <v>4.9099381654220009</v>
      </c>
      <c r="IE107" s="73"/>
      <c r="IF107" s="97">
        <f>(parameters!$E$21+parameters!$F$21*calcs!$Q107 +parameters!$G$21*calcs!$GM107+parameters!$H$21*LN(calcs!$GM107)+parameters!$I$21*calcs!$GQ107+parameters!$J$21*(calcs!$GU107+calcs!$GY107) + parameters!$K$21*calcs!$GT107+parameters!$L$21*(calcs!$GV107+calcs!$GZ107)+parameters!$M$21*(calcs!$GT107+calcs!$GV107+calcs!$GZ107)+parameters!$N$21*(calcs!$GO107+calcs!$GR107)+parameters!$O$21*calcs!$HB107+parameters!$P$21*calcs!$HE107)</f>
        <v>-9.3623785923770964E-2</v>
      </c>
      <c r="IG107" s="97">
        <f>(parameters!$E$22+parameters!$F$22*calcs!$Q107 +parameters!$G$22*calcs!$GM107+parameters!$H$22*LN(calcs!$GM107)+parameters!$I$22*calcs!$GQ107+parameters!$J$22*(calcs!$GU107+calcs!$GY107) + parameters!$K$22*calcs!$GT107+parameters!$L$22*(calcs!$GV107+calcs!$GZ107)+parameters!$M$22*(calcs!$GT107+calcs!$GV107+calcs!$GZ107)+parameters!$N$22*(calcs!$GO107+calcs!$GR107)+parameters!$O$22*calcs!$HB107+parameters!$P$22*calcs!$HE107)</f>
        <v>1.3770785715214324</v>
      </c>
      <c r="IH107" s="81"/>
      <c r="II107" s="97">
        <f>(parameters!$E$24+parameters!$F$24*calcs!$Q107 +parameters!$G$24*calcs!$GM107+parameters!$H$24*LN(calcs!$GM107)+parameters!$I$24*calcs!$GQ107+parameters!$J$24*(calcs!$GU107+calcs!$GY107) + parameters!$K$24*calcs!$GT107+parameters!$L$24*(calcs!$GV107+calcs!$GZ107)+parameters!$M$24*(calcs!$GT107+calcs!$GV107+calcs!$GZ107)+parameters!$N$24*(calcs!$GO107+calcs!$GR107)+parameters!$O$24*calcs!$HB107+parameters!$P$24*calcs!$HE107)</f>
        <v>23.897723097193662</v>
      </c>
    </row>
    <row r="108" spans="1:243" x14ac:dyDescent="0.3">
      <c r="A108" s="138" t="s">
        <v>187</v>
      </c>
      <c r="C108" s="115">
        <v>56.900001525878899</v>
      </c>
      <c r="D108" s="115">
        <v>0.81999999284744296</v>
      </c>
      <c r="E108" s="115">
        <v>18.600000381469702</v>
      </c>
      <c r="F108" s="115"/>
      <c r="G108" s="115">
        <v>6.28999996185303</v>
      </c>
      <c r="H108" s="115">
        <v>2.6800000667571999</v>
      </c>
      <c r="I108" s="115">
        <v>7.2300000190734899</v>
      </c>
      <c r="J108" s="115">
        <v>0.18000000715255701</v>
      </c>
      <c r="K108" s="115">
        <v>5.0700001716613796</v>
      </c>
      <c r="L108" s="115">
        <v>1.4800000190734901</v>
      </c>
      <c r="M108" s="91">
        <v>0</v>
      </c>
      <c r="N108" s="91">
        <v>0</v>
      </c>
      <c r="O108" s="91">
        <v>0</v>
      </c>
      <c r="P108" s="91">
        <v>95.759999999999991</v>
      </c>
      <c r="Q108" s="60">
        <v>1025</v>
      </c>
      <c r="R108" s="92">
        <f t="shared" si="316"/>
        <v>0.94707059796735849</v>
      </c>
      <c r="S108" s="93">
        <f t="shared" si="317"/>
        <v>1.0266683270908262E-2</v>
      </c>
      <c r="T108" s="93">
        <f t="shared" si="318"/>
        <v>0.18242233694257914</v>
      </c>
      <c r="U108" s="93">
        <f t="shared" si="319"/>
        <v>0</v>
      </c>
      <c r="V108" s="93">
        <f t="shared" si="320"/>
        <v>8.7555678756306099E-2</v>
      </c>
      <c r="W108" s="93">
        <f t="shared" si="321"/>
        <v>6.6484744895986103E-2</v>
      </c>
      <c r="X108" s="93">
        <f t="shared" si="322"/>
        <v>0.12892296752984111</v>
      </c>
      <c r="Y108" s="93">
        <f t="shared" si="323"/>
        <v>2.5373556125254724E-3</v>
      </c>
      <c r="Z108" s="93">
        <f t="shared" si="324"/>
        <v>8.1801903413436475E-2</v>
      </c>
      <c r="AA108" s="93">
        <f t="shared" si="325"/>
        <v>1.5710685804052615E-2</v>
      </c>
      <c r="AB108" s="93">
        <f t="shared" si="326"/>
        <v>0</v>
      </c>
      <c r="AC108" s="94">
        <f t="shared" si="327"/>
        <v>0</v>
      </c>
      <c r="AD108" s="92">
        <f t="shared" si="328"/>
        <v>1.894141195934717</v>
      </c>
      <c r="AE108" s="93">
        <f t="shared" si="329"/>
        <v>2.0533366541816523E-2</v>
      </c>
      <c r="AF108" s="93">
        <f t="shared" si="330"/>
        <v>0.54726701082773743</v>
      </c>
      <c r="AG108" s="93">
        <f t="shared" si="331"/>
        <v>0</v>
      </c>
      <c r="AH108" s="93">
        <f t="shared" si="332"/>
        <v>8.7555678756306099E-2</v>
      </c>
      <c r="AI108" s="93">
        <f t="shared" si="333"/>
        <v>6.6484744895986103E-2</v>
      </c>
      <c r="AJ108" s="93">
        <f t="shared" si="334"/>
        <v>0.12892296752984111</v>
      </c>
      <c r="AK108" s="93">
        <f t="shared" si="335"/>
        <v>2.5373556125254724E-3</v>
      </c>
      <c r="AL108" s="93">
        <f t="shared" si="336"/>
        <v>8.1801903413436475E-2</v>
      </c>
      <c r="AM108" s="93">
        <f t="shared" si="337"/>
        <v>1.5710685804052615E-2</v>
      </c>
      <c r="AN108" s="94">
        <f t="shared" si="338"/>
        <v>2.844954909316419</v>
      </c>
      <c r="AO108" s="92">
        <f t="shared" si="339"/>
        <v>15.313159222255045</v>
      </c>
      <c r="AP108" s="93">
        <f t="shared" si="340"/>
        <v>0.16600172780076</v>
      </c>
      <c r="AQ108" s="93">
        <f t="shared" si="341"/>
        <v>4.424372846057647</v>
      </c>
      <c r="AR108" s="93">
        <f t="shared" si="342"/>
        <v>0</v>
      </c>
      <c r="AS108" s="93">
        <f t="shared" si="343"/>
        <v>0.70784271652266995</v>
      </c>
      <c r="AT108" s="93">
        <f t="shared" si="344"/>
        <v>0.53749503290901068</v>
      </c>
      <c r="AU108" s="93">
        <f t="shared" si="345"/>
        <v>1.042276010588451</v>
      </c>
      <c r="AV108" s="93">
        <f t="shared" si="346"/>
        <v>2.0513217589838116E-2</v>
      </c>
      <c r="AW108" s="93">
        <f t="shared" si="347"/>
        <v>0.6613263965442282</v>
      </c>
      <c r="AX108" s="93">
        <f t="shared" si="348"/>
        <v>0.12701282973234668</v>
      </c>
      <c r="AY108" s="94">
        <f t="shared" si="349"/>
        <v>22.999999999999996</v>
      </c>
      <c r="AZ108" s="92">
        <f t="shared" si="350"/>
        <v>7.6565796111275226</v>
      </c>
      <c r="BA108" s="93">
        <f t="shared" si="351"/>
        <v>8.3000863900380001E-2</v>
      </c>
      <c r="BB108" s="93">
        <f t="shared" si="352"/>
        <v>2.9495818973717647</v>
      </c>
      <c r="BC108" s="93">
        <f t="shared" si="353"/>
        <v>0</v>
      </c>
      <c r="BD108" s="93">
        <f t="shared" si="354"/>
        <v>0.70784271652266995</v>
      </c>
      <c r="BE108" s="93">
        <f t="shared" si="355"/>
        <v>0.53749503290901068</v>
      </c>
      <c r="BF108" s="93">
        <f t="shared" si="356"/>
        <v>1.042276010588451</v>
      </c>
      <c r="BG108" s="93">
        <f t="shared" si="357"/>
        <v>2.0513217589838116E-2</v>
      </c>
      <c r="BH108" s="93">
        <f t="shared" si="358"/>
        <v>1.3226527930884564</v>
      </c>
      <c r="BI108" s="93">
        <f t="shared" si="359"/>
        <v>0.25402565946469335</v>
      </c>
      <c r="BJ108" s="93">
        <f t="shared" si="360"/>
        <v>0</v>
      </c>
      <c r="BK108" s="93">
        <f t="shared" si="361"/>
        <v>0</v>
      </c>
      <c r="BL108" s="93">
        <f t="shared" si="362"/>
        <v>2</v>
      </c>
      <c r="BM108" s="94">
        <f t="shared" si="363"/>
        <v>14.573967802562787</v>
      </c>
      <c r="BN108" s="95">
        <f t="shared" si="364"/>
        <v>7.6565796111275226</v>
      </c>
      <c r="BO108" s="66">
        <f t="shared" si="365"/>
        <v>0.34342038887247739</v>
      </c>
      <c r="BP108" s="66">
        <f t="shared" si="366"/>
        <v>0</v>
      </c>
      <c r="BQ108" s="66">
        <f t="shared" si="367"/>
        <v>8</v>
      </c>
      <c r="BR108" s="66">
        <f t="shared" si="368"/>
        <v>2.6061615084992873</v>
      </c>
      <c r="BS108" s="66">
        <f t="shared" si="369"/>
        <v>8.3000863900380001E-2</v>
      </c>
      <c r="BT108" s="66">
        <f t="shared" si="370"/>
        <v>0</v>
      </c>
      <c r="BU108" s="66"/>
      <c r="BV108" s="66">
        <f t="shared" si="371"/>
        <v>0.53749503290901068</v>
      </c>
      <c r="BW108" s="66">
        <f t="shared" si="372"/>
        <v>0.70784271652266995</v>
      </c>
      <c r="BX108" s="66">
        <f t="shared" si="373"/>
        <v>2.0513217589838116E-2</v>
      </c>
      <c r="BY108" s="66">
        <f t="shared" si="374"/>
        <v>3.9550133394211855</v>
      </c>
      <c r="BZ108" s="66">
        <f t="shared" si="375"/>
        <v>0</v>
      </c>
      <c r="CA108" s="66">
        <f t="shared" si="376"/>
        <v>0</v>
      </c>
      <c r="CB108" s="66">
        <f t="shared" si="377"/>
        <v>0</v>
      </c>
      <c r="CC108" s="66">
        <f t="shared" si="378"/>
        <v>1.042276010588451</v>
      </c>
      <c r="CD108" s="56">
        <f t="shared" si="379"/>
        <v>0.95772398941154901</v>
      </c>
      <c r="CE108" s="66">
        <f t="shared" si="380"/>
        <v>2</v>
      </c>
      <c r="CF108" s="66">
        <f t="shared" si="381"/>
        <v>0.36492880367690739</v>
      </c>
      <c r="CG108" s="66">
        <f t="shared" si="382"/>
        <v>0.25402565946469335</v>
      </c>
      <c r="CH108" s="67">
        <f t="shared" si="383"/>
        <v>0.61895446314160074</v>
      </c>
      <c r="CI108" s="60"/>
      <c r="CJ108" s="60">
        <f t="shared" si="384"/>
        <v>1.0448529769576711</v>
      </c>
      <c r="CK108" s="60">
        <f t="shared" si="385"/>
        <v>1.0978479036564393</v>
      </c>
      <c r="CL108" s="60">
        <f t="shared" si="386"/>
        <v>1.1540867942582873</v>
      </c>
      <c r="CM108" s="60"/>
      <c r="CN108" s="60">
        <f t="shared" si="387"/>
        <v>1</v>
      </c>
      <c r="CO108" s="60">
        <f t="shared" si="388"/>
        <v>7.6565796111275226</v>
      </c>
      <c r="CP108" s="60">
        <f t="shared" si="389"/>
        <v>8.3000863900380001E-2</v>
      </c>
      <c r="CQ108" s="60">
        <f t="shared" si="390"/>
        <v>2.9495818973717647</v>
      </c>
      <c r="CR108" s="60">
        <f t="shared" si="391"/>
        <v>0</v>
      </c>
      <c r="CS108" s="60">
        <f t="shared" si="392"/>
        <v>0.70784271652266995</v>
      </c>
      <c r="CT108" s="60">
        <f t="shared" si="393"/>
        <v>0.53749503290901068</v>
      </c>
      <c r="CU108" s="60">
        <f t="shared" si="394"/>
        <v>1.042276010588451</v>
      </c>
      <c r="CV108" s="60">
        <f t="shared" si="395"/>
        <v>2.0513217589838116E-2</v>
      </c>
      <c r="CW108" s="60">
        <f t="shared" si="396"/>
        <v>1.3226527930884564</v>
      </c>
      <c r="CX108" s="60">
        <f t="shared" si="397"/>
        <v>0.25402565946469335</v>
      </c>
      <c r="CY108" s="60">
        <f t="shared" si="398"/>
        <v>0</v>
      </c>
      <c r="CZ108" s="60">
        <f t="shared" si="399"/>
        <v>0</v>
      </c>
      <c r="DA108" s="60">
        <f t="shared" si="400"/>
        <v>2</v>
      </c>
      <c r="DB108" s="60">
        <f t="shared" si="401"/>
        <v>22.999999999999996</v>
      </c>
      <c r="DC108" s="60">
        <f t="shared" si="510"/>
        <v>7.1054273576010019E-15</v>
      </c>
      <c r="DD108" s="60" t="str">
        <f t="shared" si="402"/>
        <v/>
      </c>
      <c r="DE108" s="59">
        <f t="shared" si="403"/>
        <v>7.6565796111275226</v>
      </c>
      <c r="DF108" s="59">
        <f t="shared" si="404"/>
        <v>0.34342038887247739</v>
      </c>
      <c r="DG108" s="59">
        <f t="shared" si="405"/>
        <v>0</v>
      </c>
      <c r="DH108" s="59">
        <f t="shared" si="406"/>
        <v>8</v>
      </c>
      <c r="DI108" s="59">
        <f t="shared" si="407"/>
        <v>2.6061615084992873</v>
      </c>
      <c r="DJ108" s="59">
        <f t="shared" si="408"/>
        <v>8.3000863900380001E-2</v>
      </c>
      <c r="DK108" s="59">
        <f t="shared" si="409"/>
        <v>0</v>
      </c>
      <c r="DL108" s="59">
        <f t="shared" si="410"/>
        <v>7.1054273576010019E-15</v>
      </c>
      <c r="DM108" s="59">
        <f t="shared" si="411"/>
        <v>0.53749503290901068</v>
      </c>
      <c r="DN108" s="59">
        <f t="shared" si="412"/>
        <v>0.70784271652266284</v>
      </c>
      <c r="DO108" s="59">
        <f t="shared" si="413"/>
        <v>2.0513217589838116E-2</v>
      </c>
      <c r="DP108" s="59">
        <f t="shared" si="414"/>
        <v>3.9550133394211855</v>
      </c>
      <c r="DQ108" s="59">
        <f t="shared" si="415"/>
        <v>0</v>
      </c>
      <c r="DR108" s="59">
        <f t="shared" si="416"/>
        <v>0</v>
      </c>
      <c r="DS108" s="59">
        <f t="shared" si="417"/>
        <v>0</v>
      </c>
      <c r="DT108" s="59">
        <f t="shared" si="418"/>
        <v>1.042276010588451</v>
      </c>
      <c r="DU108" s="59">
        <f t="shared" si="419"/>
        <v>0.95772398941154901</v>
      </c>
      <c r="DV108" s="59">
        <f t="shared" si="420"/>
        <v>2</v>
      </c>
      <c r="DW108" s="59">
        <f t="shared" si="421"/>
        <v>0.36492880367690739</v>
      </c>
      <c r="DX108" s="59">
        <f t="shared" si="422"/>
        <v>0</v>
      </c>
      <c r="DY108" s="59">
        <f t="shared" si="423"/>
        <v>0.36492880367690739</v>
      </c>
      <c r="DZ108" s="60"/>
      <c r="EA108" s="60">
        <f t="shared" si="424"/>
        <v>0.75427853833728342</v>
      </c>
      <c r="EB108" s="60">
        <f t="shared" si="425"/>
        <v>1.0474902656802758</v>
      </c>
      <c r="EC108" s="60">
        <f t="shared" si="426"/>
        <v>1.0002085550238489</v>
      </c>
      <c r="ED108" s="60">
        <f t="shared" si="427"/>
        <v>0.98484531343443371</v>
      </c>
      <c r="EE108" s="60"/>
      <c r="EF108" s="60">
        <f t="shared" si="428"/>
        <v>1.0474902656802758</v>
      </c>
      <c r="EG108" s="60">
        <f t="shared" si="429"/>
        <v>8.0201926110621518</v>
      </c>
      <c r="EH108" s="60">
        <f t="shared" si="430"/>
        <v>8.6942596978701464E-2</v>
      </c>
      <c r="EI108" s="60">
        <f t="shared" si="431"/>
        <v>3.0896583253236818</v>
      </c>
      <c r="EJ108" s="60">
        <f t="shared" si="432"/>
        <v>0</v>
      </c>
      <c r="EK108" s="60">
        <f t="shared" si="433"/>
        <v>0.74145835519017966</v>
      </c>
      <c r="EL108" s="60">
        <f t="shared" si="434"/>
        <v>0.56302081482368815</v>
      </c>
      <c r="EM108" s="60">
        <f t="shared" si="435"/>
        <v>1.0917739752434745</v>
      </c>
      <c r="EN108" s="60">
        <f t="shared" si="436"/>
        <v>2.1487395743136836E-2</v>
      </c>
      <c r="EO108" s="60">
        <f t="shared" si="437"/>
        <v>1.3854659256349862</v>
      </c>
      <c r="EP108" s="60">
        <f t="shared" si="438"/>
        <v>0.26608940552227889</v>
      </c>
      <c r="EQ108" s="60">
        <f t="shared" si="439"/>
        <v>0</v>
      </c>
      <c r="ER108" s="60">
        <f t="shared" si="440"/>
        <v>0</v>
      </c>
      <c r="ES108" s="60">
        <f t="shared" si="441"/>
        <v>2.0949805313605516</v>
      </c>
      <c r="ET108" s="60">
        <f t="shared" si="442"/>
        <v>24.092276110646338</v>
      </c>
      <c r="EU108" s="60">
        <f t="shared" si="511"/>
        <v>-2.1845522212926767</v>
      </c>
      <c r="EV108" s="60" t="str">
        <f t="shared" si="443"/>
        <v/>
      </c>
      <c r="EW108" s="62">
        <f t="shared" si="444"/>
        <v>8.0201926110621518</v>
      </c>
      <c r="EX108" s="62">
        <f t="shared" si="445"/>
        <v>0</v>
      </c>
      <c r="EY108" s="62">
        <f t="shared" si="446"/>
        <v>0</v>
      </c>
      <c r="EZ108" s="62">
        <f t="shared" si="447"/>
        <v>8.0201926110621518</v>
      </c>
      <c r="FA108" s="62">
        <f t="shared" si="448"/>
        <v>3.0896583253236818</v>
      </c>
      <c r="FB108" s="62">
        <f t="shared" si="449"/>
        <v>8.6942596978701464E-2</v>
      </c>
      <c r="FC108" s="62">
        <f t="shared" si="450"/>
        <v>0</v>
      </c>
      <c r="FD108" s="62">
        <f t="shared" si="451"/>
        <v>-2.1845522212926767</v>
      </c>
      <c r="FE108" s="62">
        <f t="shared" si="452"/>
        <v>0.56302081482368815</v>
      </c>
      <c r="FF108" s="62">
        <f t="shared" si="453"/>
        <v>2.9260105764828563</v>
      </c>
      <c r="FG108" s="62">
        <f t="shared" si="454"/>
        <v>2.1487395743136836E-2</v>
      </c>
      <c r="FH108" s="62">
        <f t="shared" si="455"/>
        <v>4.5025674880593876</v>
      </c>
      <c r="FI108" s="62">
        <f t="shared" si="456"/>
        <v>0</v>
      </c>
      <c r="FJ108" s="62">
        <f t="shared" si="457"/>
        <v>0</v>
      </c>
      <c r="FK108" s="62">
        <f t="shared" si="458"/>
        <v>0</v>
      </c>
      <c r="FL108" s="62">
        <f t="shared" si="459"/>
        <v>1.0917739752434745</v>
      </c>
      <c r="FM108" s="62">
        <f t="shared" si="460"/>
        <v>0.90822602475652547</v>
      </c>
      <c r="FN108" s="62">
        <f t="shared" si="461"/>
        <v>2</v>
      </c>
      <c r="FO108" s="62">
        <f t="shared" si="462"/>
        <v>0.47723990087846069</v>
      </c>
      <c r="FP108" s="62">
        <f t="shared" si="463"/>
        <v>0.26608940552227889</v>
      </c>
      <c r="FQ108" s="62">
        <f t="shared" si="464"/>
        <v>0.74332930640073958</v>
      </c>
      <c r="FR108" s="62" t="str">
        <f t="shared" si="465"/>
        <v>Fail</v>
      </c>
      <c r="FS108" s="62" t="str">
        <f t="shared" si="466"/>
        <v>Low-Ca</v>
      </c>
      <c r="FT108" s="60">
        <f t="shared" si="467"/>
        <v>0.1613688017329224</v>
      </c>
      <c r="FU108" s="60"/>
      <c r="FV108" s="60">
        <f t="shared" si="468"/>
        <v>1.0237451328401379</v>
      </c>
      <c r="FW108" s="60">
        <f t="shared" si="469"/>
        <v>7.8383861110948372</v>
      </c>
      <c r="FX108" s="60">
        <f t="shared" si="470"/>
        <v>8.4971730439540732E-2</v>
      </c>
      <c r="FY108" s="60">
        <f t="shared" si="471"/>
        <v>3.0196201113477232</v>
      </c>
      <c r="FZ108" s="60">
        <f t="shared" si="472"/>
        <v>0</v>
      </c>
      <c r="GA108" s="60">
        <f t="shared" si="473"/>
        <v>0.7246505358564248</v>
      </c>
      <c r="GB108" s="60">
        <f t="shared" si="474"/>
        <v>0.55025792386634942</v>
      </c>
      <c r="GC108" s="60">
        <f t="shared" si="475"/>
        <v>1.0670249929159628</v>
      </c>
      <c r="GD108" s="60">
        <f t="shared" si="476"/>
        <v>2.1000306666487476E-2</v>
      </c>
      <c r="GE108" s="60">
        <f t="shared" si="477"/>
        <v>1.3540593593617212</v>
      </c>
      <c r="GF108" s="60">
        <f t="shared" si="478"/>
        <v>0.26005753249348612</v>
      </c>
      <c r="GG108" s="60">
        <f t="shared" si="479"/>
        <v>0</v>
      </c>
      <c r="GH108" s="60">
        <f t="shared" si="480"/>
        <v>0</v>
      </c>
      <c r="GI108" s="60">
        <f t="shared" si="481"/>
        <v>2.0474902656802758</v>
      </c>
      <c r="GJ108" s="60">
        <f t="shared" si="482"/>
        <v>23.546138055323169</v>
      </c>
      <c r="GK108" s="60">
        <f t="shared" si="512"/>
        <v>-1.0922761106463383</v>
      </c>
      <c r="GL108" s="60"/>
      <c r="GM108" s="88">
        <f t="shared" si="483"/>
        <v>7.8383861110948372</v>
      </c>
      <c r="GN108" s="88">
        <f t="shared" si="484"/>
        <v>0.16161388890516282</v>
      </c>
      <c r="GO108" s="88">
        <f t="shared" si="485"/>
        <v>0</v>
      </c>
      <c r="GP108" s="87">
        <f t="shared" si="486"/>
        <v>8</v>
      </c>
      <c r="GQ108" s="88">
        <f t="shared" si="487"/>
        <v>2.8580062224425604</v>
      </c>
      <c r="GR108" s="88">
        <f t="shared" si="488"/>
        <v>8.4971730439540732E-2</v>
      </c>
      <c r="GS108" s="88">
        <f t="shared" si="489"/>
        <v>0</v>
      </c>
      <c r="GT108" s="88">
        <f t="shared" si="490"/>
        <v>-1.0922761106463383</v>
      </c>
      <c r="GU108" s="88">
        <f t="shared" si="491"/>
        <v>0.55025792386634942</v>
      </c>
      <c r="GV108" s="88">
        <f t="shared" si="492"/>
        <v>1.8169266465027631</v>
      </c>
      <c r="GW108" s="88">
        <f t="shared" si="493"/>
        <v>2.1000306666487476E-2</v>
      </c>
      <c r="GX108" s="87">
        <f t="shared" si="494"/>
        <v>4.2388867192713633</v>
      </c>
      <c r="GY108" s="88">
        <f t="shared" si="495"/>
        <v>0</v>
      </c>
      <c r="GZ108" s="88">
        <f t="shared" si="496"/>
        <v>0</v>
      </c>
      <c r="HA108" s="88">
        <f t="shared" si="497"/>
        <v>0</v>
      </c>
      <c r="HB108" s="88">
        <f t="shared" si="498"/>
        <v>1.0670249929159628</v>
      </c>
      <c r="HC108" s="88">
        <f t="shared" si="499"/>
        <v>0.93297500708403724</v>
      </c>
      <c r="HD108" s="87">
        <f t="shared" si="500"/>
        <v>2</v>
      </c>
      <c r="HE108" s="88">
        <f t="shared" si="501"/>
        <v>0.42108435227768393</v>
      </c>
      <c r="HF108" s="88">
        <f t="shared" si="502"/>
        <v>0.26005753249348612</v>
      </c>
      <c r="HG108" s="88">
        <f t="shared" si="503"/>
        <v>0.6811418847711701</v>
      </c>
      <c r="HH108" s="96" t="str">
        <f t="shared" si="504"/>
        <v>Fail</v>
      </c>
      <c r="HI108" s="83">
        <f t="shared" si="505"/>
        <v>0.23245247994352558</v>
      </c>
      <c r="HJ108" s="83">
        <f t="shared" si="506"/>
        <v>0.6811418847711701</v>
      </c>
      <c r="HK108" s="83">
        <f t="shared" si="507"/>
        <v>8.4971730439540732E-2</v>
      </c>
      <c r="HL108" s="83">
        <f t="shared" si="508"/>
        <v>7.8383861110948372</v>
      </c>
      <c r="HM108" s="96" t="str">
        <f t="shared" si="509"/>
        <v>Ferro-edenite</v>
      </c>
      <c r="HN108" s="60"/>
      <c r="HO108" s="60"/>
      <c r="HP108" s="97">
        <f>parameters!$E$5+parameters!$F$5*calcs!$Q108 +parameters!$G$5*calcs!$GM108+parameters!$H$5*LN(calcs!$GM108)+parameters!$I$5*calcs!$GQ108+parameters!$J$5*(calcs!$GU108+calcs!$GY108) + parameters!$K$5*calcs!$GT108+parameters!$L$5*(calcs!$GV108+calcs!$GZ108)+parameters!$M$5*(calcs!$GT108+calcs!$GV108+calcs!$GZ108)+parameters!$N$5*(calcs!$GO108+calcs!$GR108)+parameters!$O$5*calcs!$HB108+parameters!$P$5*calcs!$HE108</f>
        <v>89.372647806202053</v>
      </c>
      <c r="HQ108" s="97">
        <f>parameters!$E$6+parameters!$F$6*calcs!$Q108 +parameters!$G$6*calcs!$GM108+parameters!$H$6*LN(calcs!$GM108)+parameters!$I$6*calcs!$GQ108+parameters!$J$6*(calcs!$GU108+calcs!$GY108) + parameters!$K$6*calcs!$GT108+parameters!$L$6*(calcs!$GV108+calcs!$GZ108)+parameters!$M$6*(calcs!$GT108+calcs!$GV108+calcs!$GZ108)+parameters!$N$6*(calcs!$GO108+calcs!$GR108)+parameters!$O$6*calcs!$HB108+parameters!$P$6*calcs!$HE108</f>
        <v>86.928871406466385</v>
      </c>
      <c r="HR108" s="97">
        <f>parameters!$E$7+parameters!$F$7*calcs!$Q108 +parameters!$G$7*calcs!$GM108+parameters!$H$7*LN(calcs!$GM108)+parameters!$I$7*calcs!$GQ108+parameters!$J$7*(calcs!$GU108+calcs!$GY108) + parameters!$K$7*calcs!$GT108+parameters!$L$7*(calcs!$GV108+calcs!$GZ108)+parameters!$M$7*(calcs!$GT108+calcs!$GV108+calcs!$GZ108)+parameters!$N$7*(calcs!$GO108+calcs!$GR108)+parameters!$O$7*calcs!$HB108+parameters!$P$7*calcs!$HE108</f>
        <v>118.68437644677789</v>
      </c>
      <c r="HS108" s="97">
        <f>parameters!$E$8+parameters!$F$8*calcs!$Q108 +parameters!$G$8*calcs!$GM108+parameters!$H$8*LN(calcs!$GM108)+parameters!$I$8*calcs!$GQ108+parameters!$J$8*(calcs!$GU108+calcs!$GY108) + parameters!$K$8*calcs!$GT108+parameters!$L$8*(calcs!$GV108+calcs!$GZ108)+parameters!$M$8*(calcs!$GT108+calcs!$GV108+calcs!$GZ108)+parameters!$N$8*(calcs!$GO108+calcs!$GR108)+parameters!$O$8*calcs!$HB108+parameters!$P$8*calcs!$HE108</f>
        <v>118.37137865628881</v>
      </c>
      <c r="HT108" s="81"/>
      <c r="HU108" s="97">
        <f>EXP(parameters!$E$10+parameters!$F$10*calcs!$Q108 +parameters!$G$10*calcs!$GM108+parameters!$H$10*LN(calcs!$GM108)+parameters!$I$10*calcs!$GQ108+parameters!$J$10*(calcs!$GU108+calcs!$GY108) + parameters!$K$10*calcs!$GT108+parameters!$L$10*(calcs!$GV108+calcs!$GZ108)+parameters!$M$10*(calcs!$GT108+calcs!$GV108+calcs!$GZ108)+parameters!$N$10*(calcs!$GO108+calcs!$GR108)+parameters!$O$10*calcs!$HB108+parameters!$P$10*calcs!$HE108)</f>
        <v>1.4749650158130553E-2</v>
      </c>
      <c r="HV108" s="97">
        <f>EXP(parameters!$E$11+parameters!$F$11*calcs!$Q108 +parameters!$G$11*calcs!$GM108+parameters!$H$11*LN(calcs!$GM108)+parameters!$I$11*calcs!$GQ108+parameters!$J$11*(calcs!$GU108+calcs!$GY108) + parameters!$K$11*calcs!$GT108+parameters!$L$11*(calcs!$GV108+calcs!$GZ108)+parameters!$M$11*(calcs!$GT108+calcs!$GV108+calcs!$GZ108)+parameters!$N$11*(calcs!$GO108+calcs!$GR108)+parameters!$O$11*calcs!$HB108+parameters!$P$11*calcs!$HE108)</f>
        <v>3.3223491702614134E-2</v>
      </c>
      <c r="HX108" s="97">
        <f>EXP(parameters!$E$13+parameters!$F$13*calcs!$Q108 +parameters!$G$13*calcs!$GM108+parameters!$H$13*LN(calcs!$GM108)+parameters!$I$13*calcs!$GQ108+parameters!$J$13*(calcs!$GU108+calcs!$GY108) + parameters!$K$13*calcs!$GT108+parameters!$L$13*(calcs!$GV108+calcs!$GZ108)+parameters!$M$13*(calcs!$GT108+calcs!$GV108+calcs!$GZ108)+parameters!$N$13*(calcs!$GO108+calcs!$GR108)+parameters!$O$13*calcs!$HB108+parameters!$P$13*calcs!$HE108)</f>
        <v>0.11846049615462975</v>
      </c>
      <c r="HY108" s="97">
        <f>EXP(parameters!$E$14+parameters!$F$14*calcs!$Q108 +parameters!$G$14*calcs!$GM108+parameters!$H$14*LN(calcs!$GM108)+parameters!$I$14*calcs!$GQ108+parameters!$J$14*(calcs!$GU108+calcs!$GY108) + parameters!$K$14*calcs!$GT108+parameters!$L$14*(calcs!$GV108+calcs!$GZ108)+parameters!$M$14*(calcs!$GT108+calcs!$GV108+calcs!$GZ108)+parameters!$N$14*(calcs!$GO108+calcs!$GR108)+parameters!$O$14*calcs!$HB108+parameters!$P$14*calcs!$HE108)</f>
        <v>0.13984247324914587</v>
      </c>
      <c r="HZ108" s="81"/>
      <c r="IA108" s="97">
        <f>EXP(parameters!$E$16+parameters!$F$16*calcs!$Q108 +parameters!$G$16*calcs!$GM108+parameters!$H$16*LN(calcs!$GM108)+parameters!$I$16*calcs!$GQ108+parameters!$J$16*(calcs!$GU108+calcs!$GY108) + parameters!$K$16*calcs!$GT108+parameters!$L$16*(calcs!$GV108+calcs!$GZ108)+parameters!$M$16*(calcs!$GT108+calcs!$GV108+calcs!$GZ108)+parameters!$N$16*(calcs!$GO108+calcs!$GR108)+parameters!$O$16*calcs!$HB108+parameters!$P$16*calcs!$HE108)</f>
        <v>1.3929605464240852E-2</v>
      </c>
      <c r="IB108" s="81"/>
      <c r="IC108" s="97">
        <f>(parameters!$E$18+parameters!$F$18*calcs!$Q108 +parameters!$G$18*calcs!$GM108+parameters!$H$18*LN(calcs!$GM108)+parameters!$I$18*calcs!$GQ108+parameters!$J$18*(calcs!$GU108+calcs!$GY108) + parameters!$K$18*calcs!$GT108+parameters!$L$18*(calcs!$GV108+calcs!$GZ108)+parameters!$M$18*(calcs!$GT108+calcs!$GV108+calcs!$GZ108)+parameters!$N$18*(calcs!$GO108+calcs!$GR108)+parameters!$O$18*calcs!$HB108+parameters!$P$18*calcs!$HE108)</f>
        <v>-15.242931257583706</v>
      </c>
      <c r="ID108" s="97">
        <f>EXP(parameters!$E$19+parameters!$F$19*calcs!$Q108 +parameters!$G$19*calcs!$GM108+parameters!$H$19*LN(calcs!$GM108)+parameters!$I$19*calcs!$GQ108+parameters!$J$19*(calcs!$GU108+calcs!$GY108) + parameters!$K$19*calcs!$GT108+parameters!$L$19*(calcs!$GV108+calcs!$GZ108)+parameters!$M$19*(calcs!$GT108+calcs!$GV108+calcs!$GZ108)+parameters!$N$19*(calcs!$GO108+calcs!$GR108)+parameters!$O$19*calcs!$HB108+parameters!$P$19*calcs!$HE108)</f>
        <v>3.9107060978900909</v>
      </c>
      <c r="IE108" s="73"/>
      <c r="IF108" s="97">
        <f>(parameters!$E$21+parameters!$F$21*calcs!$Q108 +parameters!$G$21*calcs!$GM108+parameters!$H$21*LN(calcs!$GM108)+parameters!$I$21*calcs!$GQ108+parameters!$J$21*(calcs!$GU108+calcs!$GY108) + parameters!$K$21*calcs!$GT108+parameters!$L$21*(calcs!$GV108+calcs!$GZ108)+parameters!$M$21*(calcs!$GT108+calcs!$GV108+calcs!$GZ108)+parameters!$N$21*(calcs!$GO108+calcs!$GR108)+parameters!$O$21*calcs!$HB108+parameters!$P$21*calcs!$HE108)</f>
        <v>0.41289249018742957</v>
      </c>
      <c r="IG108" s="97">
        <f>(parameters!$E$22+parameters!$F$22*calcs!$Q108 +parameters!$G$22*calcs!$GM108+parameters!$H$22*LN(calcs!$GM108)+parameters!$I$22*calcs!$GQ108+parameters!$J$22*(calcs!$GU108+calcs!$GY108) + parameters!$K$22*calcs!$GT108+parameters!$L$22*(calcs!$GV108+calcs!$GZ108)+parameters!$M$22*(calcs!$GT108+calcs!$GV108+calcs!$GZ108)+parameters!$N$22*(calcs!$GO108+calcs!$GR108)+parameters!$O$22*calcs!$HB108+parameters!$P$22*calcs!$HE108)</f>
        <v>1.1925371968686382</v>
      </c>
      <c r="IH108" s="81"/>
      <c r="II108" s="97">
        <f>(parameters!$E$24+parameters!$F$24*calcs!$Q108 +parameters!$G$24*calcs!$GM108+parameters!$H$24*LN(calcs!$GM108)+parameters!$I$24*calcs!$GQ108+parameters!$J$24*(calcs!$GU108+calcs!$GY108) + parameters!$K$24*calcs!$GT108+parameters!$L$24*(calcs!$GV108+calcs!$GZ108)+parameters!$M$24*(calcs!$GT108+calcs!$GV108+calcs!$GZ108)+parameters!$N$24*(calcs!$GO108+calcs!$GR108)+parameters!$O$24*calcs!$HB108+parameters!$P$24*calcs!$HE108)</f>
        <v>23.517075583991812</v>
      </c>
    </row>
    <row r="109" spans="1:243" x14ac:dyDescent="0.3">
      <c r="A109" s="138" t="s">
        <v>187</v>
      </c>
      <c r="C109" s="115">
        <v>60</v>
      </c>
      <c r="D109" s="115">
        <v>0.57999998331070002</v>
      </c>
      <c r="E109" s="115">
        <v>18.899999618530298</v>
      </c>
      <c r="F109" s="115"/>
      <c r="G109" s="115">
        <v>5.2699999809265101</v>
      </c>
      <c r="H109" s="115">
        <v>1.7599999904632599</v>
      </c>
      <c r="I109" s="115">
        <v>5.6599998474121103</v>
      </c>
      <c r="J109" s="115">
        <v>0.18999999761581399</v>
      </c>
      <c r="K109" s="115">
        <v>5.4400000572204599</v>
      </c>
      <c r="L109" s="115">
        <v>1.7799999713897701</v>
      </c>
      <c r="M109" s="91">
        <v>0</v>
      </c>
      <c r="N109" s="91">
        <v>0</v>
      </c>
      <c r="O109" s="91">
        <v>0</v>
      </c>
      <c r="P109" s="91">
        <v>95.759999999999991</v>
      </c>
      <c r="Q109" s="60">
        <v>1025</v>
      </c>
      <c r="R109" s="92">
        <f t="shared" si="316"/>
        <v>0.99866844207723038</v>
      </c>
      <c r="S109" s="93">
        <f t="shared" si="317"/>
        <v>7.2618002167359457E-3</v>
      </c>
      <c r="T109" s="93">
        <f t="shared" si="318"/>
        <v>0.18536462515672919</v>
      </c>
      <c r="U109" s="93">
        <f t="shared" si="319"/>
        <v>0</v>
      </c>
      <c r="V109" s="93">
        <f t="shared" si="320"/>
        <v>7.3357460758999307E-2</v>
      </c>
      <c r="W109" s="93">
        <f t="shared" si="321"/>
        <v>4.3661622189612004E-2</v>
      </c>
      <c r="X109" s="93">
        <f t="shared" si="322"/>
        <v>0.10092724406940283</v>
      </c>
      <c r="Y109" s="93">
        <f t="shared" si="323"/>
        <v>2.678319673185988E-3</v>
      </c>
      <c r="Z109" s="93">
        <f t="shared" si="324"/>
        <v>8.7771665519296216E-2</v>
      </c>
      <c r="AA109" s="93">
        <f t="shared" si="325"/>
        <v>1.8895283730627238E-2</v>
      </c>
      <c r="AB109" s="93">
        <f t="shared" si="326"/>
        <v>0</v>
      </c>
      <c r="AC109" s="94">
        <f t="shared" si="327"/>
        <v>0</v>
      </c>
      <c r="AD109" s="92">
        <f t="shared" si="328"/>
        <v>1.9973368841544608</v>
      </c>
      <c r="AE109" s="93">
        <f t="shared" si="329"/>
        <v>1.4523600433471891E-2</v>
      </c>
      <c r="AF109" s="93">
        <f t="shared" si="330"/>
        <v>0.55609387547018763</v>
      </c>
      <c r="AG109" s="93">
        <f t="shared" si="331"/>
        <v>0</v>
      </c>
      <c r="AH109" s="93">
        <f t="shared" si="332"/>
        <v>7.3357460758999307E-2</v>
      </c>
      <c r="AI109" s="93">
        <f t="shared" si="333"/>
        <v>4.3661622189612004E-2</v>
      </c>
      <c r="AJ109" s="93">
        <f t="shared" si="334"/>
        <v>0.10092724406940283</v>
      </c>
      <c r="AK109" s="93">
        <f t="shared" si="335"/>
        <v>2.678319673185988E-3</v>
      </c>
      <c r="AL109" s="93">
        <f t="shared" si="336"/>
        <v>8.7771665519296216E-2</v>
      </c>
      <c r="AM109" s="93">
        <f t="shared" si="337"/>
        <v>1.8895283730627238E-2</v>
      </c>
      <c r="AN109" s="94">
        <f t="shared" si="338"/>
        <v>2.8952459559992438</v>
      </c>
      <c r="AO109" s="92">
        <f t="shared" si="339"/>
        <v>15.866958812380979</v>
      </c>
      <c r="AP109" s="93">
        <f t="shared" si="340"/>
        <v>0.11537631518927878</v>
      </c>
      <c r="AQ109" s="93">
        <f t="shared" si="341"/>
        <v>4.417641654696661</v>
      </c>
      <c r="AR109" s="93">
        <f t="shared" si="342"/>
        <v>0</v>
      </c>
      <c r="AS109" s="93">
        <f t="shared" si="343"/>
        <v>0.58275587742757717</v>
      </c>
      <c r="AT109" s="93">
        <f t="shared" si="344"/>
        <v>0.34685043192279941</v>
      </c>
      <c r="AU109" s="93">
        <f t="shared" si="345"/>
        <v>0.80177181796463282</v>
      </c>
      <c r="AV109" s="93">
        <f t="shared" si="346"/>
        <v>2.1276725162376432E-2</v>
      </c>
      <c r="AW109" s="93">
        <f t="shared" si="347"/>
        <v>0.69726314711216897</v>
      </c>
      <c r="AX109" s="93">
        <f t="shared" si="348"/>
        <v>0.15010521814352548</v>
      </c>
      <c r="AY109" s="94">
        <f t="shared" si="349"/>
        <v>22.999999999999996</v>
      </c>
      <c r="AZ109" s="92">
        <f t="shared" si="350"/>
        <v>7.9334794061904894</v>
      </c>
      <c r="BA109" s="93">
        <f t="shared" si="351"/>
        <v>5.768815759463939E-2</v>
      </c>
      <c r="BB109" s="93">
        <f t="shared" si="352"/>
        <v>2.9450944364644407</v>
      </c>
      <c r="BC109" s="93">
        <f t="shared" si="353"/>
        <v>0</v>
      </c>
      <c r="BD109" s="93">
        <f t="shared" si="354"/>
        <v>0.58275587742757717</v>
      </c>
      <c r="BE109" s="93">
        <f t="shared" si="355"/>
        <v>0.34685043192279941</v>
      </c>
      <c r="BF109" s="93">
        <f t="shared" si="356"/>
        <v>0.80177181796463282</v>
      </c>
      <c r="BG109" s="93">
        <f t="shared" si="357"/>
        <v>2.1276725162376432E-2</v>
      </c>
      <c r="BH109" s="93">
        <f t="shared" si="358"/>
        <v>1.3945262942243379</v>
      </c>
      <c r="BI109" s="93">
        <f t="shared" si="359"/>
        <v>0.30021043628705096</v>
      </c>
      <c r="BJ109" s="93">
        <f t="shared" si="360"/>
        <v>0</v>
      </c>
      <c r="BK109" s="93">
        <f t="shared" si="361"/>
        <v>0</v>
      </c>
      <c r="BL109" s="93">
        <f t="shared" si="362"/>
        <v>2</v>
      </c>
      <c r="BM109" s="94">
        <f t="shared" si="363"/>
        <v>14.383653583238345</v>
      </c>
      <c r="BN109" s="95">
        <f t="shared" si="364"/>
        <v>7.9334794061904894</v>
      </c>
      <c r="BO109" s="66">
        <f t="shared" si="365"/>
        <v>6.6520593809510586E-2</v>
      </c>
      <c r="BP109" s="66">
        <f t="shared" si="366"/>
        <v>0</v>
      </c>
      <c r="BQ109" s="66">
        <f t="shared" si="367"/>
        <v>8</v>
      </c>
      <c r="BR109" s="66">
        <f t="shared" si="368"/>
        <v>2.8785738426549301</v>
      </c>
      <c r="BS109" s="66">
        <f t="shared" si="369"/>
        <v>5.768815759463939E-2</v>
      </c>
      <c r="BT109" s="66">
        <f t="shared" si="370"/>
        <v>0</v>
      </c>
      <c r="BU109" s="66"/>
      <c r="BV109" s="66">
        <f t="shared" si="371"/>
        <v>0.34685043192279941</v>
      </c>
      <c r="BW109" s="66">
        <f t="shared" si="372"/>
        <v>0.58275587742757717</v>
      </c>
      <c r="BX109" s="66">
        <f t="shared" si="373"/>
        <v>2.1276725162376432E-2</v>
      </c>
      <c r="BY109" s="66">
        <f t="shared" si="374"/>
        <v>3.8871450347623226</v>
      </c>
      <c r="BZ109" s="66">
        <f t="shared" si="375"/>
        <v>0</v>
      </c>
      <c r="CA109" s="66">
        <f t="shared" si="376"/>
        <v>0</v>
      </c>
      <c r="CB109" s="66">
        <f t="shared" si="377"/>
        <v>0</v>
      </c>
      <c r="CC109" s="66">
        <f t="shared" si="378"/>
        <v>0.80177181796463282</v>
      </c>
      <c r="CD109" s="56">
        <f t="shared" si="379"/>
        <v>0.80177181796463282</v>
      </c>
      <c r="CE109" s="66">
        <f t="shared" si="380"/>
        <v>1.6035436359292656</v>
      </c>
      <c r="CF109" s="66">
        <f t="shared" si="381"/>
        <v>0.59275447625970512</v>
      </c>
      <c r="CG109" s="66">
        <f t="shared" si="382"/>
        <v>0.30021043628705096</v>
      </c>
      <c r="CH109" s="67">
        <f t="shared" si="383"/>
        <v>0.89296491254675603</v>
      </c>
      <c r="CI109" s="60"/>
      <c r="CJ109" s="60">
        <f t="shared" si="384"/>
        <v>1.0083847944141135</v>
      </c>
      <c r="CK109" s="60">
        <f t="shared" si="385"/>
        <v>1.1123738421123563</v>
      </c>
      <c r="CL109" s="60">
        <f t="shared" si="386"/>
        <v>1.1821339972589049</v>
      </c>
      <c r="CM109" s="60"/>
      <c r="CN109" s="60">
        <f t="shared" si="387"/>
        <v>1</v>
      </c>
      <c r="CO109" s="60">
        <f t="shared" si="388"/>
        <v>7.9334794061904894</v>
      </c>
      <c r="CP109" s="60">
        <f t="shared" si="389"/>
        <v>5.768815759463939E-2</v>
      </c>
      <c r="CQ109" s="60">
        <f t="shared" si="390"/>
        <v>2.9450944364644407</v>
      </c>
      <c r="CR109" s="60">
        <f t="shared" si="391"/>
        <v>0</v>
      </c>
      <c r="CS109" s="60">
        <f t="shared" si="392"/>
        <v>0.58275587742757717</v>
      </c>
      <c r="CT109" s="60">
        <f t="shared" si="393"/>
        <v>0.34685043192279941</v>
      </c>
      <c r="CU109" s="60">
        <f t="shared" si="394"/>
        <v>0.80177181796463282</v>
      </c>
      <c r="CV109" s="60">
        <f t="shared" si="395"/>
        <v>2.1276725162376432E-2</v>
      </c>
      <c r="CW109" s="60">
        <f t="shared" si="396"/>
        <v>1.3945262942243379</v>
      </c>
      <c r="CX109" s="60">
        <f t="shared" si="397"/>
        <v>0.30021043628705096</v>
      </c>
      <c r="CY109" s="60">
        <f t="shared" si="398"/>
        <v>0</v>
      </c>
      <c r="CZ109" s="60">
        <f t="shared" si="399"/>
        <v>0</v>
      </c>
      <c r="DA109" s="60">
        <f t="shared" si="400"/>
        <v>2</v>
      </c>
      <c r="DB109" s="60">
        <f t="shared" si="401"/>
        <v>22.999999999999996</v>
      </c>
      <c r="DC109" s="60">
        <f t="shared" si="510"/>
        <v>7.1054273576010019E-15</v>
      </c>
      <c r="DD109" s="60" t="str">
        <f t="shared" si="402"/>
        <v/>
      </c>
      <c r="DE109" s="59">
        <f t="shared" si="403"/>
        <v>7.9334794061904894</v>
      </c>
      <c r="DF109" s="59">
        <f t="shared" si="404"/>
        <v>6.6520593809510586E-2</v>
      </c>
      <c r="DG109" s="59">
        <f t="shared" si="405"/>
        <v>0</v>
      </c>
      <c r="DH109" s="59">
        <f t="shared" si="406"/>
        <v>8</v>
      </c>
      <c r="DI109" s="59">
        <f t="shared" si="407"/>
        <v>2.8785738426549301</v>
      </c>
      <c r="DJ109" s="59">
        <f t="shared" si="408"/>
        <v>5.768815759463939E-2</v>
      </c>
      <c r="DK109" s="59">
        <f t="shared" si="409"/>
        <v>0</v>
      </c>
      <c r="DL109" s="59">
        <f t="shared" si="410"/>
        <v>7.1054273576010019E-15</v>
      </c>
      <c r="DM109" s="59">
        <f t="shared" si="411"/>
        <v>0.34685043192279941</v>
      </c>
      <c r="DN109" s="59">
        <f t="shared" si="412"/>
        <v>0.58275587742757007</v>
      </c>
      <c r="DO109" s="59">
        <f t="shared" si="413"/>
        <v>2.1276725162376432E-2</v>
      </c>
      <c r="DP109" s="59">
        <f t="shared" si="414"/>
        <v>3.8871450347623226</v>
      </c>
      <c r="DQ109" s="59">
        <f t="shared" si="415"/>
        <v>0</v>
      </c>
      <c r="DR109" s="59">
        <f t="shared" si="416"/>
        <v>0</v>
      </c>
      <c r="DS109" s="59">
        <f t="shared" si="417"/>
        <v>0</v>
      </c>
      <c r="DT109" s="59">
        <f t="shared" si="418"/>
        <v>0.80177181796463282</v>
      </c>
      <c r="DU109" s="59">
        <f t="shared" si="419"/>
        <v>1.1982281820353671</v>
      </c>
      <c r="DV109" s="59">
        <f t="shared" si="420"/>
        <v>2</v>
      </c>
      <c r="DW109" s="59">
        <f t="shared" si="421"/>
        <v>0.19629811218897086</v>
      </c>
      <c r="DX109" s="59">
        <f t="shared" si="422"/>
        <v>0</v>
      </c>
      <c r="DY109" s="59">
        <f t="shared" si="423"/>
        <v>0.19629811218897086</v>
      </c>
      <c r="DZ109" s="60"/>
      <c r="EA109" s="60">
        <f t="shared" si="424"/>
        <v>0.73539051310494108</v>
      </c>
      <c r="EB109" s="60">
        <f t="shared" si="425"/>
        <v>1.065080452520385</v>
      </c>
      <c r="EC109" s="60">
        <f t="shared" si="426"/>
        <v>1.0245161309577175</v>
      </c>
      <c r="ED109" s="60">
        <f t="shared" si="427"/>
        <v>0.98748987975376601</v>
      </c>
      <c r="EE109" s="60"/>
      <c r="EF109" s="60">
        <f t="shared" si="428"/>
        <v>1.065080452520385</v>
      </c>
      <c r="EG109" s="60">
        <f t="shared" si="429"/>
        <v>8.4497938360065223</v>
      </c>
      <c r="EH109" s="60">
        <f t="shared" si="430"/>
        <v>6.1442528995965806E-2</v>
      </c>
      <c r="EI109" s="60">
        <f t="shared" si="431"/>
        <v>3.1367625151048149</v>
      </c>
      <c r="EJ109" s="60">
        <f t="shared" si="432"/>
        <v>0</v>
      </c>
      <c r="EK109" s="60">
        <f t="shared" si="433"/>
        <v>0.6206818936394779</v>
      </c>
      <c r="EL109" s="60">
        <f t="shared" si="434"/>
        <v>0.36942361498922616</v>
      </c>
      <c r="EM109" s="60">
        <f t="shared" si="435"/>
        <v>0.85395149069586285</v>
      </c>
      <c r="EN109" s="60">
        <f t="shared" si="436"/>
        <v>2.2661424064095752E-2</v>
      </c>
      <c r="EO109" s="60">
        <f t="shared" si="437"/>
        <v>1.4852826965040333</v>
      </c>
      <c r="EP109" s="60">
        <f t="shared" si="438"/>
        <v>0.31974826733195444</v>
      </c>
      <c r="EQ109" s="60">
        <f t="shared" si="439"/>
        <v>0</v>
      </c>
      <c r="ER109" s="60">
        <f t="shared" si="440"/>
        <v>0</v>
      </c>
      <c r="ES109" s="60">
        <f t="shared" si="441"/>
        <v>2.1301609050407699</v>
      </c>
      <c r="ET109" s="60">
        <f t="shared" si="442"/>
        <v>24.496850407968861</v>
      </c>
      <c r="EU109" s="60">
        <f t="shared" si="511"/>
        <v>-2.9937008159377214</v>
      </c>
      <c r="EV109" s="60" t="str">
        <f t="shared" si="443"/>
        <v/>
      </c>
      <c r="EW109" s="62">
        <f t="shared" si="444"/>
        <v>8.4497938360065223</v>
      </c>
      <c r="EX109" s="62">
        <f t="shared" si="445"/>
        <v>0</v>
      </c>
      <c r="EY109" s="62">
        <f t="shared" si="446"/>
        <v>0</v>
      </c>
      <c r="EZ109" s="62">
        <f t="shared" si="447"/>
        <v>8.4497938360065223</v>
      </c>
      <c r="FA109" s="62">
        <f t="shared" si="448"/>
        <v>3.1367625151048149</v>
      </c>
      <c r="FB109" s="62">
        <f t="shared" si="449"/>
        <v>6.1442528995965806E-2</v>
      </c>
      <c r="FC109" s="62">
        <f t="shared" si="450"/>
        <v>0</v>
      </c>
      <c r="FD109" s="62">
        <f t="shared" si="451"/>
        <v>-2.9937008159377214</v>
      </c>
      <c r="FE109" s="62">
        <f t="shared" si="452"/>
        <v>0.36942361498922616</v>
      </c>
      <c r="FF109" s="62">
        <f t="shared" si="453"/>
        <v>3.6143827095771992</v>
      </c>
      <c r="FG109" s="62">
        <f t="shared" si="454"/>
        <v>2.2661424064095752E-2</v>
      </c>
      <c r="FH109" s="62">
        <f t="shared" si="455"/>
        <v>4.2109719767935809</v>
      </c>
      <c r="FI109" s="62">
        <f t="shared" si="456"/>
        <v>0</v>
      </c>
      <c r="FJ109" s="62">
        <f t="shared" si="457"/>
        <v>0</v>
      </c>
      <c r="FK109" s="62">
        <f t="shared" si="458"/>
        <v>0</v>
      </c>
      <c r="FL109" s="62">
        <f t="shared" si="459"/>
        <v>0.85395149069586285</v>
      </c>
      <c r="FM109" s="62">
        <f t="shared" si="460"/>
        <v>1.146048509304137</v>
      </c>
      <c r="FN109" s="62">
        <f t="shared" si="461"/>
        <v>2</v>
      </c>
      <c r="FO109" s="62">
        <f t="shared" si="462"/>
        <v>0.33923418719989629</v>
      </c>
      <c r="FP109" s="62">
        <f t="shared" si="463"/>
        <v>0.31974826733195444</v>
      </c>
      <c r="FQ109" s="62">
        <f t="shared" si="464"/>
        <v>0.65898245453185078</v>
      </c>
      <c r="FR109" s="62" t="str">
        <f t="shared" si="465"/>
        <v>Fail</v>
      </c>
      <c r="FS109" s="62" t="str">
        <f t="shared" si="466"/>
        <v>Low-Ca</v>
      </c>
      <c r="FT109" s="60">
        <f t="shared" si="467"/>
        <v>9.2731318967779419E-2</v>
      </c>
      <c r="FU109" s="60"/>
      <c r="FV109" s="60">
        <f t="shared" si="468"/>
        <v>1.0325402262601924</v>
      </c>
      <c r="FW109" s="60">
        <f t="shared" si="469"/>
        <v>8.191636621098505</v>
      </c>
      <c r="FX109" s="60">
        <f t="shared" si="470"/>
        <v>5.9565343295302588E-2</v>
      </c>
      <c r="FY109" s="60">
        <f t="shared" si="471"/>
        <v>3.0409284757846273</v>
      </c>
      <c r="FZ109" s="60">
        <f t="shared" si="472"/>
        <v>0</v>
      </c>
      <c r="GA109" s="60">
        <f t="shared" si="473"/>
        <v>0.60171888553352748</v>
      </c>
      <c r="GB109" s="60">
        <f t="shared" si="474"/>
        <v>0.35813702345601273</v>
      </c>
      <c r="GC109" s="60">
        <f t="shared" si="475"/>
        <v>0.82786165433024772</v>
      </c>
      <c r="GD109" s="60">
        <f t="shared" si="476"/>
        <v>2.1969074613236089E-2</v>
      </c>
      <c r="GE109" s="60">
        <f t="shared" si="477"/>
        <v>1.4399044953641855</v>
      </c>
      <c r="GF109" s="60">
        <f t="shared" si="478"/>
        <v>0.30997935180950265</v>
      </c>
      <c r="GG109" s="60">
        <f t="shared" si="479"/>
        <v>0</v>
      </c>
      <c r="GH109" s="60">
        <f t="shared" si="480"/>
        <v>0</v>
      </c>
      <c r="GI109" s="60">
        <f t="shared" si="481"/>
        <v>2.0650804525203847</v>
      </c>
      <c r="GJ109" s="60">
        <f t="shared" si="482"/>
        <v>23.748425203984425</v>
      </c>
      <c r="GK109" s="60">
        <f t="shared" si="512"/>
        <v>-1.49685040796885</v>
      </c>
      <c r="GL109" s="60"/>
      <c r="GM109" s="88">
        <f t="shared" si="483"/>
        <v>8.191636621098505</v>
      </c>
      <c r="GN109" s="88">
        <f t="shared" si="484"/>
        <v>0</v>
      </c>
      <c r="GO109" s="88">
        <f t="shared" si="485"/>
        <v>0</v>
      </c>
      <c r="GP109" s="87">
        <f t="shared" si="486"/>
        <v>8.191636621098505</v>
      </c>
      <c r="GQ109" s="88">
        <f t="shared" si="487"/>
        <v>3.0409284757846273</v>
      </c>
      <c r="GR109" s="88">
        <f t="shared" si="488"/>
        <v>5.9565343295302588E-2</v>
      </c>
      <c r="GS109" s="88">
        <f t="shared" si="489"/>
        <v>0</v>
      </c>
      <c r="GT109" s="88">
        <f t="shared" si="490"/>
        <v>-1.49685040796885</v>
      </c>
      <c r="GU109" s="88">
        <f t="shared" si="491"/>
        <v>0.35813702345601273</v>
      </c>
      <c r="GV109" s="88">
        <f t="shared" si="492"/>
        <v>2.0985692935023774</v>
      </c>
      <c r="GW109" s="88">
        <f t="shared" si="493"/>
        <v>2.1969074613236089E-2</v>
      </c>
      <c r="GX109" s="87">
        <f t="shared" si="494"/>
        <v>4.082318802682706</v>
      </c>
      <c r="GY109" s="88">
        <f t="shared" si="495"/>
        <v>0</v>
      </c>
      <c r="GZ109" s="88">
        <f t="shared" si="496"/>
        <v>0</v>
      </c>
      <c r="HA109" s="88">
        <f t="shared" si="497"/>
        <v>0</v>
      </c>
      <c r="HB109" s="88">
        <f t="shared" si="498"/>
        <v>0.82786165433024772</v>
      </c>
      <c r="HC109" s="88">
        <f t="shared" si="499"/>
        <v>1.1721383456697523</v>
      </c>
      <c r="HD109" s="87">
        <f t="shared" si="500"/>
        <v>2</v>
      </c>
      <c r="HE109" s="88">
        <f t="shared" si="501"/>
        <v>0.26776614969443324</v>
      </c>
      <c r="HF109" s="88">
        <f t="shared" si="502"/>
        <v>0.30997935180950265</v>
      </c>
      <c r="HG109" s="88">
        <f t="shared" si="503"/>
        <v>0.57774550150393589</v>
      </c>
      <c r="HH109" s="96" t="str">
        <f t="shared" si="504"/>
        <v>Fail</v>
      </c>
      <c r="HI109" s="83">
        <f t="shared" si="505"/>
        <v>0.14577933918426872</v>
      </c>
      <c r="HJ109" s="83">
        <f t="shared" si="506"/>
        <v>0.57774550150393589</v>
      </c>
      <c r="HK109" s="83">
        <f t="shared" si="507"/>
        <v>5.9565343295302588E-2</v>
      </c>
      <c r="HL109" s="83">
        <f t="shared" si="508"/>
        <v>8.191636621098505</v>
      </c>
      <c r="HM109" s="96" t="str">
        <f t="shared" si="509"/>
        <v>Ferro-edenite</v>
      </c>
      <c r="HN109" s="60"/>
      <c r="HO109" s="60"/>
      <c r="HP109" s="97">
        <f>parameters!$E$5+parameters!$F$5*calcs!$Q109 +parameters!$G$5*calcs!$GM109+parameters!$H$5*LN(calcs!$GM109)+parameters!$I$5*calcs!$GQ109+parameters!$J$5*(calcs!$GU109+calcs!$GY109) + parameters!$K$5*calcs!$GT109+parameters!$L$5*(calcs!$GV109+calcs!$GZ109)+parameters!$M$5*(calcs!$GT109+calcs!$GV109+calcs!$GZ109)+parameters!$N$5*(calcs!$GO109+calcs!$GR109)+parameters!$O$5*calcs!$HB109+parameters!$P$5*calcs!$HE109</f>
        <v>76.80981027952167</v>
      </c>
      <c r="HQ109" s="97">
        <f>parameters!$E$6+parameters!$F$6*calcs!$Q109 +parameters!$G$6*calcs!$GM109+parameters!$H$6*LN(calcs!$GM109)+parameters!$I$6*calcs!$GQ109+parameters!$J$6*(calcs!$GU109+calcs!$GY109) + parameters!$K$6*calcs!$GT109+parameters!$L$6*(calcs!$GV109+calcs!$GZ109)+parameters!$M$6*(calcs!$GT109+calcs!$GV109+calcs!$GZ109)+parameters!$N$6*(calcs!$GO109+calcs!$GR109)+parameters!$O$6*calcs!$HB109+parameters!$P$6*calcs!$HE109</f>
        <v>84.384236366170782</v>
      </c>
      <c r="HR109" s="97">
        <f>parameters!$E$7+parameters!$F$7*calcs!$Q109 +parameters!$G$7*calcs!$GM109+parameters!$H$7*LN(calcs!$GM109)+parameters!$I$7*calcs!$GQ109+parameters!$J$7*(calcs!$GU109+calcs!$GY109) + parameters!$K$7*calcs!$GT109+parameters!$L$7*(calcs!$GV109+calcs!$GZ109)+parameters!$M$7*(calcs!$GT109+calcs!$GV109+calcs!$GZ109)+parameters!$N$7*(calcs!$GO109+calcs!$GR109)+parameters!$O$7*calcs!$HB109+parameters!$P$7*calcs!$HE109</f>
        <v>127.34462090131815</v>
      </c>
      <c r="HS109" s="97">
        <f>parameters!$E$8+parameters!$F$8*calcs!$Q109 +parameters!$G$8*calcs!$GM109+parameters!$H$8*LN(calcs!$GM109)+parameters!$I$8*calcs!$GQ109+parameters!$J$8*(calcs!$GU109+calcs!$GY109) + parameters!$K$8*calcs!$GT109+parameters!$L$8*(calcs!$GV109+calcs!$GZ109)+parameters!$M$8*(calcs!$GT109+calcs!$GV109+calcs!$GZ109)+parameters!$N$8*(calcs!$GO109+calcs!$GR109)+parameters!$O$8*calcs!$HB109+parameters!$P$8*calcs!$HE109</f>
        <v>127.13047074070111</v>
      </c>
      <c r="HT109" s="81"/>
      <c r="HU109" s="97">
        <f>EXP(parameters!$E$10+parameters!$F$10*calcs!$Q109 +parameters!$G$10*calcs!$GM109+parameters!$H$10*LN(calcs!$GM109)+parameters!$I$10*calcs!$GQ109+parameters!$J$10*(calcs!$GU109+calcs!$GY109) + parameters!$K$10*calcs!$GT109+parameters!$L$10*(calcs!$GV109+calcs!$GZ109)+parameters!$M$10*(calcs!$GT109+calcs!$GV109+calcs!$GZ109)+parameters!$N$10*(calcs!$GO109+calcs!$GR109)+parameters!$O$10*calcs!$HB109+parameters!$P$10*calcs!$HE109)</f>
        <v>1.6923683858524604E-2</v>
      </c>
      <c r="HV109" s="97">
        <f>EXP(parameters!$E$11+parameters!$F$11*calcs!$Q109 +parameters!$G$11*calcs!$GM109+parameters!$H$11*LN(calcs!$GM109)+parameters!$I$11*calcs!$GQ109+parameters!$J$11*(calcs!$GU109+calcs!$GY109) + parameters!$K$11*calcs!$GT109+parameters!$L$11*(calcs!$GV109+calcs!$GZ109)+parameters!$M$11*(calcs!$GT109+calcs!$GV109+calcs!$GZ109)+parameters!$N$11*(calcs!$GO109+calcs!$GR109)+parameters!$O$11*calcs!$HB109+parameters!$P$11*calcs!$HE109)</f>
        <v>4.0460080971317369E-2</v>
      </c>
      <c r="HX109" s="97">
        <f>EXP(parameters!$E$13+parameters!$F$13*calcs!$Q109 +parameters!$G$13*calcs!$GM109+parameters!$H$13*LN(calcs!$GM109)+parameters!$I$13*calcs!$GQ109+parameters!$J$13*(calcs!$GU109+calcs!$GY109) + parameters!$K$13*calcs!$GT109+parameters!$L$13*(calcs!$GV109+calcs!$GZ109)+parameters!$M$13*(calcs!$GT109+calcs!$GV109+calcs!$GZ109)+parameters!$N$13*(calcs!$GO109+calcs!$GR109)+parameters!$O$13*calcs!$HB109+parameters!$P$13*calcs!$HE109)</f>
        <v>0.10145382507473508</v>
      </c>
      <c r="HY109" s="97">
        <f>EXP(parameters!$E$14+parameters!$F$14*calcs!$Q109 +parameters!$G$14*calcs!$GM109+parameters!$H$14*LN(calcs!$GM109)+parameters!$I$14*calcs!$GQ109+parameters!$J$14*(calcs!$GU109+calcs!$GY109) + parameters!$K$14*calcs!$GT109+parameters!$L$14*(calcs!$GV109+calcs!$GZ109)+parameters!$M$14*(calcs!$GT109+calcs!$GV109+calcs!$GZ109)+parameters!$N$14*(calcs!$GO109+calcs!$GR109)+parameters!$O$14*calcs!$HB109+parameters!$P$14*calcs!$HE109)</f>
        <v>8.547818557373367E-2</v>
      </c>
      <c r="HZ109" s="81"/>
      <c r="IA109" s="97">
        <f>EXP(parameters!$E$16+parameters!$F$16*calcs!$Q109 +parameters!$G$16*calcs!$GM109+parameters!$H$16*LN(calcs!$GM109)+parameters!$I$16*calcs!$GQ109+parameters!$J$16*(calcs!$GU109+calcs!$GY109) + parameters!$K$16*calcs!$GT109+parameters!$L$16*(calcs!$GV109+calcs!$GZ109)+parameters!$M$16*(calcs!$GT109+calcs!$GV109+calcs!$GZ109)+parameters!$N$16*(calcs!$GO109+calcs!$GR109)+parameters!$O$16*calcs!$HB109+parameters!$P$16*calcs!$HE109)</f>
        <v>5.2289977396923256E-3</v>
      </c>
      <c r="IB109" s="81"/>
      <c r="IC109" s="97">
        <f>(parameters!$E$18+parameters!$F$18*calcs!$Q109 +parameters!$G$18*calcs!$GM109+parameters!$H$18*LN(calcs!$GM109)+parameters!$I$18*calcs!$GQ109+parameters!$J$18*(calcs!$GU109+calcs!$GY109) + parameters!$K$18*calcs!$GT109+parameters!$L$18*(calcs!$GV109+calcs!$GZ109)+parameters!$M$18*(calcs!$GT109+calcs!$GV109+calcs!$GZ109)+parameters!$N$18*(calcs!$GO109+calcs!$GR109)+parameters!$O$18*calcs!$HB109+parameters!$P$18*calcs!$HE109)</f>
        <v>-17.711004906520074</v>
      </c>
      <c r="ID109" s="97">
        <f>EXP(parameters!$E$19+parameters!$F$19*calcs!$Q109 +parameters!$G$19*calcs!$GM109+parameters!$H$19*LN(calcs!$GM109)+parameters!$I$19*calcs!$GQ109+parameters!$J$19*(calcs!$GU109+calcs!$GY109) + parameters!$K$19*calcs!$GT109+parameters!$L$19*(calcs!$GV109+calcs!$GZ109)+parameters!$M$19*(calcs!$GT109+calcs!$GV109+calcs!$GZ109)+parameters!$N$19*(calcs!$GO109+calcs!$GR109)+parameters!$O$19*calcs!$HB109+parameters!$P$19*calcs!$HE109)</f>
        <v>2.8874823993994085</v>
      </c>
      <c r="IE109" s="73"/>
      <c r="IF109" s="97">
        <f>(parameters!$E$21+parameters!$F$21*calcs!$Q109 +parameters!$G$21*calcs!$GM109+parameters!$H$21*LN(calcs!$GM109)+parameters!$I$21*calcs!$GQ109+parameters!$J$21*(calcs!$GU109+calcs!$GY109) + parameters!$K$21*calcs!$GT109+parameters!$L$21*(calcs!$GV109+calcs!$GZ109)+parameters!$M$21*(calcs!$GT109+calcs!$GV109+calcs!$GZ109)+parameters!$N$21*(calcs!$GO109+calcs!$GR109)+parameters!$O$21*calcs!$HB109+parameters!$P$21*calcs!$HE109)</f>
        <v>4.3454799782065257</v>
      </c>
      <c r="IG109" s="97">
        <f>(parameters!$E$22+parameters!$F$22*calcs!$Q109 +parameters!$G$22*calcs!$GM109+parameters!$H$22*LN(calcs!$GM109)+parameters!$I$22*calcs!$GQ109+parameters!$J$22*(calcs!$GU109+calcs!$GY109) + parameters!$K$22*calcs!$GT109+parameters!$L$22*(calcs!$GV109+calcs!$GZ109)+parameters!$M$22*(calcs!$GT109+calcs!$GV109+calcs!$GZ109)+parameters!$N$22*(calcs!$GO109+calcs!$GR109)+parameters!$O$22*calcs!$HB109+parameters!$P$22*calcs!$HE109)</f>
        <v>0.79843842848095337</v>
      </c>
      <c r="IH109" s="81"/>
      <c r="II109" s="97">
        <f>(parameters!$E$24+parameters!$F$24*calcs!$Q109 +parameters!$G$24*calcs!$GM109+parameters!$H$24*LN(calcs!$GM109)+parameters!$I$24*calcs!$GQ109+parameters!$J$24*(calcs!$GU109+calcs!$GY109) + parameters!$K$24*calcs!$GT109+parameters!$L$24*(calcs!$GV109+calcs!$GZ109)+parameters!$M$24*(calcs!$GT109+calcs!$GV109+calcs!$GZ109)+parameters!$N$24*(calcs!$GO109+calcs!$GR109)+parameters!$O$24*calcs!$HB109+parameters!$P$24*calcs!$HE109)</f>
        <v>21.506875421665722</v>
      </c>
    </row>
    <row r="110" spans="1:243" x14ac:dyDescent="0.3">
      <c r="A110" s="138" t="s">
        <v>187</v>
      </c>
      <c r="C110" s="115">
        <v>56.299999237060597</v>
      </c>
      <c r="D110" s="115">
        <v>1.0900000333786</v>
      </c>
      <c r="E110" s="115">
        <v>18.600000381469702</v>
      </c>
      <c r="F110" s="115"/>
      <c r="G110" s="115">
        <v>7.25</v>
      </c>
      <c r="H110" s="115">
        <v>3.0899999141693102</v>
      </c>
      <c r="I110" s="115">
        <v>7.2199997901916504</v>
      </c>
      <c r="J110" s="115">
        <v>0.129999995231628</v>
      </c>
      <c r="K110" s="115">
        <v>4.0900001525878897</v>
      </c>
      <c r="L110" s="115">
        <v>1.9400000572204601</v>
      </c>
      <c r="M110" s="91">
        <v>0</v>
      </c>
      <c r="N110" s="91">
        <v>0</v>
      </c>
      <c r="O110" s="91">
        <v>0</v>
      </c>
      <c r="P110" s="91">
        <v>95.759999999999991</v>
      </c>
      <c r="Q110" s="60">
        <v>1025</v>
      </c>
      <c r="R110" s="92">
        <f t="shared" si="316"/>
        <v>0.93708387545040939</v>
      </c>
      <c r="S110" s="93">
        <f t="shared" si="317"/>
        <v>1.3647177079987478E-2</v>
      </c>
      <c r="T110" s="93">
        <f t="shared" si="318"/>
        <v>0.18242233694257914</v>
      </c>
      <c r="U110" s="93">
        <f t="shared" si="319"/>
        <v>0</v>
      </c>
      <c r="V110" s="93">
        <f t="shared" si="320"/>
        <v>0.10091870824053452</v>
      </c>
      <c r="W110" s="93">
        <f t="shared" si="321"/>
        <v>7.665591451672811E-2</v>
      </c>
      <c r="X110" s="93">
        <f t="shared" si="322"/>
        <v>0.12874464675805369</v>
      </c>
      <c r="Y110" s="93">
        <f t="shared" si="323"/>
        <v>1.8325344690108261E-3</v>
      </c>
      <c r="Z110" s="93">
        <f t="shared" si="324"/>
        <v>6.5990095880667482E-2</v>
      </c>
      <c r="AA110" s="93">
        <f t="shared" si="325"/>
        <v>2.059373713921642E-2</v>
      </c>
      <c r="AB110" s="93">
        <f t="shared" si="326"/>
        <v>0</v>
      </c>
      <c r="AC110" s="94">
        <f t="shared" si="327"/>
        <v>0</v>
      </c>
      <c r="AD110" s="92">
        <f t="shared" si="328"/>
        <v>1.8741677509008188</v>
      </c>
      <c r="AE110" s="93">
        <f t="shared" si="329"/>
        <v>2.7294354159974957E-2</v>
      </c>
      <c r="AF110" s="93">
        <f t="shared" si="330"/>
        <v>0.54726701082773743</v>
      </c>
      <c r="AG110" s="93">
        <f t="shared" si="331"/>
        <v>0</v>
      </c>
      <c r="AH110" s="93">
        <f t="shared" si="332"/>
        <v>0.10091870824053452</v>
      </c>
      <c r="AI110" s="93">
        <f t="shared" si="333"/>
        <v>7.665591451672811E-2</v>
      </c>
      <c r="AJ110" s="93">
        <f t="shared" si="334"/>
        <v>0.12874464675805369</v>
      </c>
      <c r="AK110" s="93">
        <f t="shared" si="335"/>
        <v>1.8325344690108261E-3</v>
      </c>
      <c r="AL110" s="93">
        <f t="shared" si="336"/>
        <v>6.5990095880667482E-2</v>
      </c>
      <c r="AM110" s="93">
        <f t="shared" si="337"/>
        <v>2.059373713921642E-2</v>
      </c>
      <c r="AN110" s="94">
        <f t="shared" si="338"/>
        <v>2.8434647528927428</v>
      </c>
      <c r="AO110" s="92">
        <f t="shared" si="339"/>
        <v>15.159624618826712</v>
      </c>
      <c r="AP110" s="93">
        <f t="shared" si="340"/>
        <v>0.22077648229708999</v>
      </c>
      <c r="AQ110" s="93">
        <f t="shared" si="341"/>
        <v>4.4266914988950301</v>
      </c>
      <c r="AR110" s="93">
        <f t="shared" si="342"/>
        <v>0</v>
      </c>
      <c r="AS110" s="93">
        <f t="shared" si="343"/>
        <v>0.81630352096713621</v>
      </c>
      <c r="AT110" s="93">
        <f t="shared" si="344"/>
        <v>0.62004849263248496</v>
      </c>
      <c r="AU110" s="93">
        <f t="shared" si="345"/>
        <v>1.0413798421178919</v>
      </c>
      <c r="AV110" s="93">
        <f t="shared" si="346"/>
        <v>1.4822864515682941E-2</v>
      </c>
      <c r="AW110" s="93">
        <f t="shared" si="347"/>
        <v>0.5337756354149551</v>
      </c>
      <c r="AX110" s="93">
        <f t="shared" si="348"/>
        <v>0.16657704433301418</v>
      </c>
      <c r="AY110" s="94">
        <f t="shared" si="349"/>
        <v>22.999999999999996</v>
      </c>
      <c r="AZ110" s="92">
        <f t="shared" si="350"/>
        <v>7.5798123094133558</v>
      </c>
      <c r="BA110" s="93">
        <f t="shared" si="351"/>
        <v>0.11038824114854499</v>
      </c>
      <c r="BB110" s="93">
        <f t="shared" si="352"/>
        <v>2.9511276659300201</v>
      </c>
      <c r="BC110" s="93">
        <f t="shared" si="353"/>
        <v>0</v>
      </c>
      <c r="BD110" s="93">
        <f t="shared" si="354"/>
        <v>0.81630352096713621</v>
      </c>
      <c r="BE110" s="93">
        <f t="shared" si="355"/>
        <v>0.62004849263248496</v>
      </c>
      <c r="BF110" s="93">
        <f t="shared" si="356"/>
        <v>1.0413798421178919</v>
      </c>
      <c r="BG110" s="93">
        <f t="shared" si="357"/>
        <v>1.4822864515682941E-2</v>
      </c>
      <c r="BH110" s="93">
        <f t="shared" si="358"/>
        <v>1.0675512708299102</v>
      </c>
      <c r="BI110" s="93">
        <f t="shared" si="359"/>
        <v>0.33315408866602836</v>
      </c>
      <c r="BJ110" s="93">
        <f t="shared" si="360"/>
        <v>0</v>
      </c>
      <c r="BK110" s="93">
        <f t="shared" si="361"/>
        <v>0</v>
      </c>
      <c r="BL110" s="93">
        <f t="shared" si="362"/>
        <v>2</v>
      </c>
      <c r="BM110" s="94">
        <f t="shared" si="363"/>
        <v>14.534588296221052</v>
      </c>
      <c r="BN110" s="95">
        <f t="shared" si="364"/>
        <v>7.5798123094133558</v>
      </c>
      <c r="BO110" s="66">
        <f t="shared" si="365"/>
        <v>0.42018769058664418</v>
      </c>
      <c r="BP110" s="66">
        <f t="shared" si="366"/>
        <v>0</v>
      </c>
      <c r="BQ110" s="66">
        <f t="shared" si="367"/>
        <v>8</v>
      </c>
      <c r="BR110" s="66">
        <f t="shared" si="368"/>
        <v>2.5309399753433759</v>
      </c>
      <c r="BS110" s="66">
        <f t="shared" si="369"/>
        <v>0.11038824114854499</v>
      </c>
      <c r="BT110" s="66">
        <f t="shared" si="370"/>
        <v>0</v>
      </c>
      <c r="BU110" s="66"/>
      <c r="BV110" s="66">
        <f t="shared" si="371"/>
        <v>0.62004849263248496</v>
      </c>
      <c r="BW110" s="66">
        <f t="shared" si="372"/>
        <v>0.81630352096713621</v>
      </c>
      <c r="BX110" s="66">
        <f t="shared" si="373"/>
        <v>1.4822864515682941E-2</v>
      </c>
      <c r="BY110" s="66">
        <f t="shared" si="374"/>
        <v>4.0925030946072249</v>
      </c>
      <c r="BZ110" s="66">
        <f t="shared" si="375"/>
        <v>0</v>
      </c>
      <c r="CA110" s="66">
        <f t="shared" si="376"/>
        <v>0</v>
      </c>
      <c r="CB110" s="66">
        <f t="shared" si="377"/>
        <v>0</v>
      </c>
      <c r="CC110" s="66">
        <f t="shared" si="378"/>
        <v>1.0413798421178919</v>
      </c>
      <c r="CD110" s="56">
        <f t="shared" si="379"/>
        <v>0.95862015788210808</v>
      </c>
      <c r="CE110" s="66">
        <f t="shared" si="380"/>
        <v>2</v>
      </c>
      <c r="CF110" s="66">
        <f t="shared" si="381"/>
        <v>0.10893111294780211</v>
      </c>
      <c r="CG110" s="66">
        <f t="shared" si="382"/>
        <v>0.33315408866602836</v>
      </c>
      <c r="CH110" s="67">
        <f t="shared" si="383"/>
        <v>0.44208520161383047</v>
      </c>
      <c r="CI110" s="60"/>
      <c r="CJ110" s="60">
        <f t="shared" si="384"/>
        <v>1.055435104912138</v>
      </c>
      <c r="CK110" s="60">
        <f t="shared" si="385"/>
        <v>1.1008223744569325</v>
      </c>
      <c r="CL110" s="60">
        <f t="shared" si="386"/>
        <v>1.1420841857861264</v>
      </c>
      <c r="CM110" s="60"/>
      <c r="CN110" s="60">
        <f t="shared" si="387"/>
        <v>1</v>
      </c>
      <c r="CO110" s="60">
        <f t="shared" si="388"/>
        <v>7.5798123094133558</v>
      </c>
      <c r="CP110" s="60">
        <f t="shared" si="389"/>
        <v>0.11038824114854499</v>
      </c>
      <c r="CQ110" s="60">
        <f t="shared" si="390"/>
        <v>2.9511276659300201</v>
      </c>
      <c r="CR110" s="60">
        <f t="shared" si="391"/>
        <v>0</v>
      </c>
      <c r="CS110" s="60">
        <f t="shared" si="392"/>
        <v>0.81630352096713621</v>
      </c>
      <c r="CT110" s="60">
        <f t="shared" si="393"/>
        <v>0.62004849263248496</v>
      </c>
      <c r="CU110" s="60">
        <f t="shared" si="394"/>
        <v>1.0413798421178919</v>
      </c>
      <c r="CV110" s="60">
        <f t="shared" si="395"/>
        <v>1.4822864515682941E-2</v>
      </c>
      <c r="CW110" s="60">
        <f t="shared" si="396"/>
        <v>1.0675512708299102</v>
      </c>
      <c r="CX110" s="60">
        <f t="shared" si="397"/>
        <v>0.33315408866602836</v>
      </c>
      <c r="CY110" s="60">
        <f t="shared" si="398"/>
        <v>0</v>
      </c>
      <c r="CZ110" s="60">
        <f t="shared" si="399"/>
        <v>0</v>
      </c>
      <c r="DA110" s="60">
        <f t="shared" si="400"/>
        <v>2</v>
      </c>
      <c r="DB110" s="60">
        <f t="shared" si="401"/>
        <v>22.999999999999996</v>
      </c>
      <c r="DC110" s="60">
        <f t="shared" si="510"/>
        <v>7.1054273576010019E-15</v>
      </c>
      <c r="DD110" s="60" t="str">
        <f t="shared" si="402"/>
        <v/>
      </c>
      <c r="DE110" s="59">
        <f t="shared" si="403"/>
        <v>7.5798123094133558</v>
      </c>
      <c r="DF110" s="59">
        <f t="shared" si="404"/>
        <v>0.42018769058664418</v>
      </c>
      <c r="DG110" s="59">
        <f t="shared" si="405"/>
        <v>0</v>
      </c>
      <c r="DH110" s="59">
        <f t="shared" si="406"/>
        <v>8</v>
      </c>
      <c r="DI110" s="59">
        <f t="shared" si="407"/>
        <v>2.5309399753433759</v>
      </c>
      <c r="DJ110" s="59">
        <f t="shared" si="408"/>
        <v>0.11038824114854499</v>
      </c>
      <c r="DK110" s="59">
        <f t="shared" si="409"/>
        <v>0</v>
      </c>
      <c r="DL110" s="59">
        <f t="shared" si="410"/>
        <v>7.1054273576010019E-15</v>
      </c>
      <c r="DM110" s="59">
        <f t="shared" si="411"/>
        <v>0.62004849263248496</v>
      </c>
      <c r="DN110" s="59">
        <f t="shared" si="412"/>
        <v>0.8163035209671291</v>
      </c>
      <c r="DO110" s="59">
        <f t="shared" si="413"/>
        <v>1.4822864515682941E-2</v>
      </c>
      <c r="DP110" s="59">
        <f t="shared" si="414"/>
        <v>4.0925030946072249</v>
      </c>
      <c r="DQ110" s="59">
        <f t="shared" si="415"/>
        <v>0</v>
      </c>
      <c r="DR110" s="59">
        <f t="shared" si="416"/>
        <v>0</v>
      </c>
      <c r="DS110" s="59">
        <f t="shared" si="417"/>
        <v>0</v>
      </c>
      <c r="DT110" s="59">
        <f t="shared" si="418"/>
        <v>1.0413798421178919</v>
      </c>
      <c r="DU110" s="59">
        <f t="shared" si="419"/>
        <v>0.95862015788210808</v>
      </c>
      <c r="DV110" s="59">
        <f t="shared" si="420"/>
        <v>2</v>
      </c>
      <c r="DW110" s="59">
        <f t="shared" si="421"/>
        <v>0.10893111294780211</v>
      </c>
      <c r="DX110" s="59">
        <f t="shared" si="422"/>
        <v>0</v>
      </c>
      <c r="DY110" s="59">
        <f t="shared" si="423"/>
        <v>0.10893111294780211</v>
      </c>
      <c r="DZ110" s="60"/>
      <c r="EA110" s="60">
        <f t="shared" si="424"/>
        <v>0.75966628038245454</v>
      </c>
      <c r="EB110" s="60">
        <f t="shared" si="425"/>
        <v>1.0562313482408803</v>
      </c>
      <c r="EC110" s="60">
        <f t="shared" si="426"/>
        <v>0.98980629434797607</v>
      </c>
      <c r="ED110" s="60">
        <f t="shared" si="427"/>
        <v>0.98256369128755439</v>
      </c>
      <c r="EE110" s="60"/>
      <c r="EF110" s="60">
        <f t="shared" si="428"/>
        <v>1.0562313482408803</v>
      </c>
      <c r="EG110" s="60">
        <f t="shared" si="429"/>
        <v>8.0060353749844886</v>
      </c>
      <c r="EH110" s="60">
        <f t="shared" si="430"/>
        <v>0.1165955207782671</v>
      </c>
      <c r="EI110" s="60">
        <f t="shared" si="431"/>
        <v>3.117073553416227</v>
      </c>
      <c r="EJ110" s="60">
        <f t="shared" si="432"/>
        <v>0</v>
      </c>
      <c r="EK110" s="60">
        <f t="shared" si="433"/>
        <v>0.86220536852489593</v>
      </c>
      <c r="EL110" s="60">
        <f t="shared" si="434"/>
        <v>0.65491465534793514</v>
      </c>
      <c r="EM110" s="60">
        <f t="shared" si="435"/>
        <v>1.0999380346710561</v>
      </c>
      <c r="EN110" s="60">
        <f t="shared" si="436"/>
        <v>1.5656374172191696E-2</v>
      </c>
      <c r="EO110" s="60">
        <f t="shared" si="437"/>
        <v>1.1275811181049411</v>
      </c>
      <c r="EP110" s="60">
        <f t="shared" si="438"/>
        <v>0.35188779224368089</v>
      </c>
      <c r="EQ110" s="60">
        <f t="shared" si="439"/>
        <v>0</v>
      </c>
      <c r="ER110" s="60">
        <f t="shared" si="440"/>
        <v>0</v>
      </c>
      <c r="ES110" s="60">
        <f t="shared" si="441"/>
        <v>2.1124626964817605</v>
      </c>
      <c r="ET110" s="60">
        <f t="shared" si="442"/>
        <v>24.293321009540239</v>
      </c>
      <c r="EU110" s="60">
        <f t="shared" si="511"/>
        <v>-2.5866420190804789</v>
      </c>
      <c r="EV110" s="60" t="str">
        <f t="shared" si="443"/>
        <v/>
      </c>
      <c r="EW110" s="62">
        <f t="shared" si="444"/>
        <v>8.0060353749844886</v>
      </c>
      <c r="EX110" s="62">
        <f t="shared" si="445"/>
        <v>0</v>
      </c>
      <c r="EY110" s="62">
        <f t="shared" si="446"/>
        <v>0</v>
      </c>
      <c r="EZ110" s="62">
        <f t="shared" si="447"/>
        <v>8.0060353749844886</v>
      </c>
      <c r="FA110" s="62">
        <f t="shared" si="448"/>
        <v>3.117073553416227</v>
      </c>
      <c r="FB110" s="62">
        <f t="shared" si="449"/>
        <v>0.1165955207782671</v>
      </c>
      <c r="FC110" s="62">
        <f t="shared" si="450"/>
        <v>0</v>
      </c>
      <c r="FD110" s="62">
        <f t="shared" si="451"/>
        <v>-2.5866420190804789</v>
      </c>
      <c r="FE110" s="62">
        <f t="shared" si="452"/>
        <v>0.65491465534793514</v>
      </c>
      <c r="FF110" s="62">
        <f t="shared" si="453"/>
        <v>3.4488473876053747</v>
      </c>
      <c r="FG110" s="62">
        <f t="shared" si="454"/>
        <v>1.5656374172191696E-2</v>
      </c>
      <c r="FH110" s="62">
        <f t="shared" si="455"/>
        <v>4.7664454722395169</v>
      </c>
      <c r="FI110" s="62">
        <f t="shared" si="456"/>
        <v>0</v>
      </c>
      <c r="FJ110" s="62">
        <f t="shared" si="457"/>
        <v>0</v>
      </c>
      <c r="FK110" s="62">
        <f t="shared" si="458"/>
        <v>0</v>
      </c>
      <c r="FL110" s="62">
        <f t="shared" si="459"/>
        <v>1.0999380346710561</v>
      </c>
      <c r="FM110" s="62">
        <f t="shared" si="460"/>
        <v>0.90006196532894389</v>
      </c>
      <c r="FN110" s="62">
        <f t="shared" si="461"/>
        <v>2</v>
      </c>
      <c r="FO110" s="62">
        <f t="shared" si="462"/>
        <v>0.22751915277599721</v>
      </c>
      <c r="FP110" s="62">
        <f t="shared" si="463"/>
        <v>0.35188779224368089</v>
      </c>
      <c r="FQ110" s="62">
        <f t="shared" si="464"/>
        <v>0.57940694501967815</v>
      </c>
      <c r="FR110" s="62" t="str">
        <f t="shared" si="465"/>
        <v>Fail</v>
      </c>
      <c r="FS110" s="62" t="str">
        <f t="shared" si="466"/>
        <v>Low-Ca</v>
      </c>
      <c r="FT110" s="60">
        <f t="shared" si="467"/>
        <v>0.15958884762153991</v>
      </c>
      <c r="FU110" s="60"/>
      <c r="FV110" s="60">
        <f t="shared" si="468"/>
        <v>1.02811567412044</v>
      </c>
      <c r="FW110" s="60">
        <f t="shared" si="469"/>
        <v>7.7929238421989213</v>
      </c>
      <c r="FX110" s="60">
        <f t="shared" si="470"/>
        <v>0.11349188096340604</v>
      </c>
      <c r="FY110" s="60">
        <f t="shared" si="471"/>
        <v>3.0341006096731231</v>
      </c>
      <c r="FZ110" s="60">
        <f t="shared" si="472"/>
        <v>0</v>
      </c>
      <c r="GA110" s="60">
        <f t="shared" si="473"/>
        <v>0.83925444474601596</v>
      </c>
      <c r="GB110" s="60">
        <f t="shared" si="474"/>
        <v>0.63748157399020999</v>
      </c>
      <c r="GC110" s="60">
        <f t="shared" si="475"/>
        <v>1.0706589383944738</v>
      </c>
      <c r="GD110" s="60">
        <f t="shared" si="476"/>
        <v>1.5239619343937316E-2</v>
      </c>
      <c r="GE110" s="60">
        <f t="shared" si="477"/>
        <v>1.0975661944674255</v>
      </c>
      <c r="GF110" s="60">
        <f t="shared" si="478"/>
        <v>0.34252094045485459</v>
      </c>
      <c r="GG110" s="60">
        <f t="shared" si="479"/>
        <v>0</v>
      </c>
      <c r="GH110" s="60">
        <f t="shared" si="480"/>
        <v>0</v>
      </c>
      <c r="GI110" s="60">
        <f t="shared" si="481"/>
        <v>2.0562313482408801</v>
      </c>
      <c r="GJ110" s="60">
        <f t="shared" si="482"/>
        <v>23.646660504770114</v>
      </c>
      <c r="GK110" s="60">
        <f t="shared" si="512"/>
        <v>-1.2933210095402288</v>
      </c>
      <c r="GL110" s="60"/>
      <c r="GM110" s="88">
        <f t="shared" si="483"/>
        <v>7.7929238421989213</v>
      </c>
      <c r="GN110" s="88">
        <f t="shared" si="484"/>
        <v>0.20707615780107869</v>
      </c>
      <c r="GO110" s="88">
        <f t="shared" si="485"/>
        <v>0</v>
      </c>
      <c r="GP110" s="87">
        <f t="shared" si="486"/>
        <v>8</v>
      </c>
      <c r="GQ110" s="88">
        <f t="shared" si="487"/>
        <v>2.8270244518720444</v>
      </c>
      <c r="GR110" s="88">
        <f t="shared" si="488"/>
        <v>0.11349188096340604</v>
      </c>
      <c r="GS110" s="88">
        <f t="shared" si="489"/>
        <v>0</v>
      </c>
      <c r="GT110" s="88">
        <f t="shared" si="490"/>
        <v>-1.2933210095402288</v>
      </c>
      <c r="GU110" s="88">
        <f t="shared" si="491"/>
        <v>0.63748157399020999</v>
      </c>
      <c r="GV110" s="88">
        <f t="shared" si="492"/>
        <v>2.1325754542862447</v>
      </c>
      <c r="GW110" s="88">
        <f t="shared" si="493"/>
        <v>1.5239619343937316E-2</v>
      </c>
      <c r="GX110" s="87">
        <f t="shared" si="494"/>
        <v>4.4324919709156134</v>
      </c>
      <c r="GY110" s="88">
        <f t="shared" si="495"/>
        <v>0</v>
      </c>
      <c r="GZ110" s="88">
        <f t="shared" si="496"/>
        <v>0</v>
      </c>
      <c r="HA110" s="88">
        <f t="shared" si="497"/>
        <v>0</v>
      </c>
      <c r="HB110" s="88">
        <f t="shared" si="498"/>
        <v>1.0706589383944738</v>
      </c>
      <c r="HC110" s="88">
        <f t="shared" si="499"/>
        <v>0.92934106160552621</v>
      </c>
      <c r="HD110" s="87">
        <f t="shared" si="500"/>
        <v>2</v>
      </c>
      <c r="HE110" s="88">
        <f t="shared" si="501"/>
        <v>0.16822513286189933</v>
      </c>
      <c r="HF110" s="88">
        <f t="shared" si="502"/>
        <v>0.34252094045485459</v>
      </c>
      <c r="HG110" s="88">
        <f t="shared" si="503"/>
        <v>0.51074607331675392</v>
      </c>
      <c r="HH110" s="96" t="str">
        <f t="shared" si="504"/>
        <v>Fail</v>
      </c>
      <c r="HI110" s="83">
        <f t="shared" si="505"/>
        <v>0.23013301440470874</v>
      </c>
      <c r="HJ110" s="83">
        <f t="shared" si="506"/>
        <v>0.51074607331675392</v>
      </c>
      <c r="HK110" s="83">
        <f t="shared" si="507"/>
        <v>0.11349188096340604</v>
      </c>
      <c r="HL110" s="83">
        <f t="shared" si="508"/>
        <v>7.7929238421989213</v>
      </c>
      <c r="HM110" s="96" t="str">
        <f t="shared" si="509"/>
        <v>Ferro-edenite</v>
      </c>
      <c r="HN110" s="60"/>
      <c r="HO110" s="60"/>
      <c r="HP110" s="97">
        <f>parameters!$E$5+parameters!$F$5*calcs!$Q110 +parameters!$G$5*calcs!$GM110+parameters!$H$5*LN(calcs!$GM110)+parameters!$I$5*calcs!$GQ110+parameters!$J$5*(calcs!$GU110+calcs!$GY110) + parameters!$K$5*calcs!$GT110+parameters!$L$5*(calcs!$GV110+calcs!$GZ110)+parameters!$M$5*(calcs!$GT110+calcs!$GV110+calcs!$GZ110)+parameters!$N$5*(calcs!$GO110+calcs!$GR110)+parameters!$O$5*calcs!$HB110+parameters!$P$5*calcs!$HE110</f>
        <v>85.705518747509117</v>
      </c>
      <c r="HQ110" s="97">
        <f>parameters!$E$6+parameters!$F$6*calcs!$Q110 +parameters!$G$6*calcs!$GM110+parameters!$H$6*LN(calcs!$GM110)+parameters!$I$6*calcs!$GQ110+parameters!$J$6*(calcs!$GU110+calcs!$GY110) + parameters!$K$6*calcs!$GT110+parameters!$L$6*(calcs!$GV110+calcs!$GZ110)+parameters!$M$6*(calcs!$GT110+calcs!$GV110+calcs!$GZ110)+parameters!$N$6*(calcs!$GO110+calcs!$GR110)+parameters!$O$6*calcs!$HB110+parameters!$P$6*calcs!$HE110</f>
        <v>83.545122420913629</v>
      </c>
      <c r="HR110" s="97">
        <f>parameters!$E$7+parameters!$F$7*calcs!$Q110 +parameters!$G$7*calcs!$GM110+parameters!$H$7*LN(calcs!$GM110)+parameters!$I$7*calcs!$GQ110+parameters!$J$7*(calcs!$GU110+calcs!$GY110) + parameters!$K$7*calcs!$GT110+parameters!$L$7*(calcs!$GV110+calcs!$GZ110)+parameters!$M$7*(calcs!$GT110+calcs!$GV110+calcs!$GZ110)+parameters!$N$7*(calcs!$GO110+calcs!$GR110)+parameters!$O$7*calcs!$HB110+parameters!$P$7*calcs!$HE110</f>
        <v>117.09493068411791</v>
      </c>
      <c r="HS110" s="97">
        <f>parameters!$E$8+parameters!$F$8*calcs!$Q110 +parameters!$G$8*calcs!$GM110+parameters!$H$8*LN(calcs!$GM110)+parameters!$I$8*calcs!$GQ110+parameters!$J$8*(calcs!$GU110+calcs!$GY110) + parameters!$K$8*calcs!$GT110+parameters!$L$8*(calcs!$GV110+calcs!$GZ110)+parameters!$M$8*(calcs!$GT110+calcs!$GV110+calcs!$GZ110)+parameters!$N$8*(calcs!$GO110+calcs!$GR110)+parameters!$O$8*calcs!$HB110+parameters!$P$8*calcs!$HE110</f>
        <v>116.77278700291393</v>
      </c>
      <c r="HT110" s="81"/>
      <c r="HU110" s="97">
        <f>EXP(parameters!$E$10+parameters!$F$10*calcs!$Q110 +parameters!$G$10*calcs!$GM110+parameters!$H$10*LN(calcs!$GM110)+parameters!$I$10*calcs!$GQ110+parameters!$J$10*(calcs!$GU110+calcs!$GY110) + parameters!$K$10*calcs!$GT110+parameters!$L$10*(calcs!$GV110+calcs!$GZ110)+parameters!$M$10*(calcs!$GT110+calcs!$GV110+calcs!$GZ110)+parameters!$N$10*(calcs!$GO110+calcs!$GR110)+parameters!$O$10*calcs!$HB110+parameters!$P$10*calcs!$HE110)</f>
        <v>2.8263645516521507E-2</v>
      </c>
      <c r="HV110" s="97">
        <f>EXP(parameters!$E$11+parameters!$F$11*calcs!$Q110 +parameters!$G$11*calcs!$GM110+parameters!$H$11*LN(calcs!$GM110)+parameters!$I$11*calcs!$GQ110+parameters!$J$11*(calcs!$GU110+calcs!$GY110) + parameters!$K$11*calcs!$GT110+parameters!$L$11*(calcs!$GV110+calcs!$GZ110)+parameters!$M$11*(calcs!$GT110+calcs!$GV110+calcs!$GZ110)+parameters!$N$11*(calcs!$GO110+calcs!$GR110)+parameters!$O$11*calcs!$HB110+parameters!$P$11*calcs!$HE110)</f>
        <v>6.4543827456677028E-2</v>
      </c>
      <c r="HX110" s="97">
        <f>EXP(parameters!$E$13+parameters!$F$13*calcs!$Q110 +parameters!$G$13*calcs!$GM110+parameters!$H$13*LN(calcs!$GM110)+parameters!$I$13*calcs!$GQ110+parameters!$J$13*(calcs!$GU110+calcs!$GY110) + parameters!$K$13*calcs!$GT110+parameters!$L$13*(calcs!$GV110+calcs!$GZ110)+parameters!$M$13*(calcs!$GT110+calcs!$GV110+calcs!$GZ110)+parameters!$N$13*(calcs!$GO110+calcs!$GR110)+parameters!$O$13*calcs!$HB110+parameters!$P$13*calcs!$HE110)</f>
        <v>0.14785385322761627</v>
      </c>
      <c r="HY110" s="97">
        <f>EXP(parameters!$E$14+parameters!$F$14*calcs!$Q110 +parameters!$G$14*calcs!$GM110+parameters!$H$14*LN(calcs!$GM110)+parameters!$I$14*calcs!$GQ110+parameters!$J$14*(calcs!$GU110+calcs!$GY110) + parameters!$K$14*calcs!$GT110+parameters!$L$14*(calcs!$GV110+calcs!$GZ110)+parameters!$M$14*(calcs!$GT110+calcs!$GV110+calcs!$GZ110)+parameters!$N$14*(calcs!$GO110+calcs!$GR110)+parameters!$O$14*calcs!$HB110+parameters!$P$14*calcs!$HE110)</f>
        <v>0.15803122582415272</v>
      </c>
      <c r="HZ110" s="81"/>
      <c r="IA110" s="97">
        <f>EXP(parameters!$E$16+parameters!$F$16*calcs!$Q110 +parameters!$G$16*calcs!$GM110+parameters!$H$16*LN(calcs!$GM110)+parameters!$I$16*calcs!$GQ110+parameters!$J$16*(calcs!$GU110+calcs!$GY110) + parameters!$K$16*calcs!$GT110+parameters!$L$16*(calcs!$GV110+calcs!$GZ110)+parameters!$M$16*(calcs!$GT110+calcs!$GV110+calcs!$GZ110)+parameters!$N$16*(calcs!$GO110+calcs!$GR110)+parameters!$O$16*calcs!$HB110+parameters!$P$16*calcs!$HE110)</f>
        <v>1.6963622069131743E-2</v>
      </c>
      <c r="IB110" s="81"/>
      <c r="IC110" s="97">
        <f>(parameters!$E$18+parameters!$F$18*calcs!$Q110 +parameters!$G$18*calcs!$GM110+parameters!$H$18*LN(calcs!$GM110)+parameters!$I$18*calcs!$GQ110+parameters!$J$18*(calcs!$GU110+calcs!$GY110) + parameters!$K$18*calcs!$GT110+parameters!$L$18*(calcs!$GV110+calcs!$GZ110)+parameters!$M$18*(calcs!$GT110+calcs!$GV110+calcs!$GZ110)+parameters!$N$18*(calcs!$GO110+calcs!$GR110)+parameters!$O$18*calcs!$HB110+parameters!$P$18*calcs!$HE110)</f>
        <v>-13.322862701944752</v>
      </c>
      <c r="ID110" s="97">
        <f>EXP(parameters!$E$19+parameters!$F$19*calcs!$Q110 +parameters!$G$19*calcs!$GM110+parameters!$H$19*LN(calcs!$GM110)+parameters!$I$19*calcs!$GQ110+parameters!$J$19*(calcs!$GU110+calcs!$GY110) + parameters!$K$19*calcs!$GT110+parameters!$L$19*(calcs!$GV110+calcs!$GZ110)+parameters!$M$19*(calcs!$GT110+calcs!$GV110+calcs!$GZ110)+parameters!$N$19*(calcs!$GO110+calcs!$GR110)+parameters!$O$19*calcs!$HB110+parameters!$P$19*calcs!$HE110)</f>
        <v>4.2007732397550734</v>
      </c>
      <c r="IE110" s="73"/>
      <c r="IF110" s="97">
        <f>(parameters!$E$21+parameters!$F$21*calcs!$Q110 +parameters!$G$21*calcs!$GM110+parameters!$H$21*LN(calcs!$GM110)+parameters!$I$21*calcs!$GQ110+parameters!$J$21*(calcs!$GU110+calcs!$GY110) + parameters!$K$21*calcs!$GT110+parameters!$L$21*(calcs!$GV110+calcs!$GZ110)+parameters!$M$21*(calcs!$GT110+calcs!$GV110+calcs!$GZ110)+parameters!$N$21*(calcs!$GO110+calcs!$GR110)+parameters!$O$21*calcs!$HB110+parameters!$P$21*calcs!$HE110)</f>
        <v>1.5388687857678591</v>
      </c>
      <c r="IG110" s="97">
        <f>(parameters!$E$22+parameters!$F$22*calcs!$Q110 +parameters!$G$22*calcs!$GM110+parameters!$H$22*LN(calcs!$GM110)+parameters!$I$22*calcs!$GQ110+parameters!$J$22*(calcs!$GU110+calcs!$GY110) + parameters!$K$22*calcs!$GT110+parameters!$L$22*(calcs!$GV110+calcs!$GZ110)+parameters!$M$22*(calcs!$GT110+calcs!$GV110+calcs!$GZ110)+parameters!$N$22*(calcs!$GO110+calcs!$GR110)+parameters!$O$22*calcs!$HB110+parameters!$P$22*calcs!$HE110)</f>
        <v>1.4119345234236245</v>
      </c>
      <c r="IH110" s="81"/>
      <c r="II110" s="97">
        <f>(parameters!$E$24+parameters!$F$24*calcs!$Q110 +parameters!$G$24*calcs!$GM110+parameters!$H$24*LN(calcs!$GM110)+parameters!$I$24*calcs!$GQ110+parameters!$J$24*(calcs!$GU110+calcs!$GY110) + parameters!$K$24*calcs!$GT110+parameters!$L$24*(calcs!$GV110+calcs!$GZ110)+parameters!$M$24*(calcs!$GT110+calcs!$GV110+calcs!$GZ110)+parameters!$N$24*(calcs!$GO110+calcs!$GR110)+parameters!$O$24*calcs!$HB110+parameters!$P$24*calcs!$HE110)</f>
        <v>20.838303425549185</v>
      </c>
    </row>
    <row r="111" spans="1:243" x14ac:dyDescent="0.3">
      <c r="A111" s="138" t="s">
        <v>187</v>
      </c>
      <c r="C111" s="115">
        <v>56.5</v>
      </c>
      <c r="D111" s="115">
        <v>1.03999996185303</v>
      </c>
      <c r="E111" s="115">
        <v>18.799999237060501</v>
      </c>
      <c r="F111" s="115"/>
      <c r="G111" s="115">
        <v>6.8200001716613796</v>
      </c>
      <c r="H111" s="115">
        <v>3.2699999809265101</v>
      </c>
      <c r="I111" s="115">
        <v>7.4200000762939498</v>
      </c>
      <c r="J111" s="115">
        <v>0.17000000178813901</v>
      </c>
      <c r="K111" s="115">
        <v>3.6800000667571999</v>
      </c>
      <c r="L111" s="115">
        <v>2.03999996185303</v>
      </c>
      <c r="M111" s="91">
        <v>0</v>
      </c>
      <c r="N111" s="91">
        <v>0</v>
      </c>
      <c r="O111" s="91">
        <v>0</v>
      </c>
      <c r="P111" s="91">
        <v>95.759999999999991</v>
      </c>
      <c r="Q111" s="60">
        <v>1025</v>
      </c>
      <c r="R111" s="92">
        <f t="shared" ref="R111:R135" si="513">C111/C$3</f>
        <v>0.94041278295605857</v>
      </c>
      <c r="S111" s="93">
        <f t="shared" ref="S111:S135" si="514">D111/D$3</f>
        <v>1.3021158906385751E-2</v>
      </c>
      <c r="T111" s="93">
        <f t="shared" ref="T111:T135" si="515">E111/E$3</f>
        <v>0.18438385618314124</v>
      </c>
      <c r="U111" s="93">
        <f t="shared" ref="U111:U135" si="516">F111/F$3</f>
        <v>0</v>
      </c>
      <c r="V111" s="93">
        <f t="shared" ref="V111:V135" si="517">G111/G$3</f>
        <v>9.4933187244729669E-2</v>
      </c>
      <c r="W111" s="93">
        <f t="shared" ref="W111:W135" si="518">H111/H$3</f>
        <v>8.1121309375502604E-2</v>
      </c>
      <c r="X111" s="93">
        <f t="shared" ref="X111:X135" si="519">I111/I$3</f>
        <v>0.13231098566857971</v>
      </c>
      <c r="Y111" s="93">
        <f t="shared" ref="Y111:Y135" si="520">J111/J$3</f>
        <v>2.3963913418119397E-3</v>
      </c>
      <c r="Z111" s="93">
        <f t="shared" ref="Z111:Z135" si="521">K111/K$3</f>
        <v>5.9374950656790201E-2</v>
      </c>
      <c r="AA111" s="93">
        <f t="shared" ref="AA111:AA135" si="522">L111/L$3</f>
        <v>2.165526893777751E-2</v>
      </c>
      <c r="AB111" s="93">
        <f t="shared" ref="AB111:AB135" si="523">M111/M$3</f>
        <v>0</v>
      </c>
      <c r="AC111" s="94">
        <f t="shared" ref="AC111:AC135" si="524">N111/N$3</f>
        <v>0</v>
      </c>
      <c r="AD111" s="92">
        <f t="shared" ref="AD111:AD135" si="525">R111*2</f>
        <v>1.8808255659121171</v>
      </c>
      <c r="AE111" s="93">
        <f t="shared" ref="AE111:AE135" si="526">S111*2</f>
        <v>2.6042317812771502E-2</v>
      </c>
      <c r="AF111" s="93">
        <f t="shared" ref="AF111:AF135" si="527">T111*3</f>
        <v>0.55315156854942371</v>
      </c>
      <c r="AG111" s="93">
        <f t="shared" ref="AG111:AG135" si="528">U111*3</f>
        <v>0</v>
      </c>
      <c r="AH111" s="93">
        <f t="shared" ref="AH111:AH135" si="529">V111</f>
        <v>9.4933187244729669E-2</v>
      </c>
      <c r="AI111" s="93">
        <f t="shared" ref="AI111:AI135" si="530">W111</f>
        <v>8.1121309375502604E-2</v>
      </c>
      <c r="AJ111" s="93">
        <f t="shared" ref="AJ111:AJ135" si="531">X111</f>
        <v>0.13231098566857971</v>
      </c>
      <c r="AK111" s="93">
        <f t="shared" ref="AK111:AK135" si="532">Y111</f>
        <v>2.3963913418119397E-3</v>
      </c>
      <c r="AL111" s="93">
        <f t="shared" ref="AL111:AL135" si="533">Z111</f>
        <v>5.9374950656790201E-2</v>
      </c>
      <c r="AM111" s="93">
        <f t="shared" ref="AM111:AM135" si="534">AA111</f>
        <v>2.165526893777751E-2</v>
      </c>
      <c r="AN111" s="94">
        <f t="shared" ref="AN111:AN135" si="535">SUM(AD111:AM111)</f>
        <v>2.8518115454995034</v>
      </c>
      <c r="AO111" s="92">
        <f t="shared" ref="AO111:AO135" si="536">AD111*23/$AN111</f>
        <v>15.16895044633875</v>
      </c>
      <c r="AP111" s="93">
        <f t="shared" ref="AP111:AP135" si="537">AE111*23/$AN111</f>
        <v>0.21003257057395514</v>
      </c>
      <c r="AQ111" s="93">
        <f t="shared" ref="AQ111:AQ135" si="538">AF111*23/$AN111</f>
        <v>4.4611945332482907</v>
      </c>
      <c r="AR111" s="93">
        <f t="shared" ref="AR111:AR135" si="539">AG111*23/$AN111</f>
        <v>0</v>
      </c>
      <c r="AS111" s="93">
        <f t="shared" ref="AS111:AS135" si="540">AH111*23/$AN111</f>
        <v>0.76564081174106557</v>
      </c>
      <c r="AT111" s="93">
        <f t="shared" ref="AT111:AT135" si="541">AI111*23/$AN111</f>
        <v>0.65424733923284584</v>
      </c>
      <c r="AU111" s="93">
        <f t="shared" ref="AU111:AU135" si="542">AJ111*23/$AN111</f>
        <v>1.0670945894653483</v>
      </c>
      <c r="AV111" s="93">
        <f t="shared" ref="AV111:AV135" si="543">AK111*23/$AN111</f>
        <v>1.9327013718229653E-2</v>
      </c>
      <c r="AW111" s="93">
        <f t="shared" ref="AW111:AW135" si="544">AL111*23/$AN111</f>
        <v>0.478861889475583</v>
      </c>
      <c r="AX111" s="93">
        <f t="shared" ref="AX111:AX135" si="545">AM111*23/$AN111</f>
        <v>0.17465080620593534</v>
      </c>
      <c r="AY111" s="94">
        <f t="shared" ref="AY111:AY135" si="546">SUM(AO111:AX111)</f>
        <v>23</v>
      </c>
      <c r="AZ111" s="92">
        <f t="shared" ref="AZ111:AZ135" si="547">AO111/2</f>
        <v>7.5844752231693748</v>
      </c>
      <c r="BA111" s="93">
        <f t="shared" ref="BA111:BA135" si="548">AP111/2</f>
        <v>0.10501628528697757</v>
      </c>
      <c r="BB111" s="93">
        <f t="shared" ref="BB111:BB135" si="549">AQ111*2/3</f>
        <v>2.974129688832194</v>
      </c>
      <c r="BC111" s="93">
        <f t="shared" ref="BC111:BC135" si="550">AR111*2/3</f>
        <v>0</v>
      </c>
      <c r="BD111" s="93">
        <f t="shared" ref="BD111:BD135" si="551">AS111</f>
        <v>0.76564081174106557</v>
      </c>
      <c r="BE111" s="93">
        <f t="shared" ref="BE111:BE135" si="552">AT111</f>
        <v>0.65424733923284584</v>
      </c>
      <c r="BF111" s="93">
        <f t="shared" ref="BF111:BF135" si="553">AU111</f>
        <v>1.0670945894653483</v>
      </c>
      <c r="BG111" s="93">
        <f t="shared" ref="BG111:BG135" si="554">AV111</f>
        <v>1.9327013718229653E-2</v>
      </c>
      <c r="BH111" s="93">
        <f t="shared" ref="BH111:BH135" si="555">AW111*2</f>
        <v>0.957723778951166</v>
      </c>
      <c r="BI111" s="93">
        <f t="shared" ref="BI111:BI135" si="556">AX111*2</f>
        <v>0.34930161241187069</v>
      </c>
      <c r="BJ111" s="93">
        <f t="shared" ref="BJ111:BJ135" si="557">AB111*23/$AN111</f>
        <v>0</v>
      </c>
      <c r="BK111" s="93">
        <f t="shared" ref="BK111:BK135" si="558">AC111*23/$AN111</f>
        <v>0</v>
      </c>
      <c r="BL111" s="93">
        <f t="shared" ref="BL111:BL135" si="559">2-BJ111-BK111</f>
        <v>2</v>
      </c>
      <c r="BM111" s="94">
        <f t="shared" ref="BM111:BM135" si="560">SUM(AZ111:BI111)</f>
        <v>14.476956342809071</v>
      </c>
      <c r="BN111" s="95">
        <f t="shared" ref="BN111:BN135" si="561">AZ111</f>
        <v>7.5844752231693748</v>
      </c>
      <c r="BO111" s="66">
        <f t="shared" ref="BO111:BO135" si="562">IF(BN111&lt;8,IF((8-BN111)&lt;BB111,(8-BN111),BB111),0)</f>
        <v>0.41552477683062516</v>
      </c>
      <c r="BP111" s="66">
        <f t="shared" ref="BP111:BP135" si="563">IF((BO111+BN111)&lt;8,8-(BO111+BN111),0)</f>
        <v>0</v>
      </c>
      <c r="BQ111" s="66">
        <f t="shared" ref="BQ111:BQ135" si="564">SUM(BN111:BP111)</f>
        <v>8</v>
      </c>
      <c r="BR111" s="66">
        <f t="shared" ref="BR111:BR135" si="565">IF((BB111-BO111)&gt;0,(BB111-BO111),0)</f>
        <v>2.5586049120015688</v>
      </c>
      <c r="BS111" s="66">
        <f t="shared" ref="BS111:BS135" si="566">IF(BR111+BA111&lt;5,BA111,5-BR111)</f>
        <v>0.10501628528697757</v>
      </c>
      <c r="BT111" s="66">
        <f t="shared" ref="BT111:BT135" si="567">IF(BR111+BS111+BC111&lt;5,BC111,5-BS111-BR111)</f>
        <v>0</v>
      </c>
      <c r="BU111" s="66"/>
      <c r="BV111" s="66">
        <f t="shared" ref="BV111:BV135" si="568">IF(SUM(BR111:BU111)&lt;5,IF((SUM(BR111:BU111)+BE111)&lt;5,BE111,5-SUM(BR111:BU111)),0)</f>
        <v>0.65424733923284584</v>
      </c>
      <c r="BW111" s="66">
        <f t="shared" ref="BW111:BW135" si="569">IF(SUM(BR111:BV111)&lt;5,IF((SUM(BR111:BV111)+BD111)&lt;5,BD111,5-SUM(BR111:BV111)),0)</f>
        <v>0.76564081174106557</v>
      </c>
      <c r="BX111" s="66">
        <f t="shared" ref="BX111:BX135" si="570">IF(SUM(BR111:BW111)&lt;5,IF((SUM(BR111:BW111)+BG111)&lt;5,BG111,5-SUM(BR111:BW111)),0)</f>
        <v>1.9327013718229653E-2</v>
      </c>
      <c r="BY111" s="66">
        <f t="shared" ref="BY111:BY135" si="571">SUM(BR111:BX111)</f>
        <v>4.102836361980688</v>
      </c>
      <c r="BZ111" s="66">
        <f t="shared" ref="BZ111:BZ135" si="572">IF((BE111-BV111)&gt;0,(BE111-BV111),0)</f>
        <v>0</v>
      </c>
      <c r="CA111" s="66">
        <f t="shared" ref="CA111:CA135" si="573">IF((BD111-BW111)&gt;0,(BD111-BW111),0)</f>
        <v>0</v>
      </c>
      <c r="CB111" s="66">
        <f t="shared" ref="CB111:CB135" si="574">IF((BG111-BX111)&gt;0,(BG111-BX111),0)</f>
        <v>0</v>
      </c>
      <c r="CC111" s="66">
        <f t="shared" ref="CC111:CC135" si="575">BF111</f>
        <v>1.0670945894653483</v>
      </c>
      <c r="CD111" s="56">
        <f t="shared" ref="CD111:CD135" si="576">IF((SUM(BZ111:CC111)&lt;2),IF((2-(BZ111+CA111+CB111+CC111))&lt;BF111,(2-SUM(BZ111:CC111)),BF111),0)</f>
        <v>0.9329054105346517</v>
      </c>
      <c r="CE111" s="66">
        <f t="shared" ref="CE111:CE135" si="577">SUM(BZ111:CD111)</f>
        <v>2</v>
      </c>
      <c r="CF111" s="66">
        <f t="shared" ref="CF111:CF135" si="578">BH111-CD111</f>
        <v>2.4818368416514303E-2</v>
      </c>
      <c r="CG111" s="66">
        <f t="shared" ref="CG111:CG135" si="579">BI111</f>
        <v>0.34930161241187069</v>
      </c>
      <c r="CH111" s="67">
        <f t="shared" ref="CH111:CH135" si="580">SUM(CF111:CG111)</f>
        <v>0.37411998082838499</v>
      </c>
      <c r="CI111" s="60"/>
      <c r="CJ111" s="60">
        <f t="shared" ref="CJ111:CJ135" si="581">8/AZ111</f>
        <v>1.0547862264169923</v>
      </c>
      <c r="CK111" s="60">
        <f t="shared" ref="CK111:CK135" si="582">16/SUM(AZ111:BI111)</f>
        <v>1.1052046867536109</v>
      </c>
      <c r="CL111" s="60">
        <f t="shared" ref="CL111:CL135" si="583">15/SUM(AZ111:BG111)</f>
        <v>1.1389581354147515</v>
      </c>
      <c r="CM111" s="60"/>
      <c r="CN111" s="60">
        <f t="shared" ref="CN111:CN135" si="584">IF(MIN(CJ111:CL111)&lt;1,MIN(CJ111:CL111),1)</f>
        <v>1</v>
      </c>
      <c r="CO111" s="60">
        <f t="shared" ref="CO111:CO135" si="585">$CN111*AZ111</f>
        <v>7.5844752231693748</v>
      </c>
      <c r="CP111" s="60">
        <f t="shared" ref="CP111:CP135" si="586">$CN111*BA111</f>
        <v>0.10501628528697757</v>
      </c>
      <c r="CQ111" s="60">
        <f t="shared" ref="CQ111:CQ135" si="587">$CN111*BB111</f>
        <v>2.974129688832194</v>
      </c>
      <c r="CR111" s="60">
        <f t="shared" ref="CR111:CR135" si="588">$CN111*BC111</f>
        <v>0</v>
      </c>
      <c r="CS111" s="60">
        <f t="shared" ref="CS111:CS135" si="589">$CN111*BD111</f>
        <v>0.76564081174106557</v>
      </c>
      <c r="CT111" s="60">
        <f t="shared" ref="CT111:CT135" si="590">$CN111*BE111</f>
        <v>0.65424733923284584</v>
      </c>
      <c r="CU111" s="60">
        <f t="shared" ref="CU111:CU135" si="591">$CN111*BF111</f>
        <v>1.0670945894653483</v>
      </c>
      <c r="CV111" s="60">
        <f t="shared" ref="CV111:CV135" si="592">$CN111*BG111</f>
        <v>1.9327013718229653E-2</v>
      </c>
      <c r="CW111" s="60">
        <f t="shared" ref="CW111:CW135" si="593">$CN111*BH111</f>
        <v>0.957723778951166</v>
      </c>
      <c r="CX111" s="60">
        <f t="shared" ref="CX111:CX135" si="594">$CN111*BI111</f>
        <v>0.34930161241187069</v>
      </c>
      <c r="CY111" s="60">
        <f t="shared" ref="CY111:CY135" si="595">$CN111*BJ111</f>
        <v>0</v>
      </c>
      <c r="CZ111" s="60">
        <f t="shared" ref="CZ111:CZ135" si="596">$CN111*BK111</f>
        <v>0</v>
      </c>
      <c r="DA111" s="60">
        <f t="shared" ref="DA111:DA135" si="597">$CN111*BL111</f>
        <v>2</v>
      </c>
      <c r="DB111" s="60">
        <f t="shared" ref="DB111:DB135" si="598">CO111*2+CP111*2+CQ111*3/2+CR111*3/2+CS111+CT111+CU111+CV111+CW111/2+CX111/2</f>
        <v>23</v>
      </c>
      <c r="DC111" s="60">
        <f t="shared" si="510"/>
        <v>0</v>
      </c>
      <c r="DD111" s="60" t="str">
        <f t="shared" ref="DD111:DD135" si="599">IF(DC111&gt;BD111,"FAIL","")</f>
        <v/>
      </c>
      <c r="DE111" s="59">
        <f t="shared" ref="DE111:DE135" si="600">CO111</f>
        <v>7.5844752231693748</v>
      </c>
      <c r="DF111" s="59">
        <f t="shared" ref="DF111:DF135" si="601">IF(DE111&lt;8,IF((8-DE111)&lt;CQ111,(8-DE111),CQ111),0)</f>
        <v>0.41552477683062516</v>
      </c>
      <c r="DG111" s="59">
        <f t="shared" ref="DG111:DG135" si="602">IF((DF111+DE111)&lt;8,IF((8-DF111-DE111)&gt;CP111,CP111,(8-(DF111+DE111))),0)</f>
        <v>0</v>
      </c>
      <c r="DH111" s="59">
        <f t="shared" ref="DH111:DH135" si="603">SUM(DE111:DG111)</f>
        <v>8</v>
      </c>
      <c r="DI111" s="59">
        <f t="shared" ref="DI111:DI135" si="604">IF((CQ111-DF111)&gt;0,(CQ111-DF111),0)</f>
        <v>2.5586049120015688</v>
      </c>
      <c r="DJ111" s="59">
        <f t="shared" ref="DJ111:DJ135" si="605">IF(DI111+CP111&lt;5,CP111,5-DI111)</f>
        <v>0.10501628528697757</v>
      </c>
      <c r="DK111" s="59">
        <f t="shared" ref="DK111:DK135" si="606">IF(DI111+DJ111+CR111&lt;5,CR111,5-DJ111-DI111)</f>
        <v>0</v>
      </c>
      <c r="DL111" s="59">
        <f t="shared" ref="DL111:DL135" si="607">DC111</f>
        <v>0</v>
      </c>
      <c r="DM111" s="59">
        <f t="shared" ref="DM111:DM135" si="608">IF(SUM(DI111:DL111)&lt;5,IF((SUM(DI111:DL111)+CT111)&lt;5,CT111,5-SUM(DI111:DL111)),0)</f>
        <v>0.65424733923284584</v>
      </c>
      <c r="DN111" s="59">
        <f t="shared" ref="DN111:DN135" si="609">IF(SUM(DI111:DM111)&lt;5,IF((SUM(DI111:DM111)+CS111-DC111)&lt;5,CS111-DC111,5-SUM(DI111:DM111)),0)</f>
        <v>0.76564081174106557</v>
      </c>
      <c r="DO111" s="59">
        <f t="shared" ref="DO111:DO135" si="610">IF(SUM(DI111:DN111)&lt;5,IF((SUM(DI111:DN111)+CV111)&lt;5,CV111,5-SUM(DI111:DN111)),0)</f>
        <v>1.9327013718229653E-2</v>
      </c>
      <c r="DP111" s="59">
        <f t="shared" ref="DP111:DP135" si="611">SUM(DI111:DO111)</f>
        <v>4.102836361980688</v>
      </c>
      <c r="DQ111" s="59">
        <f t="shared" ref="DQ111:DQ135" si="612">IF((CT111-DM111)&gt;0,(CT111-DM111),0)</f>
        <v>0</v>
      </c>
      <c r="DR111" s="59">
        <f t="shared" ref="DR111:DR135" si="613">IF((CS111-DN111-DL111)&gt;0,(CS111-DN111-DL111),0)</f>
        <v>0</v>
      </c>
      <c r="DS111" s="59">
        <f t="shared" ref="DS111:DS135" si="614">IF((CV111-DO111)&gt;0,(CV111-DO111),0)</f>
        <v>0</v>
      </c>
      <c r="DT111" s="59">
        <f t="shared" ref="DT111:DT135" si="615">CU111</f>
        <v>1.0670945894653483</v>
      </c>
      <c r="DU111" s="59">
        <f t="shared" ref="DU111:DU135" si="616">IF((SUM(DQ111:DT111)&lt;2),IF((2-(DQ111+DR111+DS111+DT111))&lt;CW111,(2-SUM(DQ111:DT111)),CW111),0)</f>
        <v>0.9329054105346517</v>
      </c>
      <c r="DV111" s="59">
        <f t="shared" ref="DV111:DV135" si="617">SUM(DQ111:DU111)</f>
        <v>2</v>
      </c>
      <c r="DW111" s="59">
        <f t="shared" ref="DW111:DW135" si="618">CW111-DU111</f>
        <v>2.4818368416514303E-2</v>
      </c>
      <c r="DX111" s="59">
        <f t="shared" ref="DX111:DX135" si="619">CY111</f>
        <v>0</v>
      </c>
      <c r="DY111" s="59">
        <f t="shared" ref="DY111:DY135" si="620">SUM(DW111:DX111)</f>
        <v>2.4818368416514303E-2</v>
      </c>
      <c r="DZ111" s="60"/>
      <c r="EA111" s="60">
        <f t="shared" ref="EA111:EA135" si="621">8/(AZ111+BB111)</f>
        <v>0.75767585459199271</v>
      </c>
      <c r="EB111" s="60">
        <f t="shared" ref="EB111:EB135" si="622">15/SUM(AZ111:BH111)</f>
        <v>1.0617473520021588</v>
      </c>
      <c r="EC111" s="60">
        <f t="shared" ref="EC111:EC135" si="623">13/SUM(AZ111:BG111)</f>
        <v>0.98709705069278475</v>
      </c>
      <c r="ED111" s="60">
        <f t="shared" ref="ED111:ED135" si="624">23/(23+(0.5*BD111))</f>
        <v>0.98362813385102077</v>
      </c>
      <c r="EE111" s="60"/>
      <c r="EF111" s="60">
        <f t="shared" ref="EF111:EF135" si="625">MAX(EA111:ED111)</f>
        <v>1.0617473520021588</v>
      </c>
      <c r="EG111" s="60">
        <f t="shared" ref="EG111:EG135" si="626">$EF111*AZ111</f>
        <v>8.0527964845260662</v>
      </c>
      <c r="EH111" s="60">
        <f t="shared" ref="EH111:EH135" si="627">$EF111*BA111</f>
        <v>0.1115007628205517</v>
      </c>
      <c r="EI111" s="60">
        <f t="shared" ref="EI111:EI135" si="628">$EF111*BB111</f>
        <v>3.1577743216285863</v>
      </c>
      <c r="EJ111" s="60">
        <f t="shared" ref="EJ111:EJ135" si="629">$EF111*BC111</f>
        <v>0</v>
      </c>
      <c r="EK111" s="60">
        <f t="shared" ref="EK111:EK135" si="630">$EF111*BD111</f>
        <v>0.81291710445085974</v>
      </c>
      <c r="EL111" s="60">
        <f t="shared" ref="EL111:EL135" si="631">$EF111*BE111</f>
        <v>0.69464537998493214</v>
      </c>
      <c r="EM111" s="60">
        <f t="shared" ref="EM111:EM135" si="632">$EF111*BF111</f>
        <v>1.1329848547006642</v>
      </c>
      <c r="EN111" s="60">
        <f t="shared" ref="EN111:EN135" si="633">$EF111*BG111</f>
        <v>2.0520405637439731E-2</v>
      </c>
      <c r="EO111" s="60">
        <f t="shared" ref="EO111:EO135" si="634">$EF111*BH111</f>
        <v>1.0168606862509013</v>
      </c>
      <c r="EP111" s="60">
        <f t="shared" ref="EP111:EP135" si="635">$EF111*BI111</f>
        <v>0.37087006202838807</v>
      </c>
      <c r="EQ111" s="60">
        <f t="shared" ref="EQ111:EQ135" si="636">$EF111*BJ111</f>
        <v>0</v>
      </c>
      <c r="ER111" s="60">
        <f t="shared" ref="ER111:ER135" si="637">$EF111*BK111</f>
        <v>0</v>
      </c>
      <c r="ES111" s="60">
        <f t="shared" ref="ES111:ES135" si="638">$EF111*BL111</f>
        <v>2.1234947040043175</v>
      </c>
      <c r="ET111" s="60">
        <f t="shared" ref="ET111:ET135" si="639">EG111*2+EH111*2+EI111*3/2+EJ111*3/2+EK111+EL111+EM111+EN111+EO111/2+EP111/2</f>
        <v>24.420189096049658</v>
      </c>
      <c r="EU111" s="60">
        <f t="shared" si="511"/>
        <v>-2.8403781920993154</v>
      </c>
      <c r="EV111" s="60" t="str">
        <f t="shared" ref="EV111:EV135" si="640">IF(EU111&gt;BD111,"FAIL","")</f>
        <v/>
      </c>
      <c r="EW111" s="62">
        <f t="shared" ref="EW111:EW135" si="641">EG111</f>
        <v>8.0527964845260662</v>
      </c>
      <c r="EX111" s="62">
        <f t="shared" ref="EX111:EX135" si="642">IF(EW111&lt;8,IF((8-EW111)&lt;EI111,(8-EW111),EI111),0)</f>
        <v>0</v>
      </c>
      <c r="EY111" s="62">
        <f t="shared" ref="EY111:EY135" si="643">IF((EX111+EW111)&lt;8,IF((8-EX111-EW111)&gt;EH111,EH111,(8-(EX111+EW111))),0)</f>
        <v>0</v>
      </c>
      <c r="EZ111" s="62">
        <f t="shared" ref="EZ111:EZ135" si="644">SUM(EW111:EY111)</f>
        <v>8.0527964845260662</v>
      </c>
      <c r="FA111" s="62">
        <f t="shared" ref="FA111:FA135" si="645">IF((EI111-EX111)&gt;0,(EI111-EX111),0)</f>
        <v>3.1577743216285863</v>
      </c>
      <c r="FB111" s="62">
        <f t="shared" ref="FB111:FB135" si="646">IF(FA111+EH111&lt;5,EH111,5-FA111)</f>
        <v>0.1115007628205517</v>
      </c>
      <c r="FC111" s="62">
        <f t="shared" ref="FC111:FC135" si="647">IF(FA111+FB111+EJ111&lt;5,EJ111,5-FB111-FA111)</f>
        <v>0</v>
      </c>
      <c r="FD111" s="62">
        <f t="shared" ref="FD111:FD135" si="648">EU111</f>
        <v>-2.8403781920993154</v>
      </c>
      <c r="FE111" s="62">
        <f t="shared" ref="FE111:FE135" si="649">IF(SUM(FA111:FD111)&lt;5,IF((SUM(FA111:FD111)+EL111)&lt;5,EL111,5-SUM(FA111:FD111)),0)</f>
        <v>0.69464537998493214</v>
      </c>
      <c r="FF111" s="62">
        <f t="shared" ref="FF111:FF135" si="650">IF(SUM(FA111:FE111)&lt;5,IF((SUM(FA111:FE111)+(EK111-EU111))&lt;5,EK111-EU111,5-SUM(FA111:FE111)),0)</f>
        <v>3.653295296550175</v>
      </c>
      <c r="FG111" s="62">
        <f t="shared" ref="FG111:FG135" si="651">IF(SUM(FA111:FF111)&lt;5,IF((SUM(FA111:FF111)+EN111)&lt;5,EN111,5-SUM(FA111:FF111)),0)</f>
        <v>2.0520405637439731E-2</v>
      </c>
      <c r="FH111" s="62">
        <f t="shared" ref="FH111:FH135" si="652">SUM(FA111:FG111)</f>
        <v>4.7973579745223693</v>
      </c>
      <c r="FI111" s="62">
        <f t="shared" ref="FI111:FI135" si="653">IF((EL111-FE111)&gt;0,(EL111-FE111),0)</f>
        <v>0</v>
      </c>
      <c r="FJ111" s="62">
        <f t="shared" ref="FJ111:FJ135" si="654">IF((EK111-FF111-FD111)&gt;0,(EK111-FF111-FD111),0)</f>
        <v>0</v>
      </c>
      <c r="FK111" s="62">
        <f t="shared" ref="FK111:FK135" si="655">IF((EN111-FG111)&gt;0,(EN111-FG111),0)</f>
        <v>0</v>
      </c>
      <c r="FL111" s="62">
        <f t="shared" ref="FL111:FL135" si="656">EM111</f>
        <v>1.1329848547006642</v>
      </c>
      <c r="FM111" s="62">
        <f t="shared" ref="FM111:FM135" si="657">IF((SUM(FI111:FL111)&lt;2),IF((2-(FI111+FJ111+FK111+FL111))&lt;EO111,(2-SUM(FI111:FL111)),EO111),0)</f>
        <v>0.86701514529933577</v>
      </c>
      <c r="FN111" s="62">
        <f t="shared" ref="FN111:FN135" si="658">SUM(FI111:FM111)</f>
        <v>2</v>
      </c>
      <c r="FO111" s="62">
        <f t="shared" ref="FO111:FO135" si="659">EO111-FM111</f>
        <v>0.14984554095156555</v>
      </c>
      <c r="FP111" s="62">
        <f t="shared" ref="FP111:FP135" si="660">EP111</f>
        <v>0.37087006202838807</v>
      </c>
      <c r="FQ111" s="62">
        <f t="shared" ref="FQ111:FQ135" si="661">SUM(FO111:FP111)</f>
        <v>0.52071560297995356</v>
      </c>
      <c r="FR111" s="62" t="str">
        <f t="shared" ref="FR111:FR135" si="662">IF(OR(FD111&lt;0, FF111&lt;0, FO111&lt;0, FQ111&gt;1), "Fail", "Pass")</f>
        <v>Fail</v>
      </c>
      <c r="FS111" s="62" t="str">
        <f t="shared" ref="FS111:FS135" si="663">IF(FL111&lt;1.5,"Low-Ca",IF(FR111="Fail","Invalid",IF(FB111&gt;0.5,"Kaersutite",IF(FQ111&lt;=0.5,IF(EW111&gt;=6.5,"Mg-Hbl","Tsch"),IF(FA111&lt;FD111,"Mg-Hst","Prg")))))</f>
        <v>Low-Ca</v>
      </c>
      <c r="FT111" s="60">
        <f t="shared" ref="FT111:FT135" si="664">FE111/(FE111+FF111+FJ111)</f>
        <v>0.15976422671398957</v>
      </c>
      <c r="FU111" s="60"/>
      <c r="FV111" s="60">
        <f t="shared" ref="FV111:FV135" si="665">AVERAGE(EF111,CN111)</f>
        <v>1.0308736760010793</v>
      </c>
      <c r="FW111" s="60">
        <f t="shared" ref="FW111:FW135" si="666">$FV111*AZ111</f>
        <v>7.8186358538477192</v>
      </c>
      <c r="FX111" s="60">
        <f t="shared" ref="FX111:FX135" si="667">$FV111*BA111</f>
        <v>0.10825852405376463</v>
      </c>
      <c r="FY111" s="60">
        <f t="shared" ref="FY111:FY135" si="668">$FV111*BB111</f>
        <v>3.0659520052303897</v>
      </c>
      <c r="FZ111" s="60">
        <f t="shared" ref="FZ111:FZ135" si="669">$FV111*BC111</f>
        <v>0</v>
      </c>
      <c r="GA111" s="60">
        <f t="shared" ref="GA111:GA135" si="670">$FV111*BD111</f>
        <v>0.7892789580959626</v>
      </c>
      <c r="GB111" s="60">
        <f t="shared" ref="GB111:GB135" si="671">$FV111*BE111</f>
        <v>0.67444635960888888</v>
      </c>
      <c r="GC111" s="60">
        <f t="shared" ref="GC111:GC135" si="672">$FV111*BF111</f>
        <v>1.100039722083006</v>
      </c>
      <c r="GD111" s="60">
        <f t="shared" ref="GD111:GD135" si="673">$FV111*BG111</f>
        <v>1.9923709677834689E-2</v>
      </c>
      <c r="GE111" s="60">
        <f t="shared" ref="GE111:GE135" si="674">$FV111*BH111</f>
        <v>0.9872922326010336</v>
      </c>
      <c r="GF111" s="60">
        <f t="shared" ref="GF111:GF135" si="675">$FV111*BI111</f>
        <v>0.36008583722012932</v>
      </c>
      <c r="GG111" s="60">
        <f t="shared" ref="GG111:GG135" si="676">$FV111*BJ111</f>
        <v>0</v>
      </c>
      <c r="GH111" s="60">
        <f t="shared" ref="GH111:GH135" si="677">$FV111*BK111</f>
        <v>0</v>
      </c>
      <c r="GI111" s="60">
        <f t="shared" ref="GI111:GI135" si="678">$FV111*BL111</f>
        <v>2.0617473520021585</v>
      </c>
      <c r="GJ111" s="60">
        <f t="shared" ref="GJ111:GJ135" si="679">FW111*2+FX111*2+FY111*3/2+FZ111*3/2+GA111+GB111+GC111+GD111+GE111/2+GF111/2</f>
        <v>23.710094548024827</v>
      </c>
      <c r="GK111" s="60">
        <f t="shared" si="512"/>
        <v>-1.4201890960496542</v>
      </c>
      <c r="GL111" s="60"/>
      <c r="GM111" s="88">
        <f t="shared" ref="GM111:GM135" si="680">FW111</f>
        <v>7.8186358538477192</v>
      </c>
      <c r="GN111" s="88">
        <f t="shared" ref="GN111:GN135" si="681">IF(GM111&lt;8,IF((8-GM111)&lt;FY111,(8-GM111),FY111),0)</f>
        <v>0.1813641461522808</v>
      </c>
      <c r="GO111" s="88">
        <f t="shared" ref="GO111:GO135" si="682">IF((GN111+GM111)&lt;8,IF((8-GN111-GM111)&gt;FX111,FX111,(8-(GN111+GM111))),0)</f>
        <v>0</v>
      </c>
      <c r="GP111" s="87">
        <f t="shared" ref="GP111:GP135" si="683">SUM(GM111:GO111)</f>
        <v>8</v>
      </c>
      <c r="GQ111" s="88">
        <f t="shared" ref="GQ111:GQ135" si="684">IF((FY111-GN111)&gt;0,(FY111-GN111),0)</f>
        <v>2.8845878590781089</v>
      </c>
      <c r="GR111" s="88">
        <f t="shared" ref="GR111:GR135" si="685">IF(GQ111+FX111&lt;5,FX111,5-GQ111)</f>
        <v>0.10825852405376463</v>
      </c>
      <c r="GS111" s="88">
        <f t="shared" ref="GS111:GS135" si="686">IF(GQ111+GR111+FZ111&lt;5,FZ111,5-GR111-GQ111)</f>
        <v>0</v>
      </c>
      <c r="GT111" s="88">
        <f t="shared" ref="GT111:GT135" si="687">GK111</f>
        <v>-1.4201890960496542</v>
      </c>
      <c r="GU111" s="88">
        <f t="shared" ref="GU111:GU135" si="688">IF(SUM(GQ111:GT111)&lt;5,IF((SUM(GQ111:GT111)+GB111)&lt;5,GB111,5-SUM(GQ111:GT111)),0)</f>
        <v>0.67444635960888888</v>
      </c>
      <c r="GV111" s="88">
        <f t="shared" ref="GV111:GV135" si="689">IF(SUM(GQ111:GU111)&lt;5,IF((SUM(GQ111:GU111)+(GA111-GT111))&lt;5,GA111-GT111,5-SUM(GQ111:GU111)),0)</f>
        <v>2.2094680541456166</v>
      </c>
      <c r="GW111" s="88">
        <f t="shared" ref="GW111:GW135" si="690">IF(SUM(GQ111:GV111)&lt;5,IF((SUM(GQ111:GV111)+GD111)&lt;5,GD111,5-SUM(GQ111:GV111)),0)</f>
        <v>1.9923709677834689E-2</v>
      </c>
      <c r="GX111" s="87">
        <f t="shared" ref="GX111:GX135" si="691">SUM(GQ111:GW111)</f>
        <v>4.47649541051456</v>
      </c>
      <c r="GY111" s="88">
        <f t="shared" ref="GY111:GY135" si="692">IF((GB111-GU111)&gt;0,(GB111-GU111),0)</f>
        <v>0</v>
      </c>
      <c r="GZ111" s="88">
        <f t="shared" ref="GZ111:GZ135" si="693">IF((GA111-GV111-GT111)&gt;0,(GA111-GV111-GT111),0)</f>
        <v>0</v>
      </c>
      <c r="HA111" s="88">
        <f t="shared" ref="HA111:HA135" si="694">IF((GD111-GW111)&gt;0,(GD111-GW111),0)</f>
        <v>0</v>
      </c>
      <c r="HB111" s="88">
        <f t="shared" ref="HB111:HB135" si="695">GC111</f>
        <v>1.100039722083006</v>
      </c>
      <c r="HC111" s="88">
        <f t="shared" ref="HC111:HC135" si="696">IF((SUM(GY111:HB111)&lt;2),IF((2-(GY111+GZ111+HA111+HB111))&lt;GE111,(2-SUM(GY111:HB111)),GE111),0)</f>
        <v>0.89996027791699396</v>
      </c>
      <c r="HD111" s="87">
        <f t="shared" ref="HD111:HD135" si="697">SUM(GY111:HC111)</f>
        <v>2</v>
      </c>
      <c r="HE111" s="88">
        <f t="shared" ref="HE111:HE135" si="698">GE111-HC111</f>
        <v>8.7331954684039648E-2</v>
      </c>
      <c r="HF111" s="88">
        <f t="shared" ref="HF111:HF135" si="699">GF111</f>
        <v>0.36008583722012932</v>
      </c>
      <c r="HG111" s="88">
        <f t="shared" ref="HG111:HG135" si="700">SUM(HE111:HF111)</f>
        <v>0.44741779190416897</v>
      </c>
      <c r="HH111" s="96" t="str">
        <f t="shared" ref="HH111:HH135" si="701">IF(OR(GT111&lt;0, GV111&lt;0, HE111&lt;0, HG111&gt;1), "Fail", "Pass")</f>
        <v>Fail</v>
      </c>
      <c r="HI111" s="83">
        <f t="shared" ref="HI111:HI135" si="702">(GU111+GY111)/(GY111+GU111+GV111+GZ111)</f>
        <v>0.23386490125788503</v>
      </c>
      <c r="HJ111" s="83">
        <f t="shared" ref="HJ111:HJ135" si="703">HF111+HE111</f>
        <v>0.44741779190416897</v>
      </c>
      <c r="HK111" s="83">
        <f t="shared" ref="HK111:HK135" si="704">GR111+GO111</f>
        <v>0.10825852405376463</v>
      </c>
      <c r="HL111" s="83">
        <f t="shared" ref="HL111:HL135" si="705">GM111</f>
        <v>7.8186358538477192</v>
      </c>
      <c r="HM111" s="96" t="str">
        <f t="shared" ref="HM111:HM135" si="706">IF(HJ111&gt;0.5,IF(HI111&gt;=0.5,IF(HK111&gt;=0.5,"Kaer",IF(HL111&gt;=6.5,"edenite",IF(HL111&gt;=5.5,IF(GQ111&gt;GT111,"Pargasite","MgHst"),"Magnesiosadanagaite"))),IF(HK111&gt;=0.5,"Ferrokaersutite",IF(HL111&gt;=6.5,"Ferro-edenite",IF(HL111&gt;=5.5,IF(GR111&gt;(GU111+GY111),"Ferropargasite","Hastingsite"),"Sadanagaite")))),IF(HI111&gt;=0.5,IF(HL111&gt;=7.5,IF(HI111&gt;=0.9,"Tremolite","Actinolite"),IF(HL111&gt;=6.5,"Mghbl","Tsch")),IF(HL111&gt;=6.5,"Ferroactinolite",IF(HL111&gt;=6.5,"Ferrohornblende","Ferrotschermakite"))))</f>
        <v>Ferroactinolite</v>
      </c>
      <c r="HN111" s="60"/>
      <c r="HO111" s="60"/>
      <c r="HP111" s="97">
        <f>parameters!$E$5+parameters!$F$5*calcs!$Q111 +parameters!$G$5*calcs!$GM111+parameters!$H$5*LN(calcs!$GM111)+parameters!$I$5*calcs!$GQ111+parameters!$J$5*(calcs!$GU111+calcs!$GY111) + parameters!$K$5*calcs!$GT111+parameters!$L$5*(calcs!$GV111+calcs!$GZ111)+parameters!$M$5*(calcs!$GT111+calcs!$GV111+calcs!$GZ111)+parameters!$N$5*(calcs!$GO111+calcs!$GR111)+parameters!$O$5*calcs!$HB111+parameters!$P$5*calcs!$HE111</f>
        <v>85.365401572091841</v>
      </c>
      <c r="HQ111" s="97">
        <f>parameters!$E$6+parameters!$F$6*calcs!$Q111 +parameters!$G$6*calcs!$GM111+parameters!$H$6*LN(calcs!$GM111)+parameters!$I$6*calcs!$GQ111+parameters!$J$6*(calcs!$GU111+calcs!$GY111) + parameters!$K$6*calcs!$GT111+parameters!$L$6*(calcs!$GV111+calcs!$GZ111)+parameters!$M$6*(calcs!$GT111+calcs!$GV111+calcs!$GZ111)+parameters!$N$6*(calcs!$GO111+calcs!$GR111)+parameters!$O$6*calcs!$HB111+parameters!$P$6*calcs!$HE111</f>
        <v>83.04791148202294</v>
      </c>
      <c r="HR111" s="97">
        <f>parameters!$E$7+parameters!$F$7*calcs!$Q111 +parameters!$G$7*calcs!$GM111+parameters!$H$7*LN(calcs!$GM111)+parameters!$I$7*calcs!$GQ111+parameters!$J$7*(calcs!$GU111+calcs!$GY111) + parameters!$K$7*calcs!$GT111+parameters!$L$7*(calcs!$GV111+calcs!$GZ111)+parameters!$M$7*(calcs!$GT111+calcs!$GV111+calcs!$GZ111)+parameters!$N$7*(calcs!$GO111+calcs!$GR111)+parameters!$O$7*calcs!$HB111+parameters!$P$7*calcs!$HE111</f>
        <v>117.37158758619435</v>
      </c>
      <c r="HS111" s="97">
        <f>parameters!$E$8+parameters!$F$8*calcs!$Q111 +parameters!$G$8*calcs!$GM111+parameters!$H$8*LN(calcs!$GM111)+parameters!$I$8*calcs!$GQ111+parameters!$J$8*(calcs!$GU111+calcs!$GY111) + parameters!$K$8*calcs!$GT111+parameters!$L$8*(calcs!$GV111+calcs!$GZ111)+parameters!$M$8*(calcs!$GT111+calcs!$GV111+calcs!$GZ111)+parameters!$N$8*(calcs!$GO111+calcs!$GR111)+parameters!$O$8*calcs!$HB111+parameters!$P$8*calcs!$HE111</f>
        <v>117.06006361872896</v>
      </c>
      <c r="HT111" s="81"/>
      <c r="HU111" s="97">
        <f>EXP(parameters!$E$10+parameters!$F$10*calcs!$Q111 +parameters!$G$10*calcs!$GM111+parameters!$H$10*LN(calcs!$GM111)+parameters!$I$10*calcs!$GQ111+parameters!$J$10*(calcs!$GU111+calcs!$GY111) + parameters!$K$10*calcs!$GT111+parameters!$L$10*(calcs!$GV111+calcs!$GZ111)+parameters!$M$10*(calcs!$GT111+calcs!$GV111+calcs!$GZ111)+parameters!$N$10*(calcs!$GO111+calcs!$GR111)+parameters!$O$10*calcs!$HB111+parameters!$P$10*calcs!$HE111)</f>
        <v>3.1562267701543127E-2</v>
      </c>
      <c r="HV111" s="97">
        <f>EXP(parameters!$E$11+parameters!$F$11*calcs!$Q111 +parameters!$G$11*calcs!$GM111+parameters!$H$11*LN(calcs!$GM111)+parameters!$I$11*calcs!$GQ111+parameters!$J$11*(calcs!$GU111+calcs!$GY111) + parameters!$K$11*calcs!$GT111+parameters!$L$11*(calcs!$GV111+calcs!$GZ111)+parameters!$M$11*(calcs!$GT111+calcs!$GV111+calcs!$GZ111)+parameters!$N$11*(calcs!$GO111+calcs!$GR111)+parameters!$O$11*calcs!$HB111+parameters!$P$11*calcs!$HE111)</f>
        <v>7.4134123392049223E-2</v>
      </c>
      <c r="HX111" s="97">
        <f>EXP(parameters!$E$13+parameters!$F$13*calcs!$Q111 +parameters!$G$13*calcs!$GM111+parameters!$H$13*LN(calcs!$GM111)+parameters!$I$13*calcs!$GQ111+parameters!$J$13*(calcs!$GU111+calcs!$GY111) + parameters!$K$13*calcs!$GT111+parameters!$L$13*(calcs!$GV111+calcs!$GZ111)+parameters!$M$13*(calcs!$GT111+calcs!$GV111+calcs!$GZ111)+parameters!$N$13*(calcs!$GO111+calcs!$GR111)+parameters!$O$13*calcs!$HB111+parameters!$P$13*calcs!$HE111)</f>
        <v>0.13609698813428028</v>
      </c>
      <c r="HY111" s="97">
        <f>EXP(parameters!$E$14+parameters!$F$14*calcs!$Q111 +parameters!$G$14*calcs!$GM111+parameters!$H$14*LN(calcs!$GM111)+parameters!$I$14*calcs!$GQ111+parameters!$J$14*(calcs!$GU111+calcs!$GY111) + parameters!$K$14*calcs!$GT111+parameters!$L$14*(calcs!$GV111+calcs!$GZ111)+parameters!$M$14*(calcs!$GT111+calcs!$GV111+calcs!$GZ111)+parameters!$N$14*(calcs!$GO111+calcs!$GR111)+parameters!$O$14*calcs!$HB111+parameters!$P$14*calcs!$HE111)</f>
        <v>0.14594749500820331</v>
      </c>
      <c r="HZ111" s="81"/>
      <c r="IA111" s="97">
        <f>EXP(parameters!$E$16+parameters!$F$16*calcs!$Q111 +parameters!$G$16*calcs!$GM111+parameters!$H$16*LN(calcs!$GM111)+parameters!$I$16*calcs!$GQ111+parameters!$J$16*(calcs!$GU111+calcs!$GY111) + parameters!$K$16*calcs!$GT111+parameters!$L$16*(calcs!$GV111+calcs!$GZ111)+parameters!$M$16*(calcs!$GT111+calcs!$GV111+calcs!$GZ111)+parameters!$N$16*(calcs!$GO111+calcs!$GR111)+parameters!$O$16*calcs!$HB111+parameters!$P$16*calcs!$HE111)</f>
        <v>1.764455528885419E-2</v>
      </c>
      <c r="IB111" s="81"/>
      <c r="IC111" s="97">
        <f>(parameters!$E$18+parameters!$F$18*calcs!$Q111 +parameters!$G$18*calcs!$GM111+parameters!$H$18*LN(calcs!$GM111)+parameters!$I$18*calcs!$GQ111+parameters!$J$18*(calcs!$GU111+calcs!$GY111) + parameters!$K$18*calcs!$GT111+parameters!$L$18*(calcs!$GV111+calcs!$GZ111)+parameters!$M$18*(calcs!$GT111+calcs!$GV111+calcs!$GZ111)+parameters!$N$18*(calcs!$GO111+calcs!$GR111)+parameters!$O$18*calcs!$HB111+parameters!$P$18*calcs!$HE111)</f>
        <v>-12.965276381593272</v>
      </c>
      <c r="ID111" s="97">
        <f>EXP(parameters!$E$19+parameters!$F$19*calcs!$Q111 +parameters!$G$19*calcs!$GM111+parameters!$H$19*LN(calcs!$GM111)+parameters!$I$19*calcs!$GQ111+parameters!$J$19*(calcs!$GU111+calcs!$GY111) + parameters!$K$19*calcs!$GT111+parameters!$L$19*(calcs!$GV111+calcs!$GZ111)+parameters!$M$19*(calcs!$GT111+calcs!$GV111+calcs!$GZ111)+parameters!$N$19*(calcs!$GO111+calcs!$GR111)+parameters!$O$19*calcs!$HB111+parameters!$P$19*calcs!$HE111)</f>
        <v>4.5090980800849518</v>
      </c>
      <c r="IE111" s="73"/>
      <c r="IF111" s="97">
        <f>(parameters!$E$21+parameters!$F$21*calcs!$Q111 +parameters!$G$21*calcs!$GM111+parameters!$H$21*LN(calcs!$GM111)+parameters!$I$21*calcs!$GQ111+parameters!$J$21*(calcs!$GU111+calcs!$GY111) + parameters!$K$21*calcs!$GT111+parameters!$L$21*(calcs!$GV111+calcs!$GZ111)+parameters!$M$21*(calcs!$GT111+calcs!$GV111+calcs!$GZ111)+parameters!$N$21*(calcs!$GO111+calcs!$GR111)+parameters!$O$21*calcs!$HB111+parameters!$P$21*calcs!$HE111)</f>
        <v>1.7274157919115087</v>
      </c>
      <c r="IG111" s="97">
        <f>(parameters!$E$22+parameters!$F$22*calcs!$Q111 +parameters!$G$22*calcs!$GM111+parameters!$H$22*LN(calcs!$GM111)+parameters!$I$22*calcs!$GQ111+parameters!$J$22*(calcs!$GU111+calcs!$GY111) + parameters!$K$22*calcs!$GT111+parameters!$L$22*(calcs!$GV111+calcs!$GZ111)+parameters!$M$22*(calcs!$GT111+calcs!$GV111+calcs!$GZ111)+parameters!$N$22*(calcs!$GO111+calcs!$GR111)+parameters!$O$22*calcs!$HB111+parameters!$P$22*calcs!$HE111)</f>
        <v>1.4544830700996789</v>
      </c>
      <c r="IH111" s="81"/>
      <c r="II111" s="97">
        <f>(parameters!$E$24+parameters!$F$24*calcs!$Q111 +parameters!$G$24*calcs!$GM111+parameters!$H$24*LN(calcs!$GM111)+parameters!$I$24*calcs!$GQ111+parameters!$J$24*(calcs!$GU111+calcs!$GY111) + parameters!$K$24*calcs!$GT111+parameters!$L$24*(calcs!$GV111+calcs!$GZ111)+parameters!$M$24*(calcs!$GT111+calcs!$GV111+calcs!$GZ111)+parameters!$N$24*(calcs!$GO111+calcs!$GR111)+parameters!$O$24*calcs!$HB111+parameters!$P$24*calcs!$HE111)</f>
        <v>20.088805856580262</v>
      </c>
    </row>
    <row r="112" spans="1:243" x14ac:dyDescent="0.3">
      <c r="A112" s="138" t="s">
        <v>187</v>
      </c>
      <c r="C112" s="115">
        <v>57.099998474121101</v>
      </c>
      <c r="D112" s="115">
        <v>0.69999998807907104</v>
      </c>
      <c r="E112" s="115">
        <v>19.100000381469702</v>
      </c>
      <c r="F112" s="115"/>
      <c r="G112" s="115">
        <v>6.9000000953674299</v>
      </c>
      <c r="H112" s="115">
        <v>2.7999999523162802</v>
      </c>
      <c r="I112" s="115">
        <v>6.5900001525878897</v>
      </c>
      <c r="J112" s="115">
        <v>0.15999999642372101</v>
      </c>
      <c r="K112" s="115">
        <v>4.17000007629394</v>
      </c>
      <c r="L112" s="115">
        <v>2.1300001144409202</v>
      </c>
      <c r="M112" s="91">
        <v>0</v>
      </c>
      <c r="N112" s="91">
        <v>0</v>
      </c>
      <c r="O112" s="91">
        <v>0</v>
      </c>
      <c r="P112" s="91">
        <v>95.759999999999991</v>
      </c>
      <c r="Q112" s="60">
        <v>1025</v>
      </c>
      <c r="R112" s="92">
        <f t="shared" si="513"/>
        <v>0.9503994419793792</v>
      </c>
      <c r="S112" s="93">
        <f t="shared" si="514"/>
        <v>8.7642417438220984E-3</v>
      </c>
      <c r="T112" s="93">
        <f t="shared" si="515"/>
        <v>0.18732616310390326</v>
      </c>
      <c r="U112" s="93">
        <f t="shared" si="516"/>
        <v>0</v>
      </c>
      <c r="V112" s="93">
        <f t="shared" si="517"/>
        <v>9.6046771928833929E-2</v>
      </c>
      <c r="W112" s="93">
        <f t="shared" si="518"/>
        <v>6.946167085875167E-2</v>
      </c>
      <c r="X112" s="93">
        <f t="shared" si="519"/>
        <v>0.11751070172232329</v>
      </c>
      <c r="Y112" s="93">
        <f t="shared" si="520"/>
        <v>2.2554270710984075E-3</v>
      </c>
      <c r="Z112" s="93">
        <f t="shared" si="521"/>
        <v>6.7280854423174621E-2</v>
      </c>
      <c r="AA112" s="93">
        <f t="shared" si="522"/>
        <v>2.2610650087373917E-2</v>
      </c>
      <c r="AB112" s="93">
        <f t="shared" si="523"/>
        <v>0</v>
      </c>
      <c r="AC112" s="94">
        <f t="shared" si="524"/>
        <v>0</v>
      </c>
      <c r="AD112" s="92">
        <f t="shared" si="525"/>
        <v>1.9007988839587584</v>
      </c>
      <c r="AE112" s="93">
        <f t="shared" si="526"/>
        <v>1.7528483487644197E-2</v>
      </c>
      <c r="AF112" s="93">
        <f t="shared" si="527"/>
        <v>0.56197848931170979</v>
      </c>
      <c r="AG112" s="93">
        <f t="shared" si="528"/>
        <v>0</v>
      </c>
      <c r="AH112" s="93">
        <f t="shared" si="529"/>
        <v>9.6046771928833929E-2</v>
      </c>
      <c r="AI112" s="93">
        <f t="shared" si="530"/>
        <v>6.946167085875167E-2</v>
      </c>
      <c r="AJ112" s="93">
        <f t="shared" si="531"/>
        <v>0.11751070172232329</v>
      </c>
      <c r="AK112" s="93">
        <f t="shared" si="532"/>
        <v>2.2554270710984075E-3</v>
      </c>
      <c r="AL112" s="93">
        <f t="shared" si="533"/>
        <v>6.7280854423174621E-2</v>
      </c>
      <c r="AM112" s="93">
        <f t="shared" si="534"/>
        <v>2.2610650087373917E-2</v>
      </c>
      <c r="AN112" s="94">
        <f t="shared" si="535"/>
        <v>2.8554719328496683</v>
      </c>
      <c r="AO112" s="92">
        <f t="shared" si="536"/>
        <v>15.310384888785064</v>
      </c>
      <c r="AP112" s="93">
        <f t="shared" si="537"/>
        <v>0.14118686147038426</v>
      </c>
      <c r="AQ112" s="93">
        <f t="shared" si="538"/>
        <v>4.5265740858710144</v>
      </c>
      <c r="AR112" s="93">
        <f t="shared" si="539"/>
        <v>0</v>
      </c>
      <c r="AS112" s="93">
        <f t="shared" si="540"/>
        <v>0.77362895041962276</v>
      </c>
      <c r="AT112" s="93">
        <f t="shared" si="541"/>
        <v>0.55949365545222396</v>
      </c>
      <c r="AU112" s="93">
        <f t="shared" si="542"/>
        <v>0.94651469290268353</v>
      </c>
      <c r="AV112" s="93">
        <f t="shared" si="543"/>
        <v>1.8166812301143503E-2</v>
      </c>
      <c r="AW112" s="93">
        <f t="shared" si="544"/>
        <v>0.54192781022669756</v>
      </c>
      <c r="AX112" s="93">
        <f t="shared" si="545"/>
        <v>0.1821222425711648</v>
      </c>
      <c r="AY112" s="94">
        <f t="shared" si="546"/>
        <v>23.000000000000004</v>
      </c>
      <c r="AZ112" s="92">
        <f t="shared" si="547"/>
        <v>7.6551924443925321</v>
      </c>
      <c r="BA112" s="93">
        <f t="shared" si="548"/>
        <v>7.0593430735192128E-2</v>
      </c>
      <c r="BB112" s="93">
        <f t="shared" si="549"/>
        <v>3.0177160572473429</v>
      </c>
      <c r="BC112" s="93">
        <f t="shared" si="550"/>
        <v>0</v>
      </c>
      <c r="BD112" s="93">
        <f t="shared" si="551"/>
        <v>0.77362895041962276</v>
      </c>
      <c r="BE112" s="93">
        <f t="shared" si="552"/>
        <v>0.55949365545222396</v>
      </c>
      <c r="BF112" s="93">
        <f t="shared" si="553"/>
        <v>0.94651469290268353</v>
      </c>
      <c r="BG112" s="93">
        <f t="shared" si="554"/>
        <v>1.8166812301143503E-2</v>
      </c>
      <c r="BH112" s="93">
        <f t="shared" si="555"/>
        <v>1.0838556204533951</v>
      </c>
      <c r="BI112" s="93">
        <f t="shared" si="556"/>
        <v>0.3642444851423296</v>
      </c>
      <c r="BJ112" s="93">
        <f t="shared" si="557"/>
        <v>0</v>
      </c>
      <c r="BK112" s="93">
        <f t="shared" si="558"/>
        <v>0</v>
      </c>
      <c r="BL112" s="93">
        <f t="shared" si="559"/>
        <v>2</v>
      </c>
      <c r="BM112" s="94">
        <f t="shared" si="560"/>
        <v>14.489406149046465</v>
      </c>
      <c r="BN112" s="95">
        <f t="shared" si="561"/>
        <v>7.6551924443925321</v>
      </c>
      <c r="BO112" s="66">
        <f t="shared" si="562"/>
        <v>0.3448075556074679</v>
      </c>
      <c r="BP112" s="66">
        <f t="shared" si="563"/>
        <v>0</v>
      </c>
      <c r="BQ112" s="66">
        <f t="shared" si="564"/>
        <v>8</v>
      </c>
      <c r="BR112" s="66">
        <f t="shared" si="565"/>
        <v>2.672908501639875</v>
      </c>
      <c r="BS112" s="66">
        <f t="shared" si="566"/>
        <v>7.0593430735192128E-2</v>
      </c>
      <c r="BT112" s="66">
        <f t="shared" si="567"/>
        <v>0</v>
      </c>
      <c r="BU112" s="66"/>
      <c r="BV112" s="66">
        <f t="shared" si="568"/>
        <v>0.55949365545222396</v>
      </c>
      <c r="BW112" s="66">
        <f t="shared" si="569"/>
        <v>0.77362895041962276</v>
      </c>
      <c r="BX112" s="66">
        <f t="shared" si="570"/>
        <v>1.8166812301143503E-2</v>
      </c>
      <c r="BY112" s="66">
        <f t="shared" si="571"/>
        <v>4.0947913505480571</v>
      </c>
      <c r="BZ112" s="66">
        <f t="shared" si="572"/>
        <v>0</v>
      </c>
      <c r="CA112" s="66">
        <f t="shared" si="573"/>
        <v>0</v>
      </c>
      <c r="CB112" s="66">
        <f t="shared" si="574"/>
        <v>0</v>
      </c>
      <c r="CC112" s="66">
        <f t="shared" si="575"/>
        <v>0.94651469290268353</v>
      </c>
      <c r="CD112" s="56">
        <f t="shared" si="576"/>
        <v>0.94651469290268353</v>
      </c>
      <c r="CE112" s="66">
        <f t="shared" si="577"/>
        <v>1.8930293858053671</v>
      </c>
      <c r="CF112" s="66">
        <f t="shared" si="578"/>
        <v>0.13734092755071159</v>
      </c>
      <c r="CG112" s="66">
        <f t="shared" si="579"/>
        <v>0.3642444851423296</v>
      </c>
      <c r="CH112" s="67">
        <f t="shared" si="580"/>
        <v>0.50158541269304124</v>
      </c>
      <c r="CI112" s="60"/>
      <c r="CJ112" s="60">
        <f t="shared" si="581"/>
        <v>1.045042310577057</v>
      </c>
      <c r="CK112" s="60">
        <f t="shared" si="582"/>
        <v>1.1042550561020021</v>
      </c>
      <c r="CL112" s="60">
        <f t="shared" si="583"/>
        <v>1.1501915490690369</v>
      </c>
      <c r="CM112" s="60"/>
      <c r="CN112" s="60">
        <f t="shared" si="584"/>
        <v>1</v>
      </c>
      <c r="CO112" s="60">
        <f t="shared" si="585"/>
        <v>7.6551924443925321</v>
      </c>
      <c r="CP112" s="60">
        <f t="shared" si="586"/>
        <v>7.0593430735192128E-2</v>
      </c>
      <c r="CQ112" s="60">
        <f t="shared" si="587"/>
        <v>3.0177160572473429</v>
      </c>
      <c r="CR112" s="60">
        <f t="shared" si="588"/>
        <v>0</v>
      </c>
      <c r="CS112" s="60">
        <f t="shared" si="589"/>
        <v>0.77362895041962276</v>
      </c>
      <c r="CT112" s="60">
        <f t="shared" si="590"/>
        <v>0.55949365545222396</v>
      </c>
      <c r="CU112" s="60">
        <f t="shared" si="591"/>
        <v>0.94651469290268353</v>
      </c>
      <c r="CV112" s="60">
        <f t="shared" si="592"/>
        <v>1.8166812301143503E-2</v>
      </c>
      <c r="CW112" s="60">
        <f t="shared" si="593"/>
        <v>1.0838556204533951</v>
      </c>
      <c r="CX112" s="60">
        <f t="shared" si="594"/>
        <v>0.3642444851423296</v>
      </c>
      <c r="CY112" s="60">
        <f t="shared" si="595"/>
        <v>0</v>
      </c>
      <c r="CZ112" s="60">
        <f t="shared" si="596"/>
        <v>0</v>
      </c>
      <c r="DA112" s="60">
        <f t="shared" si="597"/>
        <v>2</v>
      </c>
      <c r="DB112" s="60">
        <f t="shared" si="598"/>
        <v>23.000000000000004</v>
      </c>
      <c r="DC112" s="60">
        <f t="shared" si="510"/>
        <v>-7.1054273576010019E-15</v>
      </c>
      <c r="DD112" s="60" t="str">
        <f t="shared" si="599"/>
        <v/>
      </c>
      <c r="DE112" s="59">
        <f t="shared" si="600"/>
        <v>7.6551924443925321</v>
      </c>
      <c r="DF112" s="59">
        <f t="shared" si="601"/>
        <v>0.3448075556074679</v>
      </c>
      <c r="DG112" s="59">
        <f t="shared" si="602"/>
        <v>0</v>
      </c>
      <c r="DH112" s="59">
        <f t="shared" si="603"/>
        <v>8</v>
      </c>
      <c r="DI112" s="59">
        <f t="shared" si="604"/>
        <v>2.672908501639875</v>
      </c>
      <c r="DJ112" s="59">
        <f t="shared" si="605"/>
        <v>7.0593430735192128E-2</v>
      </c>
      <c r="DK112" s="59">
        <f t="shared" si="606"/>
        <v>0</v>
      </c>
      <c r="DL112" s="59">
        <f t="shared" si="607"/>
        <v>-7.1054273576010019E-15</v>
      </c>
      <c r="DM112" s="59">
        <f t="shared" si="608"/>
        <v>0.55949365545222396</v>
      </c>
      <c r="DN112" s="59">
        <f t="shared" si="609"/>
        <v>0.77362895041962987</v>
      </c>
      <c r="DO112" s="59">
        <f t="shared" si="610"/>
        <v>1.8166812301143503E-2</v>
      </c>
      <c r="DP112" s="59">
        <f t="shared" si="611"/>
        <v>4.0947913505480571</v>
      </c>
      <c r="DQ112" s="59">
        <f t="shared" si="612"/>
        <v>0</v>
      </c>
      <c r="DR112" s="59">
        <f t="shared" si="613"/>
        <v>0</v>
      </c>
      <c r="DS112" s="59">
        <f t="shared" si="614"/>
        <v>0</v>
      </c>
      <c r="DT112" s="59">
        <f t="shared" si="615"/>
        <v>0.94651469290268353</v>
      </c>
      <c r="DU112" s="59">
        <f t="shared" si="616"/>
        <v>1.0534853070973165</v>
      </c>
      <c r="DV112" s="59">
        <f t="shared" si="617"/>
        <v>2</v>
      </c>
      <c r="DW112" s="59">
        <f t="shared" si="618"/>
        <v>3.0370313356078649E-2</v>
      </c>
      <c r="DX112" s="59">
        <f t="shared" si="619"/>
        <v>0</v>
      </c>
      <c r="DY112" s="59">
        <f t="shared" si="620"/>
        <v>3.0370313356078649E-2</v>
      </c>
      <c r="DZ112" s="60"/>
      <c r="EA112" s="60">
        <f t="shared" si="621"/>
        <v>0.74956137764797792</v>
      </c>
      <c r="EB112" s="60">
        <f t="shared" si="622"/>
        <v>1.0619347485651405</v>
      </c>
      <c r="EC112" s="60">
        <f t="shared" si="623"/>
        <v>0.99683267585983204</v>
      </c>
      <c r="ED112" s="60">
        <f t="shared" si="624"/>
        <v>0.98346014692938033</v>
      </c>
      <c r="EE112" s="60"/>
      <c r="EF112" s="60">
        <f t="shared" si="625"/>
        <v>1.0619347485651405</v>
      </c>
      <c r="EG112" s="60">
        <f t="shared" si="626"/>
        <v>8.1293148636537467</v>
      </c>
      <c r="EH112" s="60">
        <f t="shared" si="627"/>
        <v>7.4965617118126909E-2</v>
      </c>
      <c r="EI112" s="60">
        <f t="shared" si="628"/>
        <v>3.2046175424939443</v>
      </c>
      <c r="EJ112" s="60">
        <f t="shared" si="629"/>
        <v>0</v>
      </c>
      <c r="EK112" s="60">
        <f t="shared" si="630"/>
        <v>0.8215434649465756</v>
      </c>
      <c r="EL112" s="60">
        <f t="shared" si="631"/>
        <v>0.59414575432644878</v>
      </c>
      <c r="EM112" s="60">
        <f t="shared" si="632"/>
        <v>1.0051368424208225</v>
      </c>
      <c r="EN112" s="60">
        <f t="shared" si="633"/>
        <v>1.9291969253244928E-2</v>
      </c>
      <c r="EO112" s="60">
        <f t="shared" si="634"/>
        <v>1.1509839457870905</v>
      </c>
      <c r="EP112" s="60">
        <f t="shared" si="635"/>
        <v>0.38680387574585884</v>
      </c>
      <c r="EQ112" s="60">
        <f t="shared" si="636"/>
        <v>0</v>
      </c>
      <c r="ER112" s="60">
        <f t="shared" si="637"/>
        <v>0</v>
      </c>
      <c r="ES112" s="60">
        <f t="shared" si="638"/>
        <v>2.1238694971302809</v>
      </c>
      <c r="ET112" s="60">
        <f t="shared" si="639"/>
        <v>24.424499216998228</v>
      </c>
      <c r="EU112" s="60">
        <f t="shared" si="511"/>
        <v>-2.8489984339964565</v>
      </c>
      <c r="EV112" s="60" t="str">
        <f t="shared" si="640"/>
        <v/>
      </c>
      <c r="EW112" s="62">
        <f t="shared" si="641"/>
        <v>8.1293148636537467</v>
      </c>
      <c r="EX112" s="62">
        <f t="shared" si="642"/>
        <v>0</v>
      </c>
      <c r="EY112" s="62">
        <f t="shared" si="643"/>
        <v>0</v>
      </c>
      <c r="EZ112" s="62">
        <f t="shared" si="644"/>
        <v>8.1293148636537467</v>
      </c>
      <c r="FA112" s="62">
        <f t="shared" si="645"/>
        <v>3.2046175424939443</v>
      </c>
      <c r="FB112" s="62">
        <f t="shared" si="646"/>
        <v>7.4965617118126909E-2</v>
      </c>
      <c r="FC112" s="62">
        <f t="shared" si="647"/>
        <v>0</v>
      </c>
      <c r="FD112" s="62">
        <f t="shared" si="648"/>
        <v>-2.8489984339964565</v>
      </c>
      <c r="FE112" s="62">
        <f t="shared" si="649"/>
        <v>0.59414575432644878</v>
      </c>
      <c r="FF112" s="62">
        <f t="shared" si="650"/>
        <v>3.6705418989430321</v>
      </c>
      <c r="FG112" s="62">
        <f t="shared" si="651"/>
        <v>1.9291969253244928E-2</v>
      </c>
      <c r="FH112" s="62">
        <f t="shared" si="652"/>
        <v>4.7145643481383406</v>
      </c>
      <c r="FI112" s="62">
        <f t="shared" si="653"/>
        <v>0</v>
      </c>
      <c r="FJ112" s="62">
        <f t="shared" si="654"/>
        <v>0</v>
      </c>
      <c r="FK112" s="62">
        <f t="shared" si="655"/>
        <v>0</v>
      </c>
      <c r="FL112" s="62">
        <f t="shared" si="656"/>
        <v>1.0051368424208225</v>
      </c>
      <c r="FM112" s="62">
        <f t="shared" si="657"/>
        <v>0.99486315757917754</v>
      </c>
      <c r="FN112" s="62">
        <f t="shared" si="658"/>
        <v>2</v>
      </c>
      <c r="FO112" s="62">
        <f t="shared" si="659"/>
        <v>0.15612078820791297</v>
      </c>
      <c r="FP112" s="62">
        <f t="shared" si="660"/>
        <v>0.38680387574585884</v>
      </c>
      <c r="FQ112" s="62">
        <f t="shared" si="661"/>
        <v>0.54292466395377181</v>
      </c>
      <c r="FR112" s="62" t="str">
        <f t="shared" si="662"/>
        <v>Fail</v>
      </c>
      <c r="FS112" s="62" t="str">
        <f t="shared" si="663"/>
        <v>Low-Ca</v>
      </c>
      <c r="FT112" s="60">
        <f t="shared" si="664"/>
        <v>0.13931753099689559</v>
      </c>
      <c r="FU112" s="60"/>
      <c r="FV112" s="60">
        <f t="shared" si="665"/>
        <v>1.0309673742825702</v>
      </c>
      <c r="FW112" s="60">
        <f t="shared" si="666"/>
        <v>7.8922536540231398</v>
      </c>
      <c r="FX112" s="60">
        <f t="shared" si="667"/>
        <v>7.2779523926659526E-2</v>
      </c>
      <c r="FY112" s="60">
        <f t="shared" si="668"/>
        <v>3.1111667998706434</v>
      </c>
      <c r="FZ112" s="60">
        <f t="shared" si="669"/>
        <v>0</v>
      </c>
      <c r="GA112" s="60">
        <f t="shared" si="670"/>
        <v>0.79758620768309918</v>
      </c>
      <c r="GB112" s="60">
        <f t="shared" si="671"/>
        <v>0.57681970488933643</v>
      </c>
      <c r="GC112" s="60">
        <f t="shared" si="672"/>
        <v>0.975825767661753</v>
      </c>
      <c r="GD112" s="60">
        <f t="shared" si="673"/>
        <v>1.8729390777194214E-2</v>
      </c>
      <c r="GE112" s="60">
        <f t="shared" si="674"/>
        <v>1.1174197831202428</v>
      </c>
      <c r="GF112" s="60">
        <f t="shared" si="675"/>
        <v>0.37552418044409419</v>
      </c>
      <c r="GG112" s="60">
        <f t="shared" si="676"/>
        <v>0</v>
      </c>
      <c r="GH112" s="60">
        <f t="shared" si="677"/>
        <v>0</v>
      </c>
      <c r="GI112" s="60">
        <f t="shared" si="678"/>
        <v>2.0619347485651405</v>
      </c>
      <c r="GJ112" s="60">
        <f t="shared" si="679"/>
        <v>23.712249608499114</v>
      </c>
      <c r="GK112" s="60">
        <f t="shared" si="512"/>
        <v>-1.4244992169982282</v>
      </c>
      <c r="GL112" s="60"/>
      <c r="GM112" s="88">
        <f t="shared" si="680"/>
        <v>7.8922536540231398</v>
      </c>
      <c r="GN112" s="88">
        <f t="shared" si="681"/>
        <v>0.10774634597686017</v>
      </c>
      <c r="GO112" s="88">
        <f t="shared" si="682"/>
        <v>0</v>
      </c>
      <c r="GP112" s="87">
        <f t="shared" si="683"/>
        <v>8</v>
      </c>
      <c r="GQ112" s="88">
        <f t="shared" si="684"/>
        <v>3.0034204538937832</v>
      </c>
      <c r="GR112" s="88">
        <f t="shared" si="685"/>
        <v>7.2779523926659526E-2</v>
      </c>
      <c r="GS112" s="88">
        <f t="shared" si="686"/>
        <v>0</v>
      </c>
      <c r="GT112" s="88">
        <f t="shared" si="687"/>
        <v>-1.4244992169982282</v>
      </c>
      <c r="GU112" s="88">
        <f t="shared" si="688"/>
        <v>0.57681970488933643</v>
      </c>
      <c r="GV112" s="88">
        <f t="shared" si="689"/>
        <v>2.2220854246813273</v>
      </c>
      <c r="GW112" s="88">
        <f t="shared" si="690"/>
        <v>1.8729390777194214E-2</v>
      </c>
      <c r="GX112" s="87">
        <f t="shared" si="691"/>
        <v>4.4693352811700722</v>
      </c>
      <c r="GY112" s="88">
        <f t="shared" si="692"/>
        <v>0</v>
      </c>
      <c r="GZ112" s="88">
        <f t="shared" si="693"/>
        <v>0</v>
      </c>
      <c r="HA112" s="88">
        <f t="shared" si="694"/>
        <v>0</v>
      </c>
      <c r="HB112" s="88">
        <f t="shared" si="695"/>
        <v>0.975825767661753</v>
      </c>
      <c r="HC112" s="88">
        <f t="shared" si="696"/>
        <v>1.024174232338247</v>
      </c>
      <c r="HD112" s="87">
        <f t="shared" si="697"/>
        <v>2</v>
      </c>
      <c r="HE112" s="88">
        <f t="shared" si="698"/>
        <v>9.3245550781995812E-2</v>
      </c>
      <c r="HF112" s="88">
        <f t="shared" si="699"/>
        <v>0.37552418044409419</v>
      </c>
      <c r="HG112" s="88">
        <f t="shared" si="700"/>
        <v>0.46876973122609</v>
      </c>
      <c r="HH112" s="96" t="str">
        <f t="shared" si="701"/>
        <v>Fail</v>
      </c>
      <c r="HI112" s="83">
        <f t="shared" si="702"/>
        <v>0.20608762290482396</v>
      </c>
      <c r="HJ112" s="83">
        <f t="shared" si="703"/>
        <v>0.46876973122609</v>
      </c>
      <c r="HK112" s="83">
        <f t="shared" si="704"/>
        <v>7.2779523926659526E-2</v>
      </c>
      <c r="HL112" s="83">
        <f t="shared" si="705"/>
        <v>7.8922536540231398</v>
      </c>
      <c r="HM112" s="96" t="str">
        <f t="shared" si="706"/>
        <v>Ferroactinolite</v>
      </c>
      <c r="HN112" s="60"/>
      <c r="HO112" s="60"/>
      <c r="HP112" s="97">
        <f>parameters!$E$5+parameters!$F$5*calcs!$Q112 +parameters!$G$5*calcs!$GM112+parameters!$H$5*LN(calcs!$GM112)+parameters!$I$5*calcs!$GQ112+parameters!$J$5*(calcs!$GU112+calcs!$GY112) + parameters!$K$5*calcs!$GT112+parameters!$L$5*(calcs!$GV112+calcs!$GZ112)+parameters!$M$5*(calcs!$GT112+calcs!$GV112+calcs!$GZ112)+parameters!$N$5*(calcs!$GO112+calcs!$GR112)+parameters!$O$5*calcs!$HB112+parameters!$P$5*calcs!$HE112</f>
        <v>83.916241693954404</v>
      </c>
      <c r="HQ112" s="97">
        <f>parameters!$E$6+parameters!$F$6*calcs!$Q112 +parameters!$G$6*calcs!$GM112+parameters!$H$6*LN(calcs!$GM112)+parameters!$I$6*calcs!$GQ112+parameters!$J$6*(calcs!$GU112+calcs!$GY112) + parameters!$K$6*calcs!$GT112+parameters!$L$6*(calcs!$GV112+calcs!$GZ112)+parameters!$M$6*(calcs!$GT112+calcs!$GV112+calcs!$GZ112)+parameters!$N$6*(calcs!$GO112+calcs!$GR112)+parameters!$O$6*calcs!$HB112+parameters!$P$6*calcs!$HE112</f>
        <v>82.509495115292651</v>
      </c>
      <c r="HR112" s="97">
        <f>parameters!$E$7+parameters!$F$7*calcs!$Q112 +parameters!$G$7*calcs!$GM112+parameters!$H$7*LN(calcs!$GM112)+parameters!$I$7*calcs!$GQ112+parameters!$J$7*(calcs!$GU112+calcs!$GY112) + parameters!$K$7*calcs!$GT112+parameters!$L$7*(calcs!$GV112+calcs!$GZ112)+parameters!$M$7*(calcs!$GT112+calcs!$GV112+calcs!$GZ112)+parameters!$N$7*(calcs!$GO112+calcs!$GR112)+parameters!$O$7*calcs!$HB112+parameters!$P$7*calcs!$HE112</f>
        <v>119.62267371917116</v>
      </c>
      <c r="HS112" s="97">
        <f>parameters!$E$8+parameters!$F$8*calcs!$Q112 +parameters!$G$8*calcs!$GM112+parameters!$H$8*LN(calcs!$GM112)+parameters!$I$8*calcs!$GQ112+parameters!$J$8*(calcs!$GU112+calcs!$GY112) + parameters!$K$8*calcs!$GT112+parameters!$L$8*(calcs!$GV112+calcs!$GZ112)+parameters!$M$8*(calcs!$GT112+calcs!$GV112+calcs!$GZ112)+parameters!$N$8*(calcs!$GO112+calcs!$GR112)+parameters!$O$8*calcs!$HB112+parameters!$P$8*calcs!$HE112</f>
        <v>119.32858767069914</v>
      </c>
      <c r="HT112" s="81"/>
      <c r="HU112" s="97">
        <f>EXP(parameters!$E$10+parameters!$F$10*calcs!$Q112 +parameters!$G$10*calcs!$GM112+parameters!$H$10*LN(calcs!$GM112)+parameters!$I$10*calcs!$GQ112+parameters!$J$10*(calcs!$GU112+calcs!$GY112) + parameters!$K$10*calcs!$GT112+parameters!$L$10*(calcs!$GV112+calcs!$GZ112)+parameters!$M$10*(calcs!$GT112+calcs!$GV112+calcs!$GZ112)+parameters!$N$10*(calcs!$GO112+calcs!$GR112)+parameters!$O$10*calcs!$HB112+parameters!$P$10*calcs!$HE112)</f>
        <v>2.8223618584499285E-2</v>
      </c>
      <c r="HV112" s="97">
        <f>EXP(parameters!$E$11+parameters!$F$11*calcs!$Q112 +parameters!$G$11*calcs!$GM112+parameters!$H$11*LN(calcs!$GM112)+parameters!$I$11*calcs!$GQ112+parameters!$J$11*(calcs!$GU112+calcs!$GY112) + parameters!$K$11*calcs!$GT112+parameters!$L$11*(calcs!$GV112+calcs!$GZ112)+parameters!$M$11*(calcs!$GT112+calcs!$GV112+calcs!$GZ112)+parameters!$N$11*(calcs!$GO112+calcs!$GR112)+parameters!$O$11*calcs!$HB112+parameters!$P$11*calcs!$HE112)</f>
        <v>6.7426562621810099E-2</v>
      </c>
      <c r="HX112" s="97">
        <f>EXP(parameters!$E$13+parameters!$F$13*calcs!$Q112 +parameters!$G$13*calcs!$GM112+parameters!$H$13*LN(calcs!$GM112)+parameters!$I$13*calcs!$GQ112+parameters!$J$13*(calcs!$GU112+calcs!$GY112) + parameters!$K$13*calcs!$GT112+parameters!$L$13*(calcs!$GV112+calcs!$GZ112)+parameters!$M$13*(calcs!$GT112+calcs!$GV112+calcs!$GZ112)+parameters!$N$13*(calcs!$GO112+calcs!$GR112)+parameters!$O$13*calcs!$HB112+parameters!$P$13*calcs!$HE112)</f>
        <v>0.1438327608423467</v>
      </c>
      <c r="HY112" s="97">
        <f>EXP(parameters!$E$14+parameters!$F$14*calcs!$Q112 +parameters!$G$14*calcs!$GM112+parameters!$H$14*LN(calcs!$GM112)+parameters!$I$14*calcs!$GQ112+parameters!$J$14*(calcs!$GU112+calcs!$GY112) + parameters!$K$14*calcs!$GT112+parameters!$L$14*(calcs!$GV112+calcs!$GZ112)+parameters!$M$14*(calcs!$GT112+calcs!$GV112+calcs!$GZ112)+parameters!$N$14*(calcs!$GO112+calcs!$GR112)+parameters!$O$14*calcs!$HB112+parameters!$P$14*calcs!$HE112)</f>
        <v>0.14240535343705688</v>
      </c>
      <c r="HZ112" s="81"/>
      <c r="IA112" s="97">
        <f>EXP(parameters!$E$16+parameters!$F$16*calcs!$Q112 +parameters!$G$16*calcs!$GM112+parameters!$H$16*LN(calcs!$GM112)+parameters!$I$16*calcs!$GQ112+parameters!$J$16*(calcs!$GU112+calcs!$GY112) + parameters!$K$16*calcs!$GT112+parameters!$L$16*(calcs!$GV112+calcs!$GZ112)+parameters!$M$16*(calcs!$GT112+calcs!$GV112+calcs!$GZ112)+parameters!$N$16*(calcs!$GO112+calcs!$GR112)+parameters!$O$16*calcs!$HB112+parameters!$P$16*calcs!$HE112)</f>
        <v>1.4561744208276431E-2</v>
      </c>
      <c r="IB112" s="81"/>
      <c r="IC112" s="97">
        <f>(parameters!$E$18+parameters!$F$18*calcs!$Q112 +parameters!$G$18*calcs!$GM112+parameters!$H$18*LN(calcs!$GM112)+parameters!$I$18*calcs!$GQ112+parameters!$J$18*(calcs!$GU112+calcs!$GY112) + parameters!$K$18*calcs!$GT112+parameters!$L$18*(calcs!$GV112+calcs!$GZ112)+parameters!$M$18*(calcs!$GT112+calcs!$GV112+calcs!$GZ112)+parameters!$N$18*(calcs!$GO112+calcs!$GR112)+parameters!$O$18*calcs!$HB112+parameters!$P$18*calcs!$HE112)</f>
        <v>-13.880297842559605</v>
      </c>
      <c r="ID112" s="97">
        <f>EXP(parameters!$E$19+parameters!$F$19*calcs!$Q112 +parameters!$G$19*calcs!$GM112+parameters!$H$19*LN(calcs!$GM112)+parameters!$I$19*calcs!$GQ112+parameters!$J$19*(calcs!$GU112+calcs!$GY112) + parameters!$K$19*calcs!$GT112+parameters!$L$19*(calcs!$GV112+calcs!$GZ112)+parameters!$M$19*(calcs!$GT112+calcs!$GV112+calcs!$GZ112)+parameters!$N$19*(calcs!$GO112+calcs!$GR112)+parameters!$O$19*calcs!$HB112+parameters!$P$19*calcs!$HE112)</f>
        <v>4.5285215163613843</v>
      </c>
      <c r="IE112" s="73"/>
      <c r="IF112" s="97">
        <f>(parameters!$E$21+parameters!$F$21*calcs!$Q112 +parameters!$G$21*calcs!$GM112+parameters!$H$21*LN(calcs!$GM112)+parameters!$I$21*calcs!$GQ112+parameters!$J$21*(calcs!$GU112+calcs!$GY112) + parameters!$K$21*calcs!$GT112+parameters!$L$21*(calcs!$GV112+calcs!$GZ112)+parameters!$M$21*(calcs!$GT112+calcs!$GV112+calcs!$GZ112)+parameters!$N$21*(calcs!$GO112+calcs!$GR112)+parameters!$O$21*calcs!$HB112+parameters!$P$21*calcs!$HE112)</f>
        <v>1.6901707469551481</v>
      </c>
      <c r="IG112" s="97">
        <f>(parameters!$E$22+parameters!$F$22*calcs!$Q112 +parameters!$G$22*calcs!$GM112+parameters!$H$22*LN(calcs!$GM112)+parameters!$I$22*calcs!$GQ112+parameters!$J$22*(calcs!$GU112+calcs!$GY112) + parameters!$K$22*calcs!$GT112+parameters!$L$22*(calcs!$GV112+calcs!$GZ112)+parameters!$M$22*(calcs!$GT112+calcs!$GV112+calcs!$GZ112)+parameters!$N$22*(calcs!$GO112+calcs!$GR112)+parameters!$O$22*calcs!$HB112+parameters!$P$22*calcs!$HE112)</f>
        <v>1.0412169083175944</v>
      </c>
      <c r="IH112" s="81"/>
      <c r="II112" s="97">
        <f>(parameters!$E$24+parameters!$F$24*calcs!$Q112 +parameters!$G$24*calcs!$GM112+parameters!$H$24*LN(calcs!$GM112)+parameters!$I$24*calcs!$GQ112+parameters!$J$24*(calcs!$GU112+calcs!$GY112) + parameters!$K$24*calcs!$GT112+parameters!$L$24*(calcs!$GV112+calcs!$GZ112)+parameters!$M$24*(calcs!$GT112+calcs!$GV112+calcs!$GZ112)+parameters!$N$24*(calcs!$GO112+calcs!$GR112)+parameters!$O$24*calcs!$HB112+parameters!$P$24*calcs!$HE112)</f>
        <v>20.626355519608868</v>
      </c>
    </row>
    <row r="113" spans="1:243" x14ac:dyDescent="0.3">
      <c r="A113" s="138" t="s">
        <v>187</v>
      </c>
      <c r="C113" s="115">
        <v>54.799999237060597</v>
      </c>
      <c r="D113" s="115">
        <v>0.62000000476837203</v>
      </c>
      <c r="E113" s="115">
        <v>20.100000381469702</v>
      </c>
      <c r="F113" s="115"/>
      <c r="G113" s="115">
        <v>6.57999992370606</v>
      </c>
      <c r="H113" s="115">
        <v>3.3199999332428001</v>
      </c>
      <c r="I113" s="115">
        <v>7.6300001144409197</v>
      </c>
      <c r="J113" s="115">
        <v>0.15999999642372101</v>
      </c>
      <c r="K113" s="115">
        <v>5.5599999427795401</v>
      </c>
      <c r="L113" s="115">
        <v>0.93999999761581399</v>
      </c>
      <c r="M113" s="91">
        <v>0</v>
      </c>
      <c r="N113" s="91">
        <v>0</v>
      </c>
      <c r="O113" s="91">
        <v>0</v>
      </c>
      <c r="P113" s="91">
        <v>95.759999999999991</v>
      </c>
      <c r="Q113" s="60">
        <v>1025</v>
      </c>
      <c r="R113" s="92">
        <f t="shared" si="513"/>
        <v>0.91211716439847867</v>
      </c>
      <c r="S113" s="93">
        <f t="shared" si="514"/>
        <v>7.7626143078549144E-3</v>
      </c>
      <c r="T113" s="93">
        <f t="shared" si="515"/>
        <v>0.19713381542655148</v>
      </c>
      <c r="U113" s="93">
        <f t="shared" si="516"/>
        <v>0</v>
      </c>
      <c r="V113" s="93">
        <f t="shared" si="517"/>
        <v>9.1592426554928441E-2</v>
      </c>
      <c r="W113" s="93">
        <f t="shared" si="518"/>
        <v>8.236169519332176E-2</v>
      </c>
      <c r="X113" s="93">
        <f t="shared" si="519"/>
        <v>0.13605563684809058</v>
      </c>
      <c r="Y113" s="93">
        <f t="shared" si="520"/>
        <v>2.2554270710984075E-3</v>
      </c>
      <c r="Z113" s="93">
        <f t="shared" si="521"/>
        <v>8.9707803333057001E-2</v>
      </c>
      <c r="AA113" s="93">
        <f t="shared" si="522"/>
        <v>9.9784083973170172E-3</v>
      </c>
      <c r="AB113" s="93">
        <f t="shared" si="523"/>
        <v>0</v>
      </c>
      <c r="AC113" s="94">
        <f t="shared" si="524"/>
        <v>0</v>
      </c>
      <c r="AD113" s="92">
        <f t="shared" si="525"/>
        <v>1.8242343287969573</v>
      </c>
      <c r="AE113" s="93">
        <f t="shared" si="526"/>
        <v>1.5525228615709829E-2</v>
      </c>
      <c r="AF113" s="93">
        <f t="shared" si="527"/>
        <v>0.59140144627965441</v>
      </c>
      <c r="AG113" s="93">
        <f t="shared" si="528"/>
        <v>0</v>
      </c>
      <c r="AH113" s="93">
        <f t="shared" si="529"/>
        <v>9.1592426554928441E-2</v>
      </c>
      <c r="AI113" s="93">
        <f t="shared" si="530"/>
        <v>8.236169519332176E-2</v>
      </c>
      <c r="AJ113" s="93">
        <f t="shared" si="531"/>
        <v>0.13605563684809058</v>
      </c>
      <c r="AK113" s="93">
        <f t="shared" si="532"/>
        <v>2.2554270710984075E-3</v>
      </c>
      <c r="AL113" s="93">
        <f t="shared" si="533"/>
        <v>8.9707803333057001E-2</v>
      </c>
      <c r="AM113" s="93">
        <f t="shared" si="534"/>
        <v>9.9784083973170172E-3</v>
      </c>
      <c r="AN113" s="94">
        <f t="shared" si="535"/>
        <v>2.843112401090135</v>
      </c>
      <c r="AO113" s="92">
        <f t="shared" si="536"/>
        <v>14.757555679558182</v>
      </c>
      <c r="AP113" s="93">
        <f t="shared" si="537"/>
        <v>0.12559484388461417</v>
      </c>
      <c r="AQ113" s="93">
        <f t="shared" si="538"/>
        <v>4.7842755915019559</v>
      </c>
      <c r="AR113" s="93">
        <f t="shared" si="539"/>
        <v>0</v>
      </c>
      <c r="AS113" s="93">
        <f t="shared" si="540"/>
        <v>0.74095762445255775</v>
      </c>
      <c r="AT113" s="93">
        <f t="shared" si="541"/>
        <v>0.66628353797059225</v>
      </c>
      <c r="AU113" s="93">
        <f t="shared" si="542"/>
        <v>1.1006528079249429</v>
      </c>
      <c r="AV113" s="93">
        <f t="shared" si="543"/>
        <v>1.8245786770643681E-2</v>
      </c>
      <c r="AW113" s="93">
        <f t="shared" si="544"/>
        <v>0.72571153918121123</v>
      </c>
      <c r="AX113" s="93">
        <f t="shared" si="545"/>
        <v>8.0722588755299612E-2</v>
      </c>
      <c r="AY113" s="94">
        <f t="shared" si="546"/>
        <v>23.000000000000004</v>
      </c>
      <c r="AZ113" s="92">
        <f t="shared" si="547"/>
        <v>7.3787778397790911</v>
      </c>
      <c r="BA113" s="93">
        <f t="shared" si="548"/>
        <v>6.2797421942307086E-2</v>
      </c>
      <c r="BB113" s="93">
        <f t="shared" si="549"/>
        <v>3.1895170610013039</v>
      </c>
      <c r="BC113" s="93">
        <f t="shared" si="550"/>
        <v>0</v>
      </c>
      <c r="BD113" s="93">
        <f t="shared" si="551"/>
        <v>0.74095762445255775</v>
      </c>
      <c r="BE113" s="93">
        <f t="shared" si="552"/>
        <v>0.66628353797059225</v>
      </c>
      <c r="BF113" s="93">
        <f t="shared" si="553"/>
        <v>1.1006528079249429</v>
      </c>
      <c r="BG113" s="93">
        <f t="shared" si="554"/>
        <v>1.8245786770643681E-2</v>
      </c>
      <c r="BH113" s="93">
        <f t="shared" si="555"/>
        <v>1.4514230783624225</v>
      </c>
      <c r="BI113" s="93">
        <f t="shared" si="556"/>
        <v>0.16144517751059922</v>
      </c>
      <c r="BJ113" s="93">
        <f t="shared" si="557"/>
        <v>0</v>
      </c>
      <c r="BK113" s="93">
        <f t="shared" si="558"/>
        <v>0</v>
      </c>
      <c r="BL113" s="93">
        <f t="shared" si="559"/>
        <v>2</v>
      </c>
      <c r="BM113" s="94">
        <f t="shared" si="560"/>
        <v>14.77010033571446</v>
      </c>
      <c r="BN113" s="95">
        <f t="shared" si="561"/>
        <v>7.3787778397790911</v>
      </c>
      <c r="BO113" s="66">
        <f t="shared" si="562"/>
        <v>0.62122216022090893</v>
      </c>
      <c r="BP113" s="66">
        <f t="shared" si="563"/>
        <v>0</v>
      </c>
      <c r="BQ113" s="66">
        <f t="shared" si="564"/>
        <v>8</v>
      </c>
      <c r="BR113" s="66">
        <f t="shared" si="565"/>
        <v>2.568294900780395</v>
      </c>
      <c r="BS113" s="66">
        <f t="shared" si="566"/>
        <v>6.2797421942307086E-2</v>
      </c>
      <c r="BT113" s="66">
        <f t="shared" si="567"/>
        <v>0</v>
      </c>
      <c r="BU113" s="66"/>
      <c r="BV113" s="66">
        <f t="shared" si="568"/>
        <v>0.66628353797059225</v>
      </c>
      <c r="BW113" s="66">
        <f t="shared" si="569"/>
        <v>0.74095762445255775</v>
      </c>
      <c r="BX113" s="66">
        <f t="shared" si="570"/>
        <v>1.8245786770643681E-2</v>
      </c>
      <c r="BY113" s="66">
        <f t="shared" si="571"/>
        <v>4.0565792719164957</v>
      </c>
      <c r="BZ113" s="66">
        <f t="shared" si="572"/>
        <v>0</v>
      </c>
      <c r="CA113" s="66">
        <f t="shared" si="573"/>
        <v>0</v>
      </c>
      <c r="CB113" s="66">
        <f t="shared" si="574"/>
        <v>0</v>
      </c>
      <c r="CC113" s="66">
        <f t="shared" si="575"/>
        <v>1.1006528079249429</v>
      </c>
      <c r="CD113" s="56">
        <f t="shared" si="576"/>
        <v>0.89934719207505709</v>
      </c>
      <c r="CE113" s="66">
        <f t="shared" si="577"/>
        <v>2</v>
      </c>
      <c r="CF113" s="66">
        <f t="shared" si="578"/>
        <v>0.55207588628736537</v>
      </c>
      <c r="CG113" s="66">
        <f t="shared" si="579"/>
        <v>0.16144517751059922</v>
      </c>
      <c r="CH113" s="67">
        <f t="shared" si="580"/>
        <v>0.71352106379796454</v>
      </c>
      <c r="CI113" s="60"/>
      <c r="CJ113" s="60">
        <f t="shared" si="581"/>
        <v>1.0841903867700002</v>
      </c>
      <c r="CK113" s="60">
        <f t="shared" si="582"/>
        <v>1.083269553783031</v>
      </c>
      <c r="CL113" s="60">
        <f t="shared" si="583"/>
        <v>1.140057415494093</v>
      </c>
      <c r="CM113" s="60"/>
      <c r="CN113" s="60">
        <f t="shared" si="584"/>
        <v>1</v>
      </c>
      <c r="CO113" s="60">
        <f t="shared" si="585"/>
        <v>7.3787778397790911</v>
      </c>
      <c r="CP113" s="60">
        <f t="shared" si="586"/>
        <v>6.2797421942307086E-2</v>
      </c>
      <c r="CQ113" s="60">
        <f t="shared" si="587"/>
        <v>3.1895170610013039</v>
      </c>
      <c r="CR113" s="60">
        <f t="shared" si="588"/>
        <v>0</v>
      </c>
      <c r="CS113" s="60">
        <f t="shared" si="589"/>
        <v>0.74095762445255775</v>
      </c>
      <c r="CT113" s="60">
        <f t="shared" si="590"/>
        <v>0.66628353797059225</v>
      </c>
      <c r="CU113" s="60">
        <f t="shared" si="591"/>
        <v>1.1006528079249429</v>
      </c>
      <c r="CV113" s="60">
        <f t="shared" si="592"/>
        <v>1.8245786770643681E-2</v>
      </c>
      <c r="CW113" s="60">
        <f t="shared" si="593"/>
        <v>1.4514230783624225</v>
      </c>
      <c r="CX113" s="60">
        <f t="shared" si="594"/>
        <v>0.16144517751059922</v>
      </c>
      <c r="CY113" s="60">
        <f t="shared" si="595"/>
        <v>0</v>
      </c>
      <c r="CZ113" s="60">
        <f t="shared" si="596"/>
        <v>0</v>
      </c>
      <c r="DA113" s="60">
        <f t="shared" si="597"/>
        <v>2</v>
      </c>
      <c r="DB113" s="60">
        <f t="shared" si="598"/>
        <v>23.000000000000004</v>
      </c>
      <c r="DC113" s="60">
        <f t="shared" si="510"/>
        <v>-7.1054273576010019E-15</v>
      </c>
      <c r="DD113" s="60" t="str">
        <f t="shared" si="599"/>
        <v/>
      </c>
      <c r="DE113" s="59">
        <f t="shared" si="600"/>
        <v>7.3787778397790911</v>
      </c>
      <c r="DF113" s="59">
        <f t="shared" si="601"/>
        <v>0.62122216022090893</v>
      </c>
      <c r="DG113" s="59">
        <f t="shared" si="602"/>
        <v>0</v>
      </c>
      <c r="DH113" s="59">
        <f t="shared" si="603"/>
        <v>8</v>
      </c>
      <c r="DI113" s="59">
        <f t="shared" si="604"/>
        <v>2.568294900780395</v>
      </c>
      <c r="DJ113" s="59">
        <f t="shared" si="605"/>
        <v>6.2797421942307086E-2</v>
      </c>
      <c r="DK113" s="59">
        <f t="shared" si="606"/>
        <v>0</v>
      </c>
      <c r="DL113" s="59">
        <f t="shared" si="607"/>
        <v>-7.1054273576010019E-15</v>
      </c>
      <c r="DM113" s="59">
        <f t="shared" si="608"/>
        <v>0.66628353797059225</v>
      </c>
      <c r="DN113" s="59">
        <f t="shared" si="609"/>
        <v>0.74095762445256486</v>
      </c>
      <c r="DO113" s="59">
        <f t="shared" si="610"/>
        <v>1.8245786770643681E-2</v>
      </c>
      <c r="DP113" s="59">
        <f t="shared" si="611"/>
        <v>4.0565792719164957</v>
      </c>
      <c r="DQ113" s="59">
        <f t="shared" si="612"/>
        <v>0</v>
      </c>
      <c r="DR113" s="59">
        <f t="shared" si="613"/>
        <v>0</v>
      </c>
      <c r="DS113" s="59">
        <f t="shared" si="614"/>
        <v>0</v>
      </c>
      <c r="DT113" s="59">
        <f t="shared" si="615"/>
        <v>1.1006528079249429</v>
      </c>
      <c r="DU113" s="59">
        <f t="shared" si="616"/>
        <v>0.89934719207505709</v>
      </c>
      <c r="DV113" s="59">
        <f t="shared" si="617"/>
        <v>2</v>
      </c>
      <c r="DW113" s="59">
        <f t="shared" si="618"/>
        <v>0.55207588628736537</v>
      </c>
      <c r="DX113" s="59">
        <f t="shared" si="619"/>
        <v>0</v>
      </c>
      <c r="DY113" s="59">
        <f t="shared" si="620"/>
        <v>0.55207588628736537</v>
      </c>
      <c r="DZ113" s="60"/>
      <c r="EA113" s="60">
        <f t="shared" si="621"/>
        <v>0.75698114739486089</v>
      </c>
      <c r="EB113" s="60">
        <f t="shared" si="622"/>
        <v>1.0267885604498213</v>
      </c>
      <c r="EC113" s="60">
        <f t="shared" si="623"/>
        <v>0.98804976009488055</v>
      </c>
      <c r="ED113" s="60">
        <f t="shared" si="624"/>
        <v>0.98414757287589416</v>
      </c>
      <c r="EE113" s="60"/>
      <c r="EF113" s="60">
        <f t="shared" si="625"/>
        <v>1.0267885604498213</v>
      </c>
      <c r="EG113" s="60">
        <f t="shared" si="626"/>
        <v>7.5764446759858144</v>
      </c>
      <c r="EH113" s="60">
        <f t="shared" si="627"/>
        <v>6.4479674476101506E-2</v>
      </c>
      <c r="EI113" s="60">
        <f t="shared" si="628"/>
        <v>3.2749596315956735</v>
      </c>
      <c r="EJ113" s="60">
        <f t="shared" si="629"/>
        <v>0</v>
      </c>
      <c r="EK113" s="60">
        <f t="shared" si="630"/>
        <v>0.76080681256596105</v>
      </c>
      <c r="EL113" s="60">
        <f t="shared" si="631"/>
        <v>0.6841323148042382</v>
      </c>
      <c r="EM113" s="60">
        <f t="shared" si="632"/>
        <v>1.1301377122043057</v>
      </c>
      <c r="EN113" s="60">
        <f t="shared" si="633"/>
        <v>1.8734565132503617E-2</v>
      </c>
      <c r="EO113" s="60">
        <f t="shared" si="634"/>
        <v>1.4903046132353999</v>
      </c>
      <c r="EP113" s="60">
        <f t="shared" si="635"/>
        <v>0.16577006140767403</v>
      </c>
      <c r="EQ113" s="60">
        <f t="shared" si="636"/>
        <v>0</v>
      </c>
      <c r="ER113" s="60">
        <f t="shared" si="637"/>
        <v>0</v>
      </c>
      <c r="ES113" s="60">
        <f t="shared" si="638"/>
        <v>2.0535771208996425</v>
      </c>
      <c r="ET113" s="60">
        <f t="shared" si="639"/>
        <v>23.616136890345889</v>
      </c>
      <c r="EU113" s="60">
        <f t="shared" si="511"/>
        <v>-1.2322737806917772</v>
      </c>
      <c r="EV113" s="60" t="str">
        <f t="shared" si="640"/>
        <v/>
      </c>
      <c r="EW113" s="62">
        <f t="shared" si="641"/>
        <v>7.5764446759858144</v>
      </c>
      <c r="EX113" s="62">
        <f t="shared" si="642"/>
        <v>0.42355532401418561</v>
      </c>
      <c r="EY113" s="62">
        <f t="shared" si="643"/>
        <v>0</v>
      </c>
      <c r="EZ113" s="62">
        <f t="shared" si="644"/>
        <v>8</v>
      </c>
      <c r="FA113" s="62">
        <f t="shared" si="645"/>
        <v>2.8514043075814879</v>
      </c>
      <c r="FB113" s="62">
        <f t="shared" si="646"/>
        <v>6.4479674476101506E-2</v>
      </c>
      <c r="FC113" s="62">
        <f t="shared" si="647"/>
        <v>0</v>
      </c>
      <c r="FD113" s="62">
        <f t="shared" si="648"/>
        <v>-1.2322737806917772</v>
      </c>
      <c r="FE113" s="62">
        <f t="shared" si="649"/>
        <v>0.6841323148042382</v>
      </c>
      <c r="FF113" s="62">
        <f t="shared" si="650"/>
        <v>1.9930805932577382</v>
      </c>
      <c r="FG113" s="62">
        <f t="shared" si="651"/>
        <v>1.8734565132503617E-2</v>
      </c>
      <c r="FH113" s="62">
        <f t="shared" si="652"/>
        <v>4.3795576745602922</v>
      </c>
      <c r="FI113" s="62">
        <f t="shared" si="653"/>
        <v>0</v>
      </c>
      <c r="FJ113" s="62">
        <f t="shared" si="654"/>
        <v>0</v>
      </c>
      <c r="FK113" s="62">
        <f t="shared" si="655"/>
        <v>0</v>
      </c>
      <c r="FL113" s="62">
        <f t="shared" si="656"/>
        <v>1.1301377122043057</v>
      </c>
      <c r="FM113" s="62">
        <f t="shared" si="657"/>
        <v>0.8698622877956943</v>
      </c>
      <c r="FN113" s="62">
        <f t="shared" si="658"/>
        <v>2</v>
      </c>
      <c r="FO113" s="62">
        <f t="shared" si="659"/>
        <v>0.62044232543970557</v>
      </c>
      <c r="FP113" s="62">
        <f t="shared" si="660"/>
        <v>0.16577006140767403</v>
      </c>
      <c r="FQ113" s="62">
        <f t="shared" si="661"/>
        <v>0.7862123868473796</v>
      </c>
      <c r="FR113" s="62" t="str">
        <f t="shared" si="662"/>
        <v>Fail</v>
      </c>
      <c r="FS113" s="62" t="str">
        <f t="shared" si="663"/>
        <v>Low-Ca</v>
      </c>
      <c r="FT113" s="60">
        <f t="shared" si="664"/>
        <v>0.25553900205100938</v>
      </c>
      <c r="FU113" s="60"/>
      <c r="FV113" s="60">
        <f t="shared" si="665"/>
        <v>1.0133942802249107</v>
      </c>
      <c r="FW113" s="60">
        <f t="shared" si="666"/>
        <v>7.4776112578824536</v>
      </c>
      <c r="FX113" s="60">
        <f t="shared" si="667"/>
        <v>6.363854820920431E-2</v>
      </c>
      <c r="FY113" s="60">
        <f t="shared" si="668"/>
        <v>3.2322383462984892</v>
      </c>
      <c r="FZ113" s="60">
        <f t="shared" si="669"/>
        <v>0</v>
      </c>
      <c r="GA113" s="60">
        <f t="shared" si="670"/>
        <v>0.75088221850925951</v>
      </c>
      <c r="GB113" s="60">
        <f t="shared" si="671"/>
        <v>0.67520792638741534</v>
      </c>
      <c r="GC113" s="60">
        <f t="shared" si="672"/>
        <v>1.1153952600646244</v>
      </c>
      <c r="GD113" s="60">
        <f t="shared" si="673"/>
        <v>1.8490175951573651E-2</v>
      </c>
      <c r="GE113" s="60">
        <f t="shared" si="674"/>
        <v>1.4708638457989114</v>
      </c>
      <c r="GF113" s="60">
        <f t="shared" si="675"/>
        <v>0.16360761945913666</v>
      </c>
      <c r="GG113" s="60">
        <f t="shared" si="676"/>
        <v>0</v>
      </c>
      <c r="GH113" s="60">
        <f t="shared" si="677"/>
        <v>0</v>
      </c>
      <c r="GI113" s="60">
        <f t="shared" si="678"/>
        <v>2.0267885604498215</v>
      </c>
      <c r="GJ113" s="60">
        <f t="shared" si="679"/>
        <v>23.308068445172946</v>
      </c>
      <c r="GK113" s="60">
        <f t="shared" si="512"/>
        <v>-0.61613689034589214</v>
      </c>
      <c r="GL113" s="60"/>
      <c r="GM113" s="88">
        <f t="shared" si="680"/>
        <v>7.4776112578824536</v>
      </c>
      <c r="GN113" s="88">
        <f t="shared" si="681"/>
        <v>0.52238874211754638</v>
      </c>
      <c r="GO113" s="88">
        <f t="shared" si="682"/>
        <v>0</v>
      </c>
      <c r="GP113" s="87">
        <f t="shared" si="683"/>
        <v>8</v>
      </c>
      <c r="GQ113" s="88">
        <f t="shared" si="684"/>
        <v>2.7098496041809428</v>
      </c>
      <c r="GR113" s="88">
        <f t="shared" si="685"/>
        <v>6.363854820920431E-2</v>
      </c>
      <c r="GS113" s="88">
        <f t="shared" si="686"/>
        <v>0</v>
      </c>
      <c r="GT113" s="88">
        <f t="shared" si="687"/>
        <v>-0.61613689034589214</v>
      </c>
      <c r="GU113" s="88">
        <f t="shared" si="688"/>
        <v>0.67520792638741534</v>
      </c>
      <c r="GV113" s="88">
        <f t="shared" si="689"/>
        <v>1.3670191088551515</v>
      </c>
      <c r="GW113" s="88">
        <f t="shared" si="690"/>
        <v>1.8490175951573651E-2</v>
      </c>
      <c r="GX113" s="87">
        <f t="shared" si="691"/>
        <v>4.2180684732383948</v>
      </c>
      <c r="GY113" s="88">
        <f t="shared" si="692"/>
        <v>0</v>
      </c>
      <c r="GZ113" s="88">
        <f t="shared" si="693"/>
        <v>1.1102230246251565E-16</v>
      </c>
      <c r="HA113" s="88">
        <f t="shared" si="694"/>
        <v>0</v>
      </c>
      <c r="HB113" s="88">
        <f t="shared" si="695"/>
        <v>1.1153952600646244</v>
      </c>
      <c r="HC113" s="88">
        <f t="shared" si="696"/>
        <v>0.88460473993537558</v>
      </c>
      <c r="HD113" s="87">
        <f t="shared" si="697"/>
        <v>2</v>
      </c>
      <c r="HE113" s="88">
        <f t="shared" si="698"/>
        <v>0.5862591058635358</v>
      </c>
      <c r="HF113" s="88">
        <f t="shared" si="699"/>
        <v>0.16360761945913666</v>
      </c>
      <c r="HG113" s="88">
        <f t="shared" si="700"/>
        <v>0.74986672532267251</v>
      </c>
      <c r="HH113" s="96" t="str">
        <f t="shared" si="701"/>
        <v>Fail</v>
      </c>
      <c r="HI113" s="83">
        <f t="shared" si="702"/>
        <v>0.33062334144803696</v>
      </c>
      <c r="HJ113" s="83">
        <f t="shared" si="703"/>
        <v>0.74986672532267251</v>
      </c>
      <c r="HK113" s="83">
        <f t="shared" si="704"/>
        <v>6.363854820920431E-2</v>
      </c>
      <c r="HL113" s="83">
        <f t="shared" si="705"/>
        <v>7.4776112578824536</v>
      </c>
      <c r="HM113" s="96" t="str">
        <f t="shared" si="706"/>
        <v>Ferro-edenite</v>
      </c>
      <c r="HN113" s="60"/>
      <c r="HO113" s="60"/>
      <c r="HP113" s="97">
        <f>parameters!$E$5+parameters!$F$5*calcs!$Q113 +parameters!$G$5*calcs!$GM113+parameters!$H$5*LN(calcs!$GM113)+parameters!$I$5*calcs!$GQ113+parameters!$J$5*(calcs!$GU113+calcs!$GY113) + parameters!$K$5*calcs!$GT113+parameters!$L$5*(calcs!$GV113+calcs!$GZ113)+parameters!$M$5*(calcs!$GT113+calcs!$GV113+calcs!$GZ113)+parameters!$N$5*(calcs!$GO113+calcs!$GR113)+parameters!$O$5*calcs!$HB113+parameters!$P$5*calcs!$HE113</f>
        <v>87.628402936124118</v>
      </c>
      <c r="HQ113" s="97">
        <f>parameters!$E$6+parameters!$F$6*calcs!$Q113 +parameters!$G$6*calcs!$GM113+parameters!$H$6*LN(calcs!$GM113)+parameters!$I$6*calcs!$GQ113+parameters!$J$6*(calcs!$GU113+calcs!$GY113) + parameters!$K$6*calcs!$GT113+parameters!$L$6*(calcs!$GV113+calcs!$GZ113)+parameters!$M$6*(calcs!$GT113+calcs!$GV113+calcs!$GZ113)+parameters!$N$6*(calcs!$GO113+calcs!$GR113)+parameters!$O$6*calcs!$HB113+parameters!$P$6*calcs!$HE113</f>
        <v>83.948257975525863</v>
      </c>
      <c r="HR113" s="97">
        <f>parameters!$E$7+parameters!$F$7*calcs!$Q113 +parameters!$G$7*calcs!$GM113+parameters!$H$7*LN(calcs!$GM113)+parameters!$I$7*calcs!$GQ113+parameters!$J$7*(calcs!$GU113+calcs!$GY113) + parameters!$K$7*calcs!$GT113+parameters!$L$7*(calcs!$GV113+calcs!$GZ113)+parameters!$M$7*(calcs!$GT113+calcs!$GV113+calcs!$GZ113)+parameters!$N$7*(calcs!$GO113+calcs!$GR113)+parameters!$O$7*calcs!$HB113+parameters!$P$7*calcs!$HE113</f>
        <v>110.00763340079911</v>
      </c>
      <c r="HS113" s="97">
        <f>parameters!$E$8+parameters!$F$8*calcs!$Q113 +parameters!$G$8*calcs!$GM113+parameters!$H$8*LN(calcs!$GM113)+parameters!$I$8*calcs!$GQ113+parameters!$J$8*(calcs!$GU113+calcs!$GY113) + parameters!$K$8*calcs!$GT113+parameters!$L$8*(calcs!$GV113+calcs!$GZ113)+parameters!$M$8*(calcs!$GT113+calcs!$GV113+calcs!$GZ113)+parameters!$N$8*(calcs!$GO113+calcs!$GR113)+parameters!$O$8*calcs!$HB113+parameters!$P$8*calcs!$HE113</f>
        <v>109.58390750388057</v>
      </c>
      <c r="HT113" s="81"/>
      <c r="HU113" s="97">
        <f>EXP(parameters!$E$10+parameters!$F$10*calcs!$Q113 +parameters!$G$10*calcs!$GM113+parameters!$H$10*LN(calcs!$GM113)+parameters!$I$10*calcs!$GQ113+parameters!$J$10*(calcs!$GU113+calcs!$GY113) + parameters!$K$10*calcs!$GT113+parameters!$L$10*(calcs!$GV113+calcs!$GZ113)+parameters!$M$10*(calcs!$GT113+calcs!$GV113+calcs!$GZ113)+parameters!$N$10*(calcs!$GO113+calcs!$GR113)+parameters!$O$10*calcs!$HB113+parameters!$P$10*calcs!$HE113)</f>
        <v>1.8626783570833947E-2</v>
      </c>
      <c r="HV113" s="97">
        <f>EXP(parameters!$E$11+parameters!$F$11*calcs!$Q113 +parameters!$G$11*calcs!$GM113+parameters!$H$11*LN(calcs!$GM113)+parameters!$I$11*calcs!$GQ113+parameters!$J$11*(calcs!$GU113+calcs!$GY113) + parameters!$K$11*calcs!$GT113+parameters!$L$11*(calcs!$GV113+calcs!$GZ113)+parameters!$M$11*(calcs!$GT113+calcs!$GV113+calcs!$GZ113)+parameters!$N$11*(calcs!$GO113+calcs!$GR113)+parameters!$O$11*calcs!$HB113+parameters!$P$11*calcs!$HE113)</f>
        <v>3.8830184909131017E-2</v>
      </c>
      <c r="HX113" s="97">
        <f>EXP(parameters!$E$13+parameters!$F$13*calcs!$Q113 +parameters!$G$13*calcs!$GM113+parameters!$H$13*LN(calcs!$GM113)+parameters!$I$13*calcs!$GQ113+parameters!$J$13*(calcs!$GU113+calcs!$GY113) + parameters!$K$13*calcs!$GT113+parameters!$L$13*(calcs!$GV113+calcs!$GZ113)+parameters!$M$13*(calcs!$GT113+calcs!$GV113+calcs!$GZ113)+parameters!$N$13*(calcs!$GO113+calcs!$GR113)+parameters!$O$13*calcs!$HB113+parameters!$P$13*calcs!$HE113)</f>
        <v>0.23347211418790331</v>
      </c>
      <c r="HY113" s="97">
        <f>EXP(parameters!$E$14+parameters!$F$14*calcs!$Q113 +parameters!$G$14*calcs!$GM113+parameters!$H$14*LN(calcs!$GM113)+parameters!$I$14*calcs!$GQ113+parameters!$J$14*(calcs!$GU113+calcs!$GY113) + parameters!$K$14*calcs!$GT113+parameters!$L$14*(calcs!$GV113+calcs!$GZ113)+parameters!$M$14*(calcs!$GT113+calcs!$GV113+calcs!$GZ113)+parameters!$N$14*(calcs!$GO113+calcs!$GR113)+parameters!$O$14*calcs!$HB113+parameters!$P$14*calcs!$HE113)</f>
        <v>0.29238269224932911</v>
      </c>
      <c r="HZ113" s="81"/>
      <c r="IA113" s="97">
        <f>EXP(parameters!$E$16+parameters!$F$16*calcs!$Q113 +parameters!$G$16*calcs!$GM113+parameters!$H$16*LN(calcs!$GM113)+parameters!$I$16*calcs!$GQ113+parameters!$J$16*(calcs!$GU113+calcs!$GY113) + parameters!$K$16*calcs!$GT113+parameters!$L$16*(calcs!$GV113+calcs!$GZ113)+parameters!$M$16*(calcs!$GT113+calcs!$GV113+calcs!$GZ113)+parameters!$N$16*(calcs!$GO113+calcs!$GR113)+parameters!$O$16*calcs!$HB113+parameters!$P$16*calcs!$HE113)</f>
        <v>3.6069942017182582E-2</v>
      </c>
      <c r="IB113" s="81"/>
      <c r="IC113" s="97">
        <f>(parameters!$E$18+parameters!$F$18*calcs!$Q113 +parameters!$G$18*calcs!$GM113+parameters!$H$18*LN(calcs!$GM113)+parameters!$I$18*calcs!$GQ113+parameters!$J$18*(calcs!$GU113+calcs!$GY113) + parameters!$K$18*calcs!$GT113+parameters!$L$18*(calcs!$GV113+calcs!$GZ113)+parameters!$M$18*(calcs!$GT113+calcs!$GV113+calcs!$GZ113)+parameters!$N$18*(calcs!$GO113+calcs!$GR113)+parameters!$O$18*calcs!$HB113+parameters!$P$18*calcs!$HE113)</f>
        <v>-13.025099756775255</v>
      </c>
      <c r="ID113" s="97">
        <f>EXP(parameters!$E$19+parameters!$F$19*calcs!$Q113 +parameters!$G$19*calcs!$GM113+parameters!$H$19*LN(calcs!$GM113)+parameters!$I$19*calcs!$GQ113+parameters!$J$19*(calcs!$GU113+calcs!$GY113) + parameters!$K$19*calcs!$GT113+parameters!$L$19*(calcs!$GV113+calcs!$GZ113)+parameters!$M$19*(calcs!$GT113+calcs!$GV113+calcs!$GZ113)+parameters!$N$19*(calcs!$GO113+calcs!$GR113)+parameters!$O$19*calcs!$HB113+parameters!$P$19*calcs!$HE113)</f>
        <v>5.3455680343253036</v>
      </c>
      <c r="IE113" s="73"/>
      <c r="IF113" s="97">
        <f>(parameters!$E$21+parameters!$F$21*calcs!$Q113 +parameters!$G$21*calcs!$GM113+parameters!$H$21*LN(calcs!$GM113)+parameters!$I$21*calcs!$GQ113+parameters!$J$21*(calcs!$GU113+calcs!$GY113) + parameters!$K$21*calcs!$GT113+parameters!$L$21*(calcs!$GV113+calcs!$GZ113)+parameters!$M$21*(calcs!$GT113+calcs!$GV113+calcs!$GZ113)+parameters!$N$21*(calcs!$GO113+calcs!$GR113)+parameters!$O$21*calcs!$HB113+parameters!$P$21*calcs!$HE113)</f>
        <v>-1.0007861447760664</v>
      </c>
      <c r="IG113" s="97">
        <f>(parameters!$E$22+parameters!$F$22*calcs!$Q113 +parameters!$G$22*calcs!$GM113+parameters!$H$22*LN(calcs!$GM113)+parameters!$I$22*calcs!$GQ113+parameters!$J$22*(calcs!$GU113+calcs!$GY113) + parameters!$K$22*calcs!$GT113+parameters!$L$22*(calcs!$GV113+calcs!$GZ113)+parameters!$M$22*(calcs!$GT113+calcs!$GV113+calcs!$GZ113)+parameters!$N$22*(calcs!$GO113+calcs!$GR113)+parameters!$O$22*calcs!$HB113+parameters!$P$22*calcs!$HE113)</f>
        <v>0.65217445316396949</v>
      </c>
      <c r="IH113" s="81"/>
      <c r="II113" s="97">
        <f>(parameters!$E$24+parameters!$F$24*calcs!$Q113 +parameters!$G$24*calcs!$GM113+parameters!$H$24*LN(calcs!$GM113)+parameters!$I$24*calcs!$GQ113+parameters!$J$24*(calcs!$GU113+calcs!$GY113) + parameters!$K$24*calcs!$GT113+parameters!$L$24*(calcs!$GV113+calcs!$GZ113)+parameters!$M$24*(calcs!$GT113+calcs!$GV113+calcs!$GZ113)+parameters!$N$24*(calcs!$GO113+calcs!$GR113)+parameters!$O$24*calcs!$HB113+parameters!$P$24*calcs!$HE113)</f>
        <v>25.832096571300752</v>
      </c>
    </row>
    <row r="114" spans="1:243" x14ac:dyDescent="0.3">
      <c r="A114" s="138" t="s">
        <v>187</v>
      </c>
      <c r="C114" s="115">
        <v>56.200000762939403</v>
      </c>
      <c r="D114" s="115">
        <v>0.34000000357627902</v>
      </c>
      <c r="E114" s="115">
        <v>20.399999618530298</v>
      </c>
      <c r="F114" s="115"/>
      <c r="G114" s="115">
        <v>5.8800001144409197</v>
      </c>
      <c r="H114" s="115">
        <v>2.5799999237060498</v>
      </c>
      <c r="I114" s="115">
        <v>7.1799998283386204</v>
      </c>
      <c r="J114" s="115">
        <v>0.20000000298023199</v>
      </c>
      <c r="K114" s="115">
        <v>6.0199999809265101</v>
      </c>
      <c r="L114" s="115">
        <v>1.0199999809265099</v>
      </c>
      <c r="M114" s="91">
        <v>0</v>
      </c>
      <c r="N114" s="91">
        <v>0</v>
      </c>
      <c r="O114" s="91">
        <v>0</v>
      </c>
      <c r="P114" s="91">
        <v>95.759999999999991</v>
      </c>
      <c r="Q114" s="60">
        <v>1025</v>
      </c>
      <c r="R114" s="92">
        <f t="shared" si="513"/>
        <v>0.93541945344439759</v>
      </c>
      <c r="S114" s="93">
        <f t="shared" si="514"/>
        <v>4.256917535698998E-3</v>
      </c>
      <c r="T114" s="93">
        <f t="shared" si="515"/>
        <v>0.20007610364070152</v>
      </c>
      <c r="U114" s="93">
        <f t="shared" si="516"/>
        <v>0</v>
      </c>
      <c r="V114" s="93">
        <f t="shared" si="517"/>
        <v>8.1848553931527276E-2</v>
      </c>
      <c r="W114" s="93">
        <f t="shared" si="518"/>
        <v>6.4003967345721891E-2</v>
      </c>
      <c r="X114" s="93">
        <f t="shared" si="519"/>
        <v>0.12803138067650893</v>
      </c>
      <c r="Y114" s="93">
        <f t="shared" si="520"/>
        <v>2.8192839438995207E-3</v>
      </c>
      <c r="Z114" s="93">
        <f t="shared" si="521"/>
        <v>9.7129672646001225E-2</v>
      </c>
      <c r="AA114" s="93">
        <f t="shared" si="522"/>
        <v>1.0827634468888701E-2</v>
      </c>
      <c r="AB114" s="93">
        <f t="shared" si="523"/>
        <v>0</v>
      </c>
      <c r="AC114" s="94">
        <f t="shared" si="524"/>
        <v>0</v>
      </c>
      <c r="AD114" s="92">
        <f t="shared" si="525"/>
        <v>1.8708389068887952</v>
      </c>
      <c r="AE114" s="93">
        <f t="shared" si="526"/>
        <v>8.513835071397996E-3</v>
      </c>
      <c r="AF114" s="93">
        <f t="shared" si="527"/>
        <v>0.6002283109221046</v>
      </c>
      <c r="AG114" s="93">
        <f t="shared" si="528"/>
        <v>0</v>
      </c>
      <c r="AH114" s="93">
        <f t="shared" si="529"/>
        <v>8.1848553931527276E-2</v>
      </c>
      <c r="AI114" s="93">
        <f t="shared" si="530"/>
        <v>6.4003967345721891E-2</v>
      </c>
      <c r="AJ114" s="93">
        <f t="shared" si="531"/>
        <v>0.12803138067650893</v>
      </c>
      <c r="AK114" s="93">
        <f t="shared" si="532"/>
        <v>2.8192839438995207E-3</v>
      </c>
      <c r="AL114" s="93">
        <f t="shared" si="533"/>
        <v>9.7129672646001225E-2</v>
      </c>
      <c r="AM114" s="93">
        <f t="shared" si="534"/>
        <v>1.0827634468888701E-2</v>
      </c>
      <c r="AN114" s="94">
        <f t="shared" si="535"/>
        <v>2.8642415458948456</v>
      </c>
      <c r="AO114" s="92">
        <f t="shared" si="536"/>
        <v>15.022928118654564</v>
      </c>
      <c r="AP114" s="93">
        <f t="shared" si="537"/>
        <v>6.836651291606638E-2</v>
      </c>
      <c r="AQ114" s="93">
        <f t="shared" si="538"/>
        <v>4.8198627559867244</v>
      </c>
      <c r="AR114" s="93">
        <f t="shared" si="539"/>
        <v>0</v>
      </c>
      <c r="AS114" s="93">
        <f t="shared" si="540"/>
        <v>0.65724789975315856</v>
      </c>
      <c r="AT114" s="93">
        <f t="shared" si="541"/>
        <v>0.5139549948437373</v>
      </c>
      <c r="AU114" s="93">
        <f t="shared" si="542"/>
        <v>1.0280982620967172</v>
      </c>
      <c r="AV114" s="93">
        <f t="shared" si="543"/>
        <v>2.263898825244872E-2</v>
      </c>
      <c r="AW114" s="93">
        <f t="shared" si="544"/>
        <v>0.77995603201129049</v>
      </c>
      <c r="AX114" s="93">
        <f t="shared" si="545"/>
        <v>8.6946435485292323E-2</v>
      </c>
      <c r="AY114" s="94">
        <f t="shared" si="546"/>
        <v>22.999999999999996</v>
      </c>
      <c r="AZ114" s="92">
        <f t="shared" si="547"/>
        <v>7.5114640593272819</v>
      </c>
      <c r="BA114" s="93">
        <f t="shared" si="548"/>
        <v>3.418325645803319E-2</v>
      </c>
      <c r="BB114" s="93">
        <f t="shared" si="549"/>
        <v>3.2132418373244831</v>
      </c>
      <c r="BC114" s="93">
        <f t="shared" si="550"/>
        <v>0</v>
      </c>
      <c r="BD114" s="93">
        <f t="shared" si="551"/>
        <v>0.65724789975315856</v>
      </c>
      <c r="BE114" s="93">
        <f t="shared" si="552"/>
        <v>0.5139549948437373</v>
      </c>
      <c r="BF114" s="93">
        <f t="shared" si="553"/>
        <v>1.0280982620967172</v>
      </c>
      <c r="BG114" s="93">
        <f t="shared" si="554"/>
        <v>2.263898825244872E-2</v>
      </c>
      <c r="BH114" s="93">
        <f t="shared" si="555"/>
        <v>1.559912064022581</v>
      </c>
      <c r="BI114" s="93">
        <f t="shared" si="556"/>
        <v>0.17389287097058465</v>
      </c>
      <c r="BJ114" s="93">
        <f t="shared" si="557"/>
        <v>0</v>
      </c>
      <c r="BK114" s="93">
        <f t="shared" si="558"/>
        <v>0</v>
      </c>
      <c r="BL114" s="93">
        <f t="shared" si="559"/>
        <v>2</v>
      </c>
      <c r="BM114" s="94">
        <f t="shared" si="560"/>
        <v>14.714634233049029</v>
      </c>
      <c r="BN114" s="95">
        <f t="shared" si="561"/>
        <v>7.5114640593272819</v>
      </c>
      <c r="BO114" s="66">
        <f t="shared" si="562"/>
        <v>0.48853594067271811</v>
      </c>
      <c r="BP114" s="66">
        <f t="shared" si="563"/>
        <v>0</v>
      </c>
      <c r="BQ114" s="66">
        <f t="shared" si="564"/>
        <v>8</v>
      </c>
      <c r="BR114" s="66">
        <f t="shared" si="565"/>
        <v>2.724705896651765</v>
      </c>
      <c r="BS114" s="66">
        <f t="shared" si="566"/>
        <v>3.418325645803319E-2</v>
      </c>
      <c r="BT114" s="66">
        <f t="shared" si="567"/>
        <v>0</v>
      </c>
      <c r="BU114" s="66"/>
      <c r="BV114" s="66">
        <f t="shared" si="568"/>
        <v>0.5139549948437373</v>
      </c>
      <c r="BW114" s="66">
        <f t="shared" si="569"/>
        <v>0.65724789975315856</v>
      </c>
      <c r="BX114" s="66">
        <f t="shared" si="570"/>
        <v>2.263898825244872E-2</v>
      </c>
      <c r="BY114" s="66">
        <f t="shared" si="571"/>
        <v>3.9527310359591428</v>
      </c>
      <c r="BZ114" s="66">
        <f t="shared" si="572"/>
        <v>0</v>
      </c>
      <c r="CA114" s="66">
        <f t="shared" si="573"/>
        <v>0</v>
      </c>
      <c r="CB114" s="66">
        <f t="shared" si="574"/>
        <v>0</v>
      </c>
      <c r="CC114" s="66">
        <f t="shared" si="575"/>
        <v>1.0280982620967172</v>
      </c>
      <c r="CD114" s="56">
        <f t="shared" si="576"/>
        <v>0.97190173790328283</v>
      </c>
      <c r="CE114" s="66">
        <f t="shared" si="577"/>
        <v>2</v>
      </c>
      <c r="CF114" s="66">
        <f t="shared" si="578"/>
        <v>0.58801032611929815</v>
      </c>
      <c r="CG114" s="66">
        <f t="shared" si="579"/>
        <v>0.17389287097058465</v>
      </c>
      <c r="CH114" s="67">
        <f t="shared" si="580"/>
        <v>0.76190319708988286</v>
      </c>
      <c r="CI114" s="60"/>
      <c r="CJ114" s="60">
        <f t="shared" si="581"/>
        <v>1.0650387110707245</v>
      </c>
      <c r="CK114" s="60">
        <f t="shared" si="582"/>
        <v>1.087352886017652</v>
      </c>
      <c r="CL114" s="60">
        <f t="shared" si="583"/>
        <v>1.1555502083558367</v>
      </c>
      <c r="CM114" s="60"/>
      <c r="CN114" s="60">
        <f t="shared" si="584"/>
        <v>1</v>
      </c>
      <c r="CO114" s="60">
        <f t="shared" si="585"/>
        <v>7.5114640593272819</v>
      </c>
      <c r="CP114" s="60">
        <f t="shared" si="586"/>
        <v>3.418325645803319E-2</v>
      </c>
      <c r="CQ114" s="60">
        <f t="shared" si="587"/>
        <v>3.2132418373244831</v>
      </c>
      <c r="CR114" s="60">
        <f t="shared" si="588"/>
        <v>0</v>
      </c>
      <c r="CS114" s="60">
        <f t="shared" si="589"/>
        <v>0.65724789975315856</v>
      </c>
      <c r="CT114" s="60">
        <f t="shared" si="590"/>
        <v>0.5139549948437373</v>
      </c>
      <c r="CU114" s="60">
        <f t="shared" si="591"/>
        <v>1.0280982620967172</v>
      </c>
      <c r="CV114" s="60">
        <f t="shared" si="592"/>
        <v>2.263898825244872E-2</v>
      </c>
      <c r="CW114" s="60">
        <f t="shared" si="593"/>
        <v>1.559912064022581</v>
      </c>
      <c r="CX114" s="60">
        <f t="shared" si="594"/>
        <v>0.17389287097058465</v>
      </c>
      <c r="CY114" s="60">
        <f t="shared" si="595"/>
        <v>0</v>
      </c>
      <c r="CZ114" s="60">
        <f t="shared" si="596"/>
        <v>0</v>
      </c>
      <c r="DA114" s="60">
        <f t="shared" si="597"/>
        <v>2</v>
      </c>
      <c r="DB114" s="60">
        <f t="shared" si="598"/>
        <v>22.999999999999996</v>
      </c>
      <c r="DC114" s="60">
        <f t="shared" si="510"/>
        <v>7.1054273576010019E-15</v>
      </c>
      <c r="DD114" s="60" t="str">
        <f t="shared" si="599"/>
        <v/>
      </c>
      <c r="DE114" s="59">
        <f t="shared" si="600"/>
        <v>7.5114640593272819</v>
      </c>
      <c r="DF114" s="59">
        <f t="shared" si="601"/>
        <v>0.48853594067271811</v>
      </c>
      <c r="DG114" s="59">
        <f t="shared" si="602"/>
        <v>0</v>
      </c>
      <c r="DH114" s="59">
        <f t="shared" si="603"/>
        <v>8</v>
      </c>
      <c r="DI114" s="59">
        <f t="shared" si="604"/>
        <v>2.724705896651765</v>
      </c>
      <c r="DJ114" s="59">
        <f t="shared" si="605"/>
        <v>3.418325645803319E-2</v>
      </c>
      <c r="DK114" s="59">
        <f t="shared" si="606"/>
        <v>0</v>
      </c>
      <c r="DL114" s="59">
        <f t="shared" si="607"/>
        <v>7.1054273576010019E-15</v>
      </c>
      <c r="DM114" s="59">
        <f t="shared" si="608"/>
        <v>0.5139549948437373</v>
      </c>
      <c r="DN114" s="59">
        <f t="shared" si="609"/>
        <v>0.65724789975315145</v>
      </c>
      <c r="DO114" s="59">
        <f t="shared" si="610"/>
        <v>2.263898825244872E-2</v>
      </c>
      <c r="DP114" s="59">
        <f t="shared" si="611"/>
        <v>3.9527310359591428</v>
      </c>
      <c r="DQ114" s="59">
        <f t="shared" si="612"/>
        <v>0</v>
      </c>
      <c r="DR114" s="59">
        <f t="shared" si="613"/>
        <v>0</v>
      </c>
      <c r="DS114" s="59">
        <f t="shared" si="614"/>
        <v>0</v>
      </c>
      <c r="DT114" s="59">
        <f t="shared" si="615"/>
        <v>1.0280982620967172</v>
      </c>
      <c r="DU114" s="59">
        <f t="shared" si="616"/>
        <v>0.97190173790328283</v>
      </c>
      <c r="DV114" s="59">
        <f t="shared" si="617"/>
        <v>2</v>
      </c>
      <c r="DW114" s="59">
        <f t="shared" si="618"/>
        <v>0.58801032611929815</v>
      </c>
      <c r="DX114" s="59">
        <f t="shared" si="619"/>
        <v>0</v>
      </c>
      <c r="DY114" s="59">
        <f t="shared" si="620"/>
        <v>0.58801032611929815</v>
      </c>
      <c r="DZ114" s="60"/>
      <c r="EA114" s="60">
        <f t="shared" si="621"/>
        <v>0.74594120128716879</v>
      </c>
      <c r="EB114" s="60">
        <f t="shared" si="622"/>
        <v>1.0315842656495686</v>
      </c>
      <c r="EC114" s="60">
        <f t="shared" si="623"/>
        <v>1.001476847241725</v>
      </c>
      <c r="ED114" s="60">
        <f t="shared" si="624"/>
        <v>0.98591327329967449</v>
      </c>
      <c r="EE114" s="60"/>
      <c r="EF114" s="60">
        <f t="shared" si="625"/>
        <v>1.0315842656495686</v>
      </c>
      <c r="EG114" s="60">
        <f t="shared" si="626"/>
        <v>7.7487081355942617</v>
      </c>
      <c r="EH114" s="60">
        <f t="shared" si="627"/>
        <v>3.5262909510771046E-2</v>
      </c>
      <c r="EI114" s="60">
        <f t="shared" si="628"/>
        <v>3.3147297211108477</v>
      </c>
      <c r="EJ114" s="60">
        <f t="shared" si="629"/>
        <v>0</v>
      </c>
      <c r="EK114" s="60">
        <f t="shared" si="630"/>
        <v>0.67800659201658342</v>
      </c>
      <c r="EL114" s="60">
        <f t="shared" si="631"/>
        <v>0.53018788593280453</v>
      </c>
      <c r="EM114" s="60">
        <f t="shared" si="632"/>
        <v>1.0605699907206396</v>
      </c>
      <c r="EN114" s="60">
        <f t="shared" si="633"/>
        <v>2.3354024071451523E-2</v>
      </c>
      <c r="EO114" s="60">
        <f t="shared" si="634"/>
        <v>1.6091807410426371</v>
      </c>
      <c r="EP114" s="60">
        <f t="shared" si="635"/>
        <v>0.17938514960188576</v>
      </c>
      <c r="EQ114" s="60">
        <f t="shared" si="636"/>
        <v>0</v>
      </c>
      <c r="ER114" s="60">
        <f t="shared" si="637"/>
        <v>0</v>
      </c>
      <c r="ES114" s="60">
        <f t="shared" si="638"/>
        <v>2.0631685312991372</v>
      </c>
      <c r="ET114" s="60">
        <f t="shared" si="639"/>
        <v>23.726438109940077</v>
      </c>
      <c r="EU114" s="60">
        <f t="shared" si="511"/>
        <v>-1.452876219880153</v>
      </c>
      <c r="EV114" s="60" t="str">
        <f t="shared" si="640"/>
        <v/>
      </c>
      <c r="EW114" s="62">
        <f t="shared" si="641"/>
        <v>7.7487081355942617</v>
      </c>
      <c r="EX114" s="62">
        <f t="shared" si="642"/>
        <v>0.25129186440573825</v>
      </c>
      <c r="EY114" s="62">
        <f t="shared" si="643"/>
        <v>0</v>
      </c>
      <c r="EZ114" s="62">
        <f t="shared" si="644"/>
        <v>8</v>
      </c>
      <c r="FA114" s="62">
        <f t="shared" si="645"/>
        <v>3.0634378567051095</v>
      </c>
      <c r="FB114" s="62">
        <f t="shared" si="646"/>
        <v>3.5262909510771046E-2</v>
      </c>
      <c r="FC114" s="62">
        <f t="shared" si="647"/>
        <v>0</v>
      </c>
      <c r="FD114" s="62">
        <f t="shared" si="648"/>
        <v>-1.452876219880153</v>
      </c>
      <c r="FE114" s="62">
        <f t="shared" si="649"/>
        <v>0.53018788593280453</v>
      </c>
      <c r="FF114" s="62">
        <f t="shared" si="650"/>
        <v>2.1308828118967362</v>
      </c>
      <c r="FG114" s="62">
        <f t="shared" si="651"/>
        <v>2.3354024071451523E-2</v>
      </c>
      <c r="FH114" s="62">
        <f t="shared" si="652"/>
        <v>4.3302492682367202</v>
      </c>
      <c r="FI114" s="62">
        <f t="shared" si="653"/>
        <v>0</v>
      </c>
      <c r="FJ114" s="62">
        <f t="shared" si="654"/>
        <v>2.2204460492503131E-16</v>
      </c>
      <c r="FK114" s="62">
        <f t="shared" si="655"/>
        <v>0</v>
      </c>
      <c r="FL114" s="62">
        <f t="shared" si="656"/>
        <v>1.0605699907206396</v>
      </c>
      <c r="FM114" s="62">
        <f t="shared" si="657"/>
        <v>0.93943000927936016</v>
      </c>
      <c r="FN114" s="62">
        <f t="shared" si="658"/>
        <v>2</v>
      </c>
      <c r="FO114" s="62">
        <f t="shared" si="659"/>
        <v>0.66975073176327693</v>
      </c>
      <c r="FP114" s="62">
        <f t="shared" si="660"/>
        <v>0.17938514960188576</v>
      </c>
      <c r="FQ114" s="62">
        <f t="shared" si="661"/>
        <v>0.84913588136516271</v>
      </c>
      <c r="FR114" s="62" t="str">
        <f t="shared" si="662"/>
        <v>Fail</v>
      </c>
      <c r="FS114" s="62" t="str">
        <f t="shared" si="663"/>
        <v>Low-Ca</v>
      </c>
      <c r="FT114" s="60">
        <f t="shared" si="664"/>
        <v>0.19923855700836643</v>
      </c>
      <c r="FU114" s="60"/>
      <c r="FV114" s="60">
        <f t="shared" si="665"/>
        <v>1.0157921328247843</v>
      </c>
      <c r="FW114" s="60">
        <f t="shared" si="666"/>
        <v>7.6300860974607723</v>
      </c>
      <c r="FX114" s="60">
        <f t="shared" si="667"/>
        <v>3.4723082984402118E-2</v>
      </c>
      <c r="FY114" s="60">
        <f t="shared" si="668"/>
        <v>3.2639857792176654</v>
      </c>
      <c r="FZ114" s="60">
        <f t="shared" si="669"/>
        <v>0</v>
      </c>
      <c r="GA114" s="60">
        <f t="shared" si="670"/>
        <v>0.66762724588487099</v>
      </c>
      <c r="GB114" s="60">
        <f t="shared" si="671"/>
        <v>0.52207144038827091</v>
      </c>
      <c r="GC114" s="60">
        <f t="shared" si="672"/>
        <v>1.0443341264086785</v>
      </c>
      <c r="GD114" s="60">
        <f t="shared" si="673"/>
        <v>2.2996506161950123E-2</v>
      </c>
      <c r="GE114" s="60">
        <f t="shared" si="674"/>
        <v>1.584546402532609</v>
      </c>
      <c r="GF114" s="60">
        <f t="shared" si="675"/>
        <v>0.17663901028623519</v>
      </c>
      <c r="GG114" s="60">
        <f t="shared" si="676"/>
        <v>0</v>
      </c>
      <c r="GH114" s="60">
        <f t="shared" si="677"/>
        <v>0</v>
      </c>
      <c r="GI114" s="60">
        <f t="shared" si="678"/>
        <v>2.0315842656495686</v>
      </c>
      <c r="GJ114" s="60">
        <f t="shared" si="679"/>
        <v>23.363219054970035</v>
      </c>
      <c r="GK114" s="60">
        <f t="shared" si="512"/>
        <v>-0.72643810994006941</v>
      </c>
      <c r="GL114" s="60"/>
      <c r="GM114" s="88">
        <f t="shared" si="680"/>
        <v>7.6300860974607723</v>
      </c>
      <c r="GN114" s="88">
        <f t="shared" si="681"/>
        <v>0.36991390253922773</v>
      </c>
      <c r="GO114" s="88">
        <f t="shared" si="682"/>
        <v>0</v>
      </c>
      <c r="GP114" s="87">
        <f t="shared" si="683"/>
        <v>8</v>
      </c>
      <c r="GQ114" s="88">
        <f t="shared" si="684"/>
        <v>2.8940718766784377</v>
      </c>
      <c r="GR114" s="88">
        <f t="shared" si="685"/>
        <v>3.4723082984402118E-2</v>
      </c>
      <c r="GS114" s="88">
        <f t="shared" si="686"/>
        <v>0</v>
      </c>
      <c r="GT114" s="88">
        <f t="shared" si="687"/>
        <v>-0.72643810994006941</v>
      </c>
      <c r="GU114" s="88">
        <f t="shared" si="688"/>
        <v>0.52207144038827091</v>
      </c>
      <c r="GV114" s="88">
        <f t="shared" si="689"/>
        <v>1.3940653558249405</v>
      </c>
      <c r="GW114" s="88">
        <f t="shared" si="690"/>
        <v>2.2996506161950123E-2</v>
      </c>
      <c r="GX114" s="87">
        <f t="shared" si="691"/>
        <v>4.1414901520979317</v>
      </c>
      <c r="GY114" s="88">
        <f t="shared" si="692"/>
        <v>0</v>
      </c>
      <c r="GZ114" s="88">
        <f t="shared" si="693"/>
        <v>0</v>
      </c>
      <c r="HA114" s="88">
        <f t="shared" si="694"/>
        <v>0</v>
      </c>
      <c r="HB114" s="88">
        <f t="shared" si="695"/>
        <v>1.0443341264086785</v>
      </c>
      <c r="HC114" s="88">
        <f t="shared" si="696"/>
        <v>0.95566587359132149</v>
      </c>
      <c r="HD114" s="87">
        <f t="shared" si="697"/>
        <v>2</v>
      </c>
      <c r="HE114" s="88">
        <f t="shared" si="698"/>
        <v>0.62888052894128754</v>
      </c>
      <c r="HF114" s="88">
        <f t="shared" si="699"/>
        <v>0.17663901028623519</v>
      </c>
      <c r="HG114" s="88">
        <f t="shared" si="700"/>
        <v>0.80551953922752273</v>
      </c>
      <c r="HH114" s="96" t="str">
        <f t="shared" si="701"/>
        <v>Fail</v>
      </c>
      <c r="HI114" s="83">
        <f t="shared" si="702"/>
        <v>0.27246042214732313</v>
      </c>
      <c r="HJ114" s="83">
        <f t="shared" si="703"/>
        <v>0.80551953922752273</v>
      </c>
      <c r="HK114" s="83">
        <f t="shared" si="704"/>
        <v>3.4723082984402118E-2</v>
      </c>
      <c r="HL114" s="83">
        <f t="shared" si="705"/>
        <v>7.6300860974607723</v>
      </c>
      <c r="HM114" s="96" t="str">
        <f t="shared" si="706"/>
        <v>Ferro-edenite</v>
      </c>
      <c r="HN114" s="60"/>
      <c r="HO114" s="60"/>
      <c r="HP114" s="97">
        <f>parameters!$E$5+parameters!$F$5*calcs!$Q114 +parameters!$G$5*calcs!$GM114+parameters!$H$5*LN(calcs!$GM114)+parameters!$I$5*calcs!$GQ114+parameters!$J$5*(calcs!$GU114+calcs!$GY114) + parameters!$K$5*calcs!$GT114+parameters!$L$5*(calcs!$GV114+calcs!$GZ114)+parameters!$M$5*(calcs!$GT114+calcs!$GV114+calcs!$GZ114)+parameters!$N$5*(calcs!$GO114+calcs!$GR114)+parameters!$O$5*calcs!$HB114+parameters!$P$5*calcs!$HE114</f>
        <v>88.768407931602297</v>
      </c>
      <c r="HQ114" s="97">
        <f>parameters!$E$6+parameters!$F$6*calcs!$Q114 +parameters!$G$6*calcs!$GM114+parameters!$H$6*LN(calcs!$GM114)+parameters!$I$6*calcs!$GQ114+parameters!$J$6*(calcs!$GU114+calcs!$GY114) + parameters!$K$6*calcs!$GT114+parameters!$L$6*(calcs!$GV114+calcs!$GZ114)+parameters!$M$6*(calcs!$GT114+calcs!$GV114+calcs!$GZ114)+parameters!$N$6*(calcs!$GO114+calcs!$GR114)+parameters!$O$6*calcs!$HB114+parameters!$P$6*calcs!$HE114</f>
        <v>85.543493680985421</v>
      </c>
      <c r="HR114" s="97">
        <f>parameters!$E$7+parameters!$F$7*calcs!$Q114 +parameters!$G$7*calcs!$GM114+parameters!$H$7*LN(calcs!$GM114)+parameters!$I$7*calcs!$GQ114+parameters!$J$7*(calcs!$GU114+calcs!$GY114) + parameters!$K$7*calcs!$GT114+parameters!$L$7*(calcs!$GV114+calcs!$GZ114)+parameters!$M$7*(calcs!$GT114+calcs!$GV114+calcs!$GZ114)+parameters!$N$7*(calcs!$GO114+calcs!$GR114)+parameters!$O$7*calcs!$HB114+parameters!$P$7*calcs!$HE114</f>
        <v>114.44377260692703</v>
      </c>
      <c r="HS114" s="97">
        <f>parameters!$E$8+parameters!$F$8*calcs!$Q114 +parameters!$G$8*calcs!$GM114+parameters!$H$8*LN(calcs!$GM114)+parameters!$I$8*calcs!$GQ114+parameters!$J$8*(calcs!$GU114+calcs!$GY114) + parameters!$K$8*calcs!$GT114+parameters!$L$8*(calcs!$GV114+calcs!$GZ114)+parameters!$M$8*(calcs!$GT114+calcs!$GV114+calcs!$GZ114)+parameters!$N$8*(calcs!$GO114+calcs!$GR114)+parameters!$O$8*calcs!$HB114+parameters!$P$8*calcs!$HE114</f>
        <v>114.06120661612857</v>
      </c>
      <c r="HT114" s="81"/>
      <c r="HU114" s="97">
        <f>EXP(parameters!$E$10+parameters!$F$10*calcs!$Q114 +parameters!$G$10*calcs!$GM114+parameters!$H$10*LN(calcs!$GM114)+parameters!$I$10*calcs!$GQ114+parameters!$J$10*(calcs!$GU114+calcs!$GY114) + parameters!$K$10*calcs!$GT114+parameters!$L$10*(calcs!$GV114+calcs!$GZ114)+parameters!$M$10*(calcs!$GT114+calcs!$GV114+calcs!$GZ114)+parameters!$N$10*(calcs!$GO114+calcs!$GR114)+parameters!$O$10*calcs!$HB114+parameters!$P$10*calcs!$HE114)</f>
        <v>1.2941044340559477E-2</v>
      </c>
      <c r="HV114" s="97">
        <f>EXP(parameters!$E$11+parameters!$F$11*calcs!$Q114 +parameters!$G$11*calcs!$GM114+parameters!$H$11*LN(calcs!$GM114)+parameters!$I$11*calcs!$GQ114+parameters!$J$11*(calcs!$GU114+calcs!$GY114) + parameters!$K$11*calcs!$GT114+parameters!$L$11*(calcs!$GV114+calcs!$GZ114)+parameters!$M$11*(calcs!$GT114+calcs!$GV114+calcs!$GZ114)+parameters!$N$11*(calcs!$GO114+calcs!$GR114)+parameters!$O$11*calcs!$HB114+parameters!$P$11*calcs!$HE114)</f>
        <v>2.8308635324244373E-2</v>
      </c>
      <c r="HX114" s="97">
        <f>EXP(parameters!$E$13+parameters!$F$13*calcs!$Q114 +parameters!$G$13*calcs!$GM114+parameters!$H$13*LN(calcs!$GM114)+parameters!$I$13*calcs!$GQ114+parameters!$J$13*(calcs!$GU114+calcs!$GY114) + parameters!$K$13*calcs!$GT114+parameters!$L$13*(calcs!$GV114+calcs!$GZ114)+parameters!$M$13*(calcs!$GT114+calcs!$GV114+calcs!$GZ114)+parameters!$N$13*(calcs!$GO114+calcs!$GR114)+parameters!$O$13*calcs!$HB114+parameters!$P$13*calcs!$HE114)</f>
        <v>0.17836383531668726</v>
      </c>
      <c r="HY114" s="97">
        <f>EXP(parameters!$E$14+parameters!$F$14*calcs!$Q114 +parameters!$G$14*calcs!$GM114+parameters!$H$14*LN(calcs!$GM114)+parameters!$I$14*calcs!$GQ114+parameters!$J$14*(calcs!$GU114+calcs!$GY114) + parameters!$K$14*calcs!$GT114+parameters!$L$14*(calcs!$GV114+calcs!$GZ114)+parameters!$M$14*(calcs!$GT114+calcs!$GV114+calcs!$GZ114)+parameters!$N$14*(calcs!$GO114+calcs!$GR114)+parameters!$O$14*calcs!$HB114+parameters!$P$14*calcs!$HE114)</f>
        <v>0.22077957129683629</v>
      </c>
      <c r="HZ114" s="81"/>
      <c r="IA114" s="97">
        <f>EXP(parameters!$E$16+parameters!$F$16*calcs!$Q114 +parameters!$G$16*calcs!$GM114+parameters!$H$16*LN(calcs!$GM114)+parameters!$I$16*calcs!$GQ114+parameters!$J$16*(calcs!$GU114+calcs!$GY114) + parameters!$K$16*calcs!$GT114+parameters!$L$16*(calcs!$GV114+calcs!$GZ114)+parameters!$M$16*(calcs!$GT114+calcs!$GV114+calcs!$GZ114)+parameters!$N$16*(calcs!$GO114+calcs!$GR114)+parameters!$O$16*calcs!$HB114+parameters!$P$16*calcs!$HE114)</f>
        <v>2.4157176191577544E-2</v>
      </c>
      <c r="IB114" s="81"/>
      <c r="IC114" s="97">
        <f>(parameters!$E$18+parameters!$F$18*calcs!$Q114 +parameters!$G$18*calcs!$GM114+parameters!$H$18*LN(calcs!$GM114)+parameters!$I$18*calcs!$GQ114+parameters!$J$18*(calcs!$GU114+calcs!$GY114) + parameters!$K$18*calcs!$GT114+parameters!$L$18*(calcs!$GV114+calcs!$GZ114)+parameters!$M$18*(calcs!$GT114+calcs!$GV114+calcs!$GZ114)+parameters!$N$18*(calcs!$GO114+calcs!$GR114)+parameters!$O$18*calcs!$HB114+parameters!$P$18*calcs!$HE114)</f>
        <v>-14.894802709358391</v>
      </c>
      <c r="ID114" s="97">
        <f>EXP(parameters!$E$19+parameters!$F$19*calcs!$Q114 +parameters!$G$19*calcs!$GM114+parameters!$H$19*LN(calcs!$GM114)+parameters!$I$19*calcs!$GQ114+parameters!$J$19*(calcs!$GU114+calcs!$GY114) + parameters!$K$19*calcs!$GT114+parameters!$L$19*(calcs!$GV114+calcs!$GZ114)+parameters!$M$19*(calcs!$GT114+calcs!$GV114+calcs!$GZ114)+parameters!$N$19*(calcs!$GO114+calcs!$GR114)+parameters!$O$19*calcs!$HB114+parameters!$P$19*calcs!$HE114)</f>
        <v>5.1382383865542565</v>
      </c>
      <c r="IE114" s="73"/>
      <c r="IF114" s="97">
        <f>(parameters!$E$21+parameters!$F$21*calcs!$Q114 +parameters!$G$21*calcs!$GM114+parameters!$H$21*LN(calcs!$GM114)+parameters!$I$21*calcs!$GQ114+parameters!$J$21*(calcs!$GU114+calcs!$GY114) + parameters!$K$21*calcs!$GT114+parameters!$L$21*(calcs!$GV114+calcs!$GZ114)+parameters!$M$21*(calcs!$GT114+calcs!$GV114+calcs!$GZ114)+parameters!$N$21*(calcs!$GO114+calcs!$GR114)+parameters!$O$21*calcs!$HB114+parameters!$P$21*calcs!$HE114)</f>
        <v>-1.1307696616555889</v>
      </c>
      <c r="IG114" s="97">
        <f>(parameters!$E$22+parameters!$F$22*calcs!$Q114 +parameters!$G$22*calcs!$GM114+parameters!$H$22*LN(calcs!$GM114)+parameters!$I$22*calcs!$GQ114+parameters!$J$22*(calcs!$GU114+calcs!$GY114) + parameters!$K$22*calcs!$GT114+parameters!$L$22*(calcs!$GV114+calcs!$GZ114)+parameters!$M$22*(calcs!$GT114+calcs!$GV114+calcs!$GZ114)+parameters!$N$22*(calcs!$GO114+calcs!$GR114)+parameters!$O$22*calcs!$HB114+parameters!$P$22*calcs!$HE114)</f>
        <v>0.4498498980067378</v>
      </c>
      <c r="IH114" s="81"/>
      <c r="II114" s="97">
        <f>(parameters!$E$24+parameters!$F$24*calcs!$Q114 +parameters!$G$24*calcs!$GM114+parameters!$H$24*LN(calcs!$GM114)+parameters!$I$24*calcs!$GQ114+parameters!$J$24*(calcs!$GU114+calcs!$GY114) + parameters!$K$24*calcs!$GT114+parameters!$L$24*(calcs!$GV114+calcs!$GZ114)+parameters!$M$24*(calcs!$GT114+calcs!$GV114+calcs!$GZ114)+parameters!$N$24*(calcs!$GO114+calcs!$GR114)+parameters!$O$24*calcs!$HB114+parameters!$P$24*calcs!$HE114)</f>
        <v>26.587592378406349</v>
      </c>
    </row>
    <row r="115" spans="1:243" x14ac:dyDescent="0.3">
      <c r="A115" s="138" t="s">
        <v>187</v>
      </c>
      <c r="C115" s="115">
        <v>55.400001525878899</v>
      </c>
      <c r="D115" s="115">
        <v>0.60000002384185802</v>
      </c>
      <c r="E115" s="115">
        <v>19.899999618530298</v>
      </c>
      <c r="F115" s="115"/>
      <c r="G115" s="115">
        <v>6.8000001907348597</v>
      </c>
      <c r="H115" s="115">
        <v>3.6400001049041801</v>
      </c>
      <c r="I115" s="115">
        <v>7.6700000762939498</v>
      </c>
      <c r="J115" s="115">
        <v>0.17000000178813901</v>
      </c>
      <c r="K115" s="115">
        <v>4.6399998664856001</v>
      </c>
      <c r="L115" s="115">
        <v>1.0199999809265099</v>
      </c>
      <c r="M115" s="91">
        <v>0</v>
      </c>
      <c r="N115" s="91">
        <v>0</v>
      </c>
      <c r="O115" s="91">
        <v>0</v>
      </c>
      <c r="P115" s="91">
        <v>95.759999999999991</v>
      </c>
      <c r="Q115" s="60">
        <v>1025</v>
      </c>
      <c r="R115" s="92">
        <f t="shared" si="513"/>
        <v>0.92210388691542777</v>
      </c>
      <c r="S115" s="93">
        <f t="shared" si="514"/>
        <v>7.5122076354307999E-3</v>
      </c>
      <c r="T115" s="93">
        <f t="shared" si="515"/>
        <v>0.19517227747937743</v>
      </c>
      <c r="U115" s="93">
        <f t="shared" si="516"/>
        <v>0</v>
      </c>
      <c r="V115" s="93">
        <f t="shared" si="517"/>
        <v>9.4654791073703504E-2</v>
      </c>
      <c r="W115" s="93">
        <f t="shared" si="518"/>
        <v>9.0300176256615725E-2</v>
      </c>
      <c r="X115" s="93">
        <f t="shared" si="519"/>
        <v>0.13676890292963534</v>
      </c>
      <c r="Y115" s="93">
        <f t="shared" si="520"/>
        <v>2.3963913418119397E-3</v>
      </c>
      <c r="Z115" s="93">
        <f t="shared" si="521"/>
        <v>7.4864064707168554E-2</v>
      </c>
      <c r="AA115" s="93">
        <f t="shared" si="522"/>
        <v>1.0827634468888701E-2</v>
      </c>
      <c r="AB115" s="93">
        <f t="shared" si="523"/>
        <v>0</v>
      </c>
      <c r="AC115" s="94">
        <f t="shared" si="524"/>
        <v>0</v>
      </c>
      <c r="AD115" s="92">
        <f t="shared" si="525"/>
        <v>1.8442077738308555</v>
      </c>
      <c r="AE115" s="93">
        <f t="shared" si="526"/>
        <v>1.50244152708616E-2</v>
      </c>
      <c r="AF115" s="93">
        <f t="shared" si="527"/>
        <v>0.58551683243813235</v>
      </c>
      <c r="AG115" s="93">
        <f t="shared" si="528"/>
        <v>0</v>
      </c>
      <c r="AH115" s="93">
        <f t="shared" si="529"/>
        <v>9.4654791073703504E-2</v>
      </c>
      <c r="AI115" s="93">
        <f t="shared" si="530"/>
        <v>9.0300176256615725E-2</v>
      </c>
      <c r="AJ115" s="93">
        <f t="shared" si="531"/>
        <v>0.13676890292963534</v>
      </c>
      <c r="AK115" s="93">
        <f t="shared" si="532"/>
        <v>2.3963913418119397E-3</v>
      </c>
      <c r="AL115" s="93">
        <f t="shared" si="533"/>
        <v>7.4864064707168554E-2</v>
      </c>
      <c r="AM115" s="93">
        <f t="shared" si="534"/>
        <v>1.0827634468888701E-2</v>
      </c>
      <c r="AN115" s="94">
        <f t="shared" si="535"/>
        <v>2.8545609823176736</v>
      </c>
      <c r="AO115" s="92">
        <f t="shared" si="536"/>
        <v>14.859300277996047</v>
      </c>
      <c r="AP115" s="93">
        <f t="shared" si="537"/>
        <v>0.121055935876083</v>
      </c>
      <c r="AQ115" s="93">
        <f t="shared" si="538"/>
        <v>4.7176736561231269</v>
      </c>
      <c r="AR115" s="93">
        <f t="shared" si="539"/>
        <v>0</v>
      </c>
      <c r="AS115" s="93">
        <f t="shared" si="540"/>
        <v>0.7626602507989102</v>
      </c>
      <c r="AT115" s="93">
        <f t="shared" si="541"/>
        <v>0.72757389551926221</v>
      </c>
      <c r="AU115" s="93">
        <f t="shared" si="542"/>
        <v>1.1019854845866945</v>
      </c>
      <c r="AV115" s="93">
        <f t="shared" si="543"/>
        <v>1.930839845534638E-2</v>
      </c>
      <c r="AW115" s="93">
        <f t="shared" si="544"/>
        <v>0.60320080703508183</v>
      </c>
      <c r="AX115" s="93">
        <f t="shared" si="545"/>
        <v>8.7241293609444381E-2</v>
      </c>
      <c r="AY115" s="94">
        <f t="shared" si="546"/>
        <v>23</v>
      </c>
      <c r="AZ115" s="92">
        <f t="shared" si="547"/>
        <v>7.4296501389980234</v>
      </c>
      <c r="BA115" s="93">
        <f t="shared" si="548"/>
        <v>6.0527967938041501E-2</v>
      </c>
      <c r="BB115" s="93">
        <f t="shared" si="549"/>
        <v>3.1451157707487511</v>
      </c>
      <c r="BC115" s="93">
        <f t="shared" si="550"/>
        <v>0</v>
      </c>
      <c r="BD115" s="93">
        <f t="shared" si="551"/>
        <v>0.7626602507989102</v>
      </c>
      <c r="BE115" s="93">
        <f t="shared" si="552"/>
        <v>0.72757389551926221</v>
      </c>
      <c r="BF115" s="93">
        <f t="shared" si="553"/>
        <v>1.1019854845866945</v>
      </c>
      <c r="BG115" s="93">
        <f t="shared" si="554"/>
        <v>1.930839845534638E-2</v>
      </c>
      <c r="BH115" s="93">
        <f t="shared" si="555"/>
        <v>1.2064016140701637</v>
      </c>
      <c r="BI115" s="93">
        <f t="shared" si="556"/>
        <v>0.17448258721888876</v>
      </c>
      <c r="BJ115" s="93">
        <f t="shared" si="557"/>
        <v>0</v>
      </c>
      <c r="BK115" s="93">
        <f t="shared" si="558"/>
        <v>0</v>
      </c>
      <c r="BL115" s="93">
        <f t="shared" si="559"/>
        <v>2</v>
      </c>
      <c r="BM115" s="94">
        <f t="shared" si="560"/>
        <v>14.627706108334081</v>
      </c>
      <c r="BN115" s="95">
        <f t="shared" si="561"/>
        <v>7.4296501389980234</v>
      </c>
      <c r="BO115" s="66">
        <f t="shared" si="562"/>
        <v>0.5703498610019766</v>
      </c>
      <c r="BP115" s="66">
        <f t="shared" si="563"/>
        <v>0</v>
      </c>
      <c r="BQ115" s="66">
        <f t="shared" si="564"/>
        <v>8</v>
      </c>
      <c r="BR115" s="66">
        <f t="shared" si="565"/>
        <v>2.5747659097467746</v>
      </c>
      <c r="BS115" s="66">
        <f t="shared" si="566"/>
        <v>6.0527967938041501E-2</v>
      </c>
      <c r="BT115" s="66">
        <f t="shared" si="567"/>
        <v>0</v>
      </c>
      <c r="BU115" s="66"/>
      <c r="BV115" s="66">
        <f t="shared" si="568"/>
        <v>0.72757389551926221</v>
      </c>
      <c r="BW115" s="66">
        <f t="shared" si="569"/>
        <v>0.7626602507989102</v>
      </c>
      <c r="BX115" s="66">
        <f t="shared" si="570"/>
        <v>1.930839845534638E-2</v>
      </c>
      <c r="BY115" s="66">
        <f t="shared" si="571"/>
        <v>4.1448364224583356</v>
      </c>
      <c r="BZ115" s="66">
        <f t="shared" si="572"/>
        <v>0</v>
      </c>
      <c r="CA115" s="66">
        <f t="shared" si="573"/>
        <v>0</v>
      </c>
      <c r="CB115" s="66">
        <f t="shared" si="574"/>
        <v>0</v>
      </c>
      <c r="CC115" s="66">
        <f t="shared" si="575"/>
        <v>1.1019854845866945</v>
      </c>
      <c r="CD115" s="56">
        <f t="shared" si="576"/>
        <v>0.89801451541330546</v>
      </c>
      <c r="CE115" s="66">
        <f t="shared" si="577"/>
        <v>2</v>
      </c>
      <c r="CF115" s="66">
        <f t="shared" si="578"/>
        <v>0.30838709865685821</v>
      </c>
      <c r="CG115" s="66">
        <f t="shared" si="579"/>
        <v>0.17448258721888876</v>
      </c>
      <c r="CH115" s="67">
        <f t="shared" si="580"/>
        <v>0.48286968587574697</v>
      </c>
      <c r="CI115" s="60"/>
      <c r="CJ115" s="60">
        <f t="shared" si="581"/>
        <v>1.0767667185306917</v>
      </c>
      <c r="CK115" s="60">
        <f t="shared" si="582"/>
        <v>1.0938147021482787</v>
      </c>
      <c r="CL115" s="60">
        <f t="shared" si="583"/>
        <v>1.1323470720190314</v>
      </c>
      <c r="CM115" s="60"/>
      <c r="CN115" s="60">
        <f t="shared" si="584"/>
        <v>1</v>
      </c>
      <c r="CO115" s="60">
        <f t="shared" si="585"/>
        <v>7.4296501389980234</v>
      </c>
      <c r="CP115" s="60">
        <f t="shared" si="586"/>
        <v>6.0527967938041501E-2</v>
      </c>
      <c r="CQ115" s="60">
        <f t="shared" si="587"/>
        <v>3.1451157707487511</v>
      </c>
      <c r="CR115" s="60">
        <f t="shared" si="588"/>
        <v>0</v>
      </c>
      <c r="CS115" s="60">
        <f t="shared" si="589"/>
        <v>0.7626602507989102</v>
      </c>
      <c r="CT115" s="60">
        <f t="shared" si="590"/>
        <v>0.72757389551926221</v>
      </c>
      <c r="CU115" s="60">
        <f t="shared" si="591"/>
        <v>1.1019854845866945</v>
      </c>
      <c r="CV115" s="60">
        <f t="shared" si="592"/>
        <v>1.930839845534638E-2</v>
      </c>
      <c r="CW115" s="60">
        <f t="shared" si="593"/>
        <v>1.2064016140701637</v>
      </c>
      <c r="CX115" s="60">
        <f t="shared" si="594"/>
        <v>0.17448258721888876</v>
      </c>
      <c r="CY115" s="60">
        <f t="shared" si="595"/>
        <v>0</v>
      </c>
      <c r="CZ115" s="60">
        <f t="shared" si="596"/>
        <v>0</v>
      </c>
      <c r="DA115" s="60">
        <f t="shared" si="597"/>
        <v>2</v>
      </c>
      <c r="DB115" s="60">
        <f t="shared" si="598"/>
        <v>23</v>
      </c>
      <c r="DC115" s="60">
        <f t="shared" si="510"/>
        <v>0</v>
      </c>
      <c r="DD115" s="60" t="str">
        <f t="shared" si="599"/>
        <v/>
      </c>
      <c r="DE115" s="59">
        <f t="shared" si="600"/>
        <v>7.4296501389980234</v>
      </c>
      <c r="DF115" s="59">
        <f t="shared" si="601"/>
        <v>0.5703498610019766</v>
      </c>
      <c r="DG115" s="59">
        <f t="shared" si="602"/>
        <v>0</v>
      </c>
      <c r="DH115" s="59">
        <f t="shared" si="603"/>
        <v>8</v>
      </c>
      <c r="DI115" s="59">
        <f t="shared" si="604"/>
        <v>2.5747659097467746</v>
      </c>
      <c r="DJ115" s="59">
        <f t="shared" si="605"/>
        <v>6.0527967938041501E-2</v>
      </c>
      <c r="DK115" s="59">
        <f t="shared" si="606"/>
        <v>0</v>
      </c>
      <c r="DL115" s="59">
        <f t="shared" si="607"/>
        <v>0</v>
      </c>
      <c r="DM115" s="59">
        <f t="shared" si="608"/>
        <v>0.72757389551926221</v>
      </c>
      <c r="DN115" s="59">
        <f t="shared" si="609"/>
        <v>0.7626602507989102</v>
      </c>
      <c r="DO115" s="59">
        <f t="shared" si="610"/>
        <v>1.930839845534638E-2</v>
      </c>
      <c r="DP115" s="59">
        <f t="shared" si="611"/>
        <v>4.1448364224583356</v>
      </c>
      <c r="DQ115" s="59">
        <f t="shared" si="612"/>
        <v>0</v>
      </c>
      <c r="DR115" s="59">
        <f t="shared" si="613"/>
        <v>0</v>
      </c>
      <c r="DS115" s="59">
        <f t="shared" si="614"/>
        <v>0</v>
      </c>
      <c r="DT115" s="59">
        <f t="shared" si="615"/>
        <v>1.1019854845866945</v>
      </c>
      <c r="DU115" s="59">
        <f t="shared" si="616"/>
        <v>0.89801451541330546</v>
      </c>
      <c r="DV115" s="59">
        <f t="shared" si="617"/>
        <v>2</v>
      </c>
      <c r="DW115" s="59">
        <f t="shared" si="618"/>
        <v>0.30838709865685821</v>
      </c>
      <c r="DX115" s="59">
        <f t="shared" si="619"/>
        <v>0</v>
      </c>
      <c r="DY115" s="59">
        <f t="shared" si="620"/>
        <v>0.30838709865685821</v>
      </c>
      <c r="DZ115" s="60"/>
      <c r="EA115" s="60">
        <f t="shared" si="621"/>
        <v>0.75651792846084565</v>
      </c>
      <c r="EB115" s="60">
        <f t="shared" si="622"/>
        <v>1.0378307633647263</v>
      </c>
      <c r="EC115" s="60">
        <f t="shared" si="623"/>
        <v>0.98136746241649375</v>
      </c>
      <c r="ED115" s="60">
        <f t="shared" si="624"/>
        <v>0.98369082839366739</v>
      </c>
      <c r="EE115" s="60"/>
      <c r="EF115" s="60">
        <f t="shared" si="625"/>
        <v>1.0378307633647263</v>
      </c>
      <c r="EG115" s="60">
        <f t="shared" si="626"/>
        <v>7.7107194752891637</v>
      </c>
      <c r="EH115" s="60">
        <f t="shared" si="627"/>
        <v>6.2817787170053291E-2</v>
      </c>
      <c r="EI115" s="60">
        <f t="shared" si="628"/>
        <v>3.264097901226616</v>
      </c>
      <c r="EJ115" s="60">
        <f t="shared" si="629"/>
        <v>0</v>
      </c>
      <c r="EK115" s="60">
        <f t="shared" si="630"/>
        <v>0.79151227027456661</v>
      </c>
      <c r="EL115" s="60">
        <f t="shared" si="631"/>
        <v>0.75509857139100356</v>
      </c>
      <c r="EM115" s="60">
        <f t="shared" si="632"/>
        <v>1.143674436685457</v>
      </c>
      <c r="EN115" s="60">
        <f t="shared" si="633"/>
        <v>2.0038849908262435E-2</v>
      </c>
      <c r="EO115" s="60">
        <f t="shared" si="634"/>
        <v>1.2520407080548759</v>
      </c>
      <c r="EP115" s="60">
        <f t="shared" si="635"/>
        <v>0.18108339668723178</v>
      </c>
      <c r="EQ115" s="60">
        <f t="shared" si="636"/>
        <v>0</v>
      </c>
      <c r="ER115" s="60">
        <f t="shared" si="637"/>
        <v>0</v>
      </c>
      <c r="ES115" s="60">
        <f t="shared" si="638"/>
        <v>2.0756615267294527</v>
      </c>
      <c r="ET115" s="60">
        <f t="shared" si="639"/>
        <v>23.870107557388703</v>
      </c>
      <c r="EU115" s="60">
        <f t="shared" si="511"/>
        <v>-1.7402151147774063</v>
      </c>
      <c r="EV115" s="60" t="str">
        <f t="shared" si="640"/>
        <v/>
      </c>
      <c r="EW115" s="62">
        <f t="shared" si="641"/>
        <v>7.7107194752891637</v>
      </c>
      <c r="EX115" s="62">
        <f t="shared" si="642"/>
        <v>0.28928052471083632</v>
      </c>
      <c r="EY115" s="62">
        <f t="shared" si="643"/>
        <v>0</v>
      </c>
      <c r="EZ115" s="62">
        <f t="shared" si="644"/>
        <v>8</v>
      </c>
      <c r="FA115" s="62">
        <f t="shared" si="645"/>
        <v>2.9748173765157797</v>
      </c>
      <c r="FB115" s="62">
        <f t="shared" si="646"/>
        <v>6.2817787170053291E-2</v>
      </c>
      <c r="FC115" s="62">
        <f t="shared" si="647"/>
        <v>0</v>
      </c>
      <c r="FD115" s="62">
        <f t="shared" si="648"/>
        <v>-1.7402151147774063</v>
      </c>
      <c r="FE115" s="62">
        <f t="shared" si="649"/>
        <v>0.75509857139100356</v>
      </c>
      <c r="FF115" s="62">
        <f t="shared" si="650"/>
        <v>2.531727385051973</v>
      </c>
      <c r="FG115" s="62">
        <f t="shared" si="651"/>
        <v>2.0038849908262435E-2</v>
      </c>
      <c r="FH115" s="62">
        <f t="shared" si="652"/>
        <v>4.6042848552596656</v>
      </c>
      <c r="FI115" s="62">
        <f t="shared" si="653"/>
        <v>0</v>
      </c>
      <c r="FJ115" s="62">
        <f t="shared" si="654"/>
        <v>0</v>
      </c>
      <c r="FK115" s="62">
        <f t="shared" si="655"/>
        <v>0</v>
      </c>
      <c r="FL115" s="62">
        <f t="shared" si="656"/>
        <v>1.143674436685457</v>
      </c>
      <c r="FM115" s="62">
        <f t="shared" si="657"/>
        <v>0.85632556331454301</v>
      </c>
      <c r="FN115" s="62">
        <f t="shared" si="658"/>
        <v>2</v>
      </c>
      <c r="FO115" s="62">
        <f t="shared" si="659"/>
        <v>0.39571514474033287</v>
      </c>
      <c r="FP115" s="62">
        <f t="shared" si="660"/>
        <v>0.18108339668723178</v>
      </c>
      <c r="FQ115" s="62">
        <f t="shared" si="661"/>
        <v>0.5767985414275647</v>
      </c>
      <c r="FR115" s="62" t="str">
        <f t="shared" si="662"/>
        <v>Fail</v>
      </c>
      <c r="FS115" s="62" t="str">
        <f t="shared" si="663"/>
        <v>Low-Ca</v>
      </c>
      <c r="FT115" s="60">
        <f t="shared" si="664"/>
        <v>0.2297348814319867</v>
      </c>
      <c r="FU115" s="60"/>
      <c r="FV115" s="60">
        <f t="shared" si="665"/>
        <v>1.0189153816823633</v>
      </c>
      <c r="FW115" s="60">
        <f t="shared" si="666"/>
        <v>7.5701848071435949</v>
      </c>
      <c r="FX115" s="60">
        <f t="shared" si="667"/>
        <v>6.1672877554047406E-2</v>
      </c>
      <c r="FY115" s="60">
        <f t="shared" si="668"/>
        <v>3.204606835987684</v>
      </c>
      <c r="FZ115" s="60">
        <f t="shared" si="669"/>
        <v>0</v>
      </c>
      <c r="GA115" s="60">
        <f t="shared" si="670"/>
        <v>0.77708626053673846</v>
      </c>
      <c r="GB115" s="60">
        <f t="shared" si="671"/>
        <v>0.741336233455133</v>
      </c>
      <c r="GC115" s="60">
        <f t="shared" si="672"/>
        <v>1.1228299606360759</v>
      </c>
      <c r="GD115" s="60">
        <f t="shared" si="673"/>
        <v>1.9673624181804409E-2</v>
      </c>
      <c r="GE115" s="60">
        <f t="shared" si="674"/>
        <v>1.2292211610625199</v>
      </c>
      <c r="GF115" s="60">
        <f t="shared" si="675"/>
        <v>0.1777829919530603</v>
      </c>
      <c r="GG115" s="60">
        <f t="shared" si="676"/>
        <v>0</v>
      </c>
      <c r="GH115" s="60">
        <f t="shared" si="677"/>
        <v>0</v>
      </c>
      <c r="GI115" s="60">
        <f t="shared" si="678"/>
        <v>2.0378307633647266</v>
      </c>
      <c r="GJ115" s="60">
        <f t="shared" si="679"/>
        <v>23.435053778694353</v>
      </c>
      <c r="GK115" s="60">
        <f t="shared" si="512"/>
        <v>-0.87010755738870671</v>
      </c>
      <c r="GL115" s="60"/>
      <c r="GM115" s="88">
        <f t="shared" si="680"/>
        <v>7.5701848071435949</v>
      </c>
      <c r="GN115" s="88">
        <f t="shared" si="681"/>
        <v>0.42981519285640513</v>
      </c>
      <c r="GO115" s="88">
        <f t="shared" si="682"/>
        <v>0</v>
      </c>
      <c r="GP115" s="87">
        <f t="shared" si="683"/>
        <v>8</v>
      </c>
      <c r="GQ115" s="88">
        <f t="shared" si="684"/>
        <v>2.7747916431312789</v>
      </c>
      <c r="GR115" s="88">
        <f t="shared" si="685"/>
        <v>6.1672877554047406E-2</v>
      </c>
      <c r="GS115" s="88">
        <f t="shared" si="686"/>
        <v>0</v>
      </c>
      <c r="GT115" s="88">
        <f t="shared" si="687"/>
        <v>-0.87010755738870671</v>
      </c>
      <c r="GU115" s="88">
        <f t="shared" si="688"/>
        <v>0.741336233455133</v>
      </c>
      <c r="GV115" s="88">
        <f t="shared" si="689"/>
        <v>1.6471938179254453</v>
      </c>
      <c r="GW115" s="88">
        <f t="shared" si="690"/>
        <v>1.9673624181804409E-2</v>
      </c>
      <c r="GX115" s="87">
        <f t="shared" si="691"/>
        <v>4.3745606388590019</v>
      </c>
      <c r="GY115" s="88">
        <f t="shared" si="692"/>
        <v>0</v>
      </c>
      <c r="GZ115" s="88">
        <f t="shared" si="693"/>
        <v>0</v>
      </c>
      <c r="HA115" s="88">
        <f t="shared" si="694"/>
        <v>0</v>
      </c>
      <c r="HB115" s="88">
        <f t="shared" si="695"/>
        <v>1.1228299606360759</v>
      </c>
      <c r="HC115" s="88">
        <f t="shared" si="696"/>
        <v>0.87717003936392413</v>
      </c>
      <c r="HD115" s="87">
        <f t="shared" si="697"/>
        <v>2</v>
      </c>
      <c r="HE115" s="88">
        <f t="shared" si="698"/>
        <v>0.35205112169859576</v>
      </c>
      <c r="HF115" s="88">
        <f t="shared" si="699"/>
        <v>0.1777829919530603</v>
      </c>
      <c r="HG115" s="88">
        <f t="shared" si="700"/>
        <v>0.529834113651656</v>
      </c>
      <c r="HH115" s="96" t="str">
        <f t="shared" si="701"/>
        <v>Fail</v>
      </c>
      <c r="HI115" s="83">
        <f t="shared" si="702"/>
        <v>0.31037341691666731</v>
      </c>
      <c r="HJ115" s="83">
        <f t="shared" si="703"/>
        <v>0.529834113651656</v>
      </c>
      <c r="HK115" s="83">
        <f t="shared" si="704"/>
        <v>6.1672877554047406E-2</v>
      </c>
      <c r="HL115" s="83">
        <f t="shared" si="705"/>
        <v>7.5701848071435949</v>
      </c>
      <c r="HM115" s="96" t="str">
        <f t="shared" si="706"/>
        <v>Ferro-edenite</v>
      </c>
      <c r="HN115" s="60"/>
      <c r="HO115" s="60"/>
      <c r="HP115" s="97">
        <f>parameters!$E$5+parameters!$F$5*calcs!$Q115 +parameters!$G$5*calcs!$GM115+parameters!$H$5*LN(calcs!$GM115)+parameters!$I$5*calcs!$GQ115+parameters!$J$5*(calcs!$GU115+calcs!$GY115) + parameters!$K$5*calcs!$GT115+parameters!$L$5*(calcs!$GV115+calcs!$GZ115)+parameters!$M$5*(calcs!$GT115+calcs!$GV115+calcs!$GZ115)+parameters!$N$5*(calcs!$GO115+calcs!$GR115)+parameters!$O$5*calcs!$HB115+parameters!$P$5*calcs!$HE115</f>
        <v>87.361450211590551</v>
      </c>
      <c r="HQ115" s="97">
        <f>parameters!$E$6+parameters!$F$6*calcs!$Q115 +parameters!$G$6*calcs!$GM115+parameters!$H$6*LN(calcs!$GM115)+parameters!$I$6*calcs!$GQ115+parameters!$J$6*(calcs!$GU115+calcs!$GY115) + parameters!$K$6*calcs!$GT115+parameters!$L$6*(calcs!$GV115+calcs!$GZ115)+parameters!$M$6*(calcs!$GT115+calcs!$GV115+calcs!$GZ115)+parameters!$N$6*(calcs!$GO115+calcs!$GR115)+parameters!$O$6*calcs!$HB115+parameters!$P$6*calcs!$HE115</f>
        <v>83.39758598746451</v>
      </c>
      <c r="HR115" s="97">
        <f>parameters!$E$7+parameters!$F$7*calcs!$Q115 +parameters!$G$7*calcs!$GM115+parameters!$H$7*LN(calcs!$GM115)+parameters!$I$7*calcs!$GQ115+parameters!$J$7*(calcs!$GU115+calcs!$GY115) + parameters!$K$7*calcs!$GT115+parameters!$L$7*(calcs!$GV115+calcs!$GZ115)+parameters!$M$7*(calcs!$GT115+calcs!$GV115+calcs!$GZ115)+parameters!$N$7*(calcs!$GO115+calcs!$GR115)+parameters!$O$7*calcs!$HB115+parameters!$P$7*calcs!$HE115</f>
        <v>111.56042797165203</v>
      </c>
      <c r="HS115" s="97">
        <f>parameters!$E$8+parameters!$F$8*calcs!$Q115 +parameters!$G$8*calcs!$GM115+parameters!$H$8*LN(calcs!$GM115)+parameters!$I$8*calcs!$GQ115+parameters!$J$8*(calcs!$GU115+calcs!$GY115) + parameters!$K$8*calcs!$GT115+parameters!$L$8*(calcs!$GV115+calcs!$GZ115)+parameters!$M$8*(calcs!$GT115+calcs!$GV115+calcs!$GZ115)+parameters!$N$8*(calcs!$GO115+calcs!$GR115)+parameters!$O$8*calcs!$HB115+parameters!$P$8*calcs!$HE115</f>
        <v>111.17183755214464</v>
      </c>
      <c r="HT115" s="81"/>
      <c r="HU115" s="97">
        <f>EXP(parameters!$E$10+parameters!$F$10*calcs!$Q115 +parameters!$G$10*calcs!$GM115+parameters!$H$10*LN(calcs!$GM115)+parameters!$I$10*calcs!$GQ115+parameters!$J$10*(calcs!$GU115+calcs!$GY115) + parameters!$K$10*calcs!$GT115+parameters!$L$10*(calcs!$GV115+calcs!$GZ115)+parameters!$M$10*(calcs!$GT115+calcs!$GV115+calcs!$GZ115)+parameters!$N$10*(calcs!$GO115+calcs!$GR115)+parameters!$O$10*calcs!$HB115+parameters!$P$10*calcs!$HE115)</f>
        <v>2.4499480805840933E-2</v>
      </c>
      <c r="HV115" s="97">
        <f>EXP(parameters!$E$11+parameters!$F$11*calcs!$Q115 +parameters!$G$11*calcs!$GM115+parameters!$H$11*LN(calcs!$GM115)+parameters!$I$11*calcs!$GQ115+parameters!$J$11*(calcs!$GU115+calcs!$GY115) + parameters!$K$11*calcs!$GT115+parameters!$L$11*(calcs!$GV115+calcs!$GZ115)+parameters!$M$11*(calcs!$GT115+calcs!$GV115+calcs!$GZ115)+parameters!$N$11*(calcs!$GO115+calcs!$GR115)+parameters!$O$11*calcs!$HB115+parameters!$P$11*calcs!$HE115)</f>
        <v>5.3096319415956439E-2</v>
      </c>
      <c r="HX115" s="97">
        <f>EXP(parameters!$E$13+parameters!$F$13*calcs!$Q115 +parameters!$G$13*calcs!$GM115+parameters!$H$13*LN(calcs!$GM115)+parameters!$I$13*calcs!$GQ115+parameters!$J$13*(calcs!$GU115+calcs!$GY115) + parameters!$K$13*calcs!$GT115+parameters!$L$13*(calcs!$GV115+calcs!$GZ115)+parameters!$M$13*(calcs!$GT115+calcs!$GV115+calcs!$GZ115)+parameters!$N$13*(calcs!$GO115+calcs!$GR115)+parameters!$O$13*calcs!$HB115+parameters!$P$13*calcs!$HE115)</f>
        <v>0.20231633290209231</v>
      </c>
      <c r="HY115" s="97">
        <f>EXP(parameters!$E$14+parameters!$F$14*calcs!$Q115 +parameters!$G$14*calcs!$GM115+parameters!$H$14*LN(calcs!$GM115)+parameters!$I$14*calcs!$GQ115+parameters!$J$14*(calcs!$GU115+calcs!$GY115) + parameters!$K$14*calcs!$GT115+parameters!$L$14*(calcs!$GV115+calcs!$GZ115)+parameters!$M$14*(calcs!$GT115+calcs!$GV115+calcs!$GZ115)+parameters!$N$14*(calcs!$GO115+calcs!$GR115)+parameters!$O$14*calcs!$HB115+parameters!$P$14*calcs!$HE115)</f>
        <v>0.24424873544347966</v>
      </c>
      <c r="HZ115" s="81"/>
      <c r="IA115" s="97">
        <f>EXP(parameters!$E$16+parameters!$F$16*calcs!$Q115 +parameters!$G$16*calcs!$GM115+parameters!$H$16*LN(calcs!$GM115)+parameters!$I$16*calcs!$GQ115+parameters!$J$16*(calcs!$GU115+calcs!$GY115) + parameters!$K$16*calcs!$GT115+parameters!$L$16*(calcs!$GV115+calcs!$GZ115)+parameters!$M$16*(calcs!$GT115+calcs!$GV115+calcs!$GZ115)+parameters!$N$16*(calcs!$GO115+calcs!$GR115)+parameters!$O$16*calcs!$HB115+parameters!$P$16*calcs!$HE115)</f>
        <v>3.2895872515652659E-2</v>
      </c>
      <c r="IB115" s="81"/>
      <c r="IC115" s="97">
        <f>(parameters!$E$18+parameters!$F$18*calcs!$Q115 +parameters!$G$18*calcs!$GM115+parameters!$H$18*LN(calcs!$GM115)+parameters!$I$18*calcs!$GQ115+parameters!$J$18*(calcs!$GU115+calcs!$GY115) + parameters!$K$18*calcs!$GT115+parameters!$L$18*(calcs!$GV115+calcs!$GZ115)+parameters!$M$18*(calcs!$GT115+calcs!$GV115+calcs!$GZ115)+parameters!$N$18*(calcs!$GO115+calcs!$GR115)+parameters!$O$18*calcs!$HB115+parameters!$P$18*calcs!$HE115)</f>
        <v>-12.269151529056115</v>
      </c>
      <c r="ID115" s="97">
        <f>EXP(parameters!$E$19+parameters!$F$19*calcs!$Q115 +parameters!$G$19*calcs!$GM115+parameters!$H$19*LN(calcs!$GM115)+parameters!$I$19*calcs!$GQ115+parameters!$J$19*(calcs!$GU115+calcs!$GY115) + parameters!$K$19*calcs!$GT115+parameters!$L$19*(calcs!$GV115+calcs!$GZ115)+parameters!$M$19*(calcs!$GT115+calcs!$GV115+calcs!$GZ115)+parameters!$N$19*(calcs!$GO115+calcs!$GR115)+parameters!$O$19*calcs!$HB115+parameters!$P$19*calcs!$HE115)</f>
        <v>5.4636167457297651</v>
      </c>
      <c r="IE115" s="73"/>
      <c r="IF115" s="97">
        <f>(parameters!$E$21+parameters!$F$21*calcs!$Q115 +parameters!$G$21*calcs!$GM115+parameters!$H$21*LN(calcs!$GM115)+parameters!$I$21*calcs!$GQ115+parameters!$J$21*(calcs!$GU115+calcs!$GY115) + parameters!$K$21*calcs!$GT115+parameters!$L$21*(calcs!$GV115+calcs!$GZ115)+parameters!$M$21*(calcs!$GT115+calcs!$GV115+calcs!$GZ115)+parameters!$N$21*(calcs!$GO115+calcs!$GR115)+parameters!$O$21*calcs!$HB115+parameters!$P$21*calcs!$HE115)</f>
        <v>-0.35717429417001512</v>
      </c>
      <c r="IG115" s="97">
        <f>(parameters!$E$22+parameters!$F$22*calcs!$Q115 +parameters!$G$22*calcs!$GM115+parameters!$H$22*LN(calcs!$GM115)+parameters!$I$22*calcs!$GQ115+parameters!$J$22*(calcs!$GU115+calcs!$GY115) + parameters!$K$22*calcs!$GT115+parameters!$L$22*(calcs!$GV115+calcs!$GZ115)+parameters!$M$22*(calcs!$GT115+calcs!$GV115+calcs!$GZ115)+parameters!$N$22*(calcs!$GO115+calcs!$GR115)+parameters!$O$22*calcs!$HB115+parameters!$P$22*calcs!$HE115)</f>
        <v>0.85296808786480183</v>
      </c>
      <c r="IH115" s="81"/>
      <c r="II115" s="97">
        <f>(parameters!$E$24+parameters!$F$24*calcs!$Q115 +parameters!$G$24*calcs!$GM115+parameters!$H$24*LN(calcs!$GM115)+parameters!$I$24*calcs!$GQ115+parameters!$J$24*(calcs!$GU115+calcs!$GY115) + parameters!$K$24*calcs!$GT115+parameters!$L$24*(calcs!$GV115+calcs!$GZ115)+parameters!$M$24*(calcs!$GT115+calcs!$GV115+calcs!$GZ115)+parameters!$N$24*(calcs!$GO115+calcs!$GR115)+parameters!$O$24*calcs!$HB115+parameters!$P$24*calcs!$HE115)</f>
        <v>23.508777418269833</v>
      </c>
    </row>
    <row r="116" spans="1:243" x14ac:dyDescent="0.3">
      <c r="A116" s="137" t="s">
        <v>188</v>
      </c>
      <c r="C116" s="114">
        <v>46.26</v>
      </c>
      <c r="D116" s="114">
        <v>2.48</v>
      </c>
      <c r="E116" s="114">
        <v>15.96</v>
      </c>
      <c r="F116" s="114"/>
      <c r="G116" s="114">
        <v>9.3699999999999992</v>
      </c>
      <c r="H116" s="114">
        <v>4.3899999999999997</v>
      </c>
      <c r="I116" s="114">
        <v>6.37</v>
      </c>
      <c r="J116" s="114"/>
      <c r="K116" s="114">
        <v>1.37</v>
      </c>
      <c r="L116" s="114">
        <v>1.93</v>
      </c>
      <c r="M116" s="91">
        <v>0</v>
      </c>
      <c r="N116" s="91">
        <v>0</v>
      </c>
      <c r="O116" s="91">
        <v>0</v>
      </c>
      <c r="P116" s="91">
        <v>95.759999999999991</v>
      </c>
      <c r="Q116" s="60">
        <v>1025</v>
      </c>
      <c r="R116" s="92">
        <f t="shared" si="513"/>
        <v>0.76997336884154455</v>
      </c>
      <c r="S116" s="93">
        <f t="shared" si="514"/>
        <v>3.1050456992612996E-2</v>
      </c>
      <c r="T116" s="93">
        <f t="shared" si="515"/>
        <v>0.15653013106946564</v>
      </c>
      <c r="U116" s="93">
        <f t="shared" si="516"/>
        <v>0</v>
      </c>
      <c r="V116" s="93">
        <f t="shared" si="517"/>
        <v>0.13042873051224943</v>
      </c>
      <c r="W116" s="93">
        <f t="shared" si="518"/>
        <v>0.10890597866534357</v>
      </c>
      <c r="X116" s="93">
        <f t="shared" si="519"/>
        <v>0.11358773181169758</v>
      </c>
      <c r="Y116" s="93">
        <f t="shared" si="520"/>
        <v>0</v>
      </c>
      <c r="Z116" s="93">
        <f t="shared" si="521"/>
        <v>2.2104261120702174E-2</v>
      </c>
      <c r="AA116" s="93">
        <f t="shared" si="522"/>
        <v>2.0487583250710695E-2</v>
      </c>
      <c r="AB116" s="93">
        <f t="shared" si="523"/>
        <v>0</v>
      </c>
      <c r="AC116" s="94">
        <f t="shared" si="524"/>
        <v>0</v>
      </c>
      <c r="AD116" s="92">
        <f t="shared" si="525"/>
        <v>1.5399467376830891</v>
      </c>
      <c r="AE116" s="93">
        <f t="shared" si="526"/>
        <v>6.2100913985225992E-2</v>
      </c>
      <c r="AF116" s="93">
        <f t="shared" si="527"/>
        <v>0.46959039320839691</v>
      </c>
      <c r="AG116" s="93">
        <f t="shared" si="528"/>
        <v>0</v>
      </c>
      <c r="AH116" s="93">
        <f t="shared" si="529"/>
        <v>0.13042873051224943</v>
      </c>
      <c r="AI116" s="93">
        <f t="shared" si="530"/>
        <v>0.10890597866534357</v>
      </c>
      <c r="AJ116" s="93">
        <f t="shared" si="531"/>
        <v>0.11358773181169758</v>
      </c>
      <c r="AK116" s="93">
        <f t="shared" si="532"/>
        <v>0</v>
      </c>
      <c r="AL116" s="93">
        <f t="shared" si="533"/>
        <v>2.2104261120702174E-2</v>
      </c>
      <c r="AM116" s="93">
        <f t="shared" si="534"/>
        <v>2.0487583250710695E-2</v>
      </c>
      <c r="AN116" s="94">
        <f t="shared" si="535"/>
        <v>2.4671523302374156</v>
      </c>
      <c r="AO116" s="92">
        <f t="shared" si="536"/>
        <v>14.356136235537056</v>
      </c>
      <c r="AP116" s="93">
        <f t="shared" si="537"/>
        <v>0.57893507593945348</v>
      </c>
      <c r="AQ116" s="93">
        <f t="shared" si="538"/>
        <v>4.3777511876430353</v>
      </c>
      <c r="AR116" s="93">
        <f t="shared" si="539"/>
        <v>0</v>
      </c>
      <c r="AS116" s="93">
        <f t="shared" si="540"/>
        <v>1.2159203811679753</v>
      </c>
      <c r="AT116" s="93">
        <f t="shared" si="541"/>
        <v>1.0152747678380525</v>
      </c>
      <c r="AU116" s="93">
        <f t="shared" si="542"/>
        <v>1.058920359172812</v>
      </c>
      <c r="AV116" s="93">
        <f t="shared" si="543"/>
        <v>0</v>
      </c>
      <c r="AW116" s="93">
        <f t="shared" si="544"/>
        <v>0.20606672702987358</v>
      </c>
      <c r="AX116" s="93">
        <f t="shared" si="545"/>
        <v>0.19099526567173936</v>
      </c>
      <c r="AY116" s="94">
        <f t="shared" si="546"/>
        <v>23</v>
      </c>
      <c r="AZ116" s="92">
        <f t="shared" si="547"/>
        <v>7.1780681177685279</v>
      </c>
      <c r="BA116" s="93">
        <f t="shared" si="548"/>
        <v>0.28946753796972674</v>
      </c>
      <c r="BB116" s="93">
        <f t="shared" si="549"/>
        <v>2.9185007917620234</v>
      </c>
      <c r="BC116" s="93">
        <f t="shared" si="550"/>
        <v>0</v>
      </c>
      <c r="BD116" s="93">
        <f t="shared" si="551"/>
        <v>1.2159203811679753</v>
      </c>
      <c r="BE116" s="93">
        <f t="shared" si="552"/>
        <v>1.0152747678380525</v>
      </c>
      <c r="BF116" s="93">
        <f t="shared" si="553"/>
        <v>1.058920359172812</v>
      </c>
      <c r="BG116" s="93">
        <f t="shared" si="554"/>
        <v>0</v>
      </c>
      <c r="BH116" s="93">
        <f t="shared" si="555"/>
        <v>0.41213345405974716</v>
      </c>
      <c r="BI116" s="93">
        <f t="shared" si="556"/>
        <v>0.38199053134347871</v>
      </c>
      <c r="BJ116" s="93">
        <f t="shared" si="557"/>
        <v>0</v>
      </c>
      <c r="BK116" s="93">
        <f t="shared" si="558"/>
        <v>0</v>
      </c>
      <c r="BL116" s="93">
        <f t="shared" si="559"/>
        <v>2</v>
      </c>
      <c r="BM116" s="94">
        <f t="shared" si="560"/>
        <v>14.470275941082344</v>
      </c>
      <c r="BN116" s="95">
        <f t="shared" si="561"/>
        <v>7.1780681177685279</v>
      </c>
      <c r="BO116" s="66">
        <f t="shared" si="562"/>
        <v>0.82193188223147207</v>
      </c>
      <c r="BP116" s="66">
        <f t="shared" si="563"/>
        <v>0</v>
      </c>
      <c r="BQ116" s="66">
        <f t="shared" si="564"/>
        <v>8</v>
      </c>
      <c r="BR116" s="66">
        <f t="shared" si="565"/>
        <v>2.0965689095305513</v>
      </c>
      <c r="BS116" s="66">
        <f t="shared" si="566"/>
        <v>0.28946753796972674</v>
      </c>
      <c r="BT116" s="66">
        <f t="shared" si="567"/>
        <v>0</v>
      </c>
      <c r="BU116" s="66"/>
      <c r="BV116" s="66">
        <f t="shared" si="568"/>
        <v>1.0152747678380525</v>
      </c>
      <c r="BW116" s="66">
        <f t="shared" si="569"/>
        <v>1.2159203811679753</v>
      </c>
      <c r="BX116" s="66">
        <f t="shared" si="570"/>
        <v>0</v>
      </c>
      <c r="BY116" s="66">
        <f t="shared" si="571"/>
        <v>4.617231596506306</v>
      </c>
      <c r="BZ116" s="66">
        <f t="shared" si="572"/>
        <v>0</v>
      </c>
      <c r="CA116" s="66">
        <f t="shared" si="573"/>
        <v>0</v>
      </c>
      <c r="CB116" s="66">
        <f t="shared" si="574"/>
        <v>0</v>
      </c>
      <c r="CC116" s="66">
        <f t="shared" si="575"/>
        <v>1.058920359172812</v>
      </c>
      <c r="CD116" s="56">
        <f t="shared" si="576"/>
        <v>0.94107964082718798</v>
      </c>
      <c r="CE116" s="66">
        <f t="shared" si="577"/>
        <v>2</v>
      </c>
      <c r="CF116" s="66">
        <f t="shared" si="578"/>
        <v>-0.52894618676744076</v>
      </c>
      <c r="CG116" s="66">
        <f t="shared" si="579"/>
        <v>0.38199053134347871</v>
      </c>
      <c r="CH116" s="67">
        <f t="shared" si="580"/>
        <v>-0.14695565542396205</v>
      </c>
      <c r="CI116" s="60"/>
      <c r="CJ116" s="60">
        <f t="shared" si="581"/>
        <v>1.1145060019975108</v>
      </c>
      <c r="CK116" s="60">
        <f t="shared" si="582"/>
        <v>1.1057149196840566</v>
      </c>
      <c r="CL116" s="60">
        <f t="shared" si="583"/>
        <v>1.0967997466400734</v>
      </c>
      <c r="CM116" s="60"/>
      <c r="CN116" s="60">
        <f t="shared" si="584"/>
        <v>1</v>
      </c>
      <c r="CO116" s="60">
        <f t="shared" si="585"/>
        <v>7.1780681177685279</v>
      </c>
      <c r="CP116" s="60">
        <f t="shared" si="586"/>
        <v>0.28946753796972674</v>
      </c>
      <c r="CQ116" s="60">
        <f t="shared" si="587"/>
        <v>2.9185007917620234</v>
      </c>
      <c r="CR116" s="60">
        <f t="shared" si="588"/>
        <v>0</v>
      </c>
      <c r="CS116" s="60">
        <f t="shared" si="589"/>
        <v>1.2159203811679753</v>
      </c>
      <c r="CT116" s="60">
        <f t="shared" si="590"/>
        <v>1.0152747678380525</v>
      </c>
      <c r="CU116" s="60">
        <f t="shared" si="591"/>
        <v>1.058920359172812</v>
      </c>
      <c r="CV116" s="60">
        <f t="shared" si="592"/>
        <v>0</v>
      </c>
      <c r="CW116" s="60">
        <f t="shared" si="593"/>
        <v>0.41213345405974716</v>
      </c>
      <c r="CX116" s="60">
        <f t="shared" si="594"/>
        <v>0.38199053134347871</v>
      </c>
      <c r="CY116" s="60">
        <f t="shared" si="595"/>
        <v>0</v>
      </c>
      <c r="CZ116" s="60">
        <f t="shared" si="596"/>
        <v>0</v>
      </c>
      <c r="DA116" s="60">
        <f t="shared" si="597"/>
        <v>2</v>
      </c>
      <c r="DB116" s="60">
        <f t="shared" si="598"/>
        <v>23</v>
      </c>
      <c r="DC116" s="60">
        <f t="shared" si="510"/>
        <v>0</v>
      </c>
      <c r="DD116" s="60" t="str">
        <f t="shared" si="599"/>
        <v/>
      </c>
      <c r="DE116" s="59">
        <f t="shared" si="600"/>
        <v>7.1780681177685279</v>
      </c>
      <c r="DF116" s="59">
        <f t="shared" si="601"/>
        <v>0.82193188223147207</v>
      </c>
      <c r="DG116" s="59">
        <f t="shared" si="602"/>
        <v>0</v>
      </c>
      <c r="DH116" s="59">
        <f t="shared" si="603"/>
        <v>8</v>
      </c>
      <c r="DI116" s="59">
        <f t="shared" si="604"/>
        <v>2.0965689095305513</v>
      </c>
      <c r="DJ116" s="59">
        <f t="shared" si="605"/>
        <v>0.28946753796972674</v>
      </c>
      <c r="DK116" s="59">
        <f t="shared" si="606"/>
        <v>0</v>
      </c>
      <c r="DL116" s="59">
        <f t="shared" si="607"/>
        <v>0</v>
      </c>
      <c r="DM116" s="59">
        <f t="shared" si="608"/>
        <v>1.0152747678380525</v>
      </c>
      <c r="DN116" s="59">
        <f t="shared" si="609"/>
        <v>1.2159203811679753</v>
      </c>
      <c r="DO116" s="59">
        <f t="shared" si="610"/>
        <v>0</v>
      </c>
      <c r="DP116" s="59">
        <f t="shared" si="611"/>
        <v>4.617231596506306</v>
      </c>
      <c r="DQ116" s="59">
        <f t="shared" si="612"/>
        <v>0</v>
      </c>
      <c r="DR116" s="59">
        <f t="shared" si="613"/>
        <v>0</v>
      </c>
      <c r="DS116" s="59">
        <f t="shared" si="614"/>
        <v>0</v>
      </c>
      <c r="DT116" s="59">
        <f t="shared" si="615"/>
        <v>1.058920359172812</v>
      </c>
      <c r="DU116" s="59">
        <f t="shared" si="616"/>
        <v>0.41213345405974716</v>
      </c>
      <c r="DV116" s="59">
        <f t="shared" si="617"/>
        <v>1.4710538132325592</v>
      </c>
      <c r="DW116" s="59">
        <f t="shared" si="618"/>
        <v>0</v>
      </c>
      <c r="DX116" s="59">
        <f t="shared" si="619"/>
        <v>0</v>
      </c>
      <c r="DY116" s="59">
        <f t="shared" si="620"/>
        <v>0</v>
      </c>
      <c r="DZ116" s="60"/>
      <c r="EA116" s="60">
        <f t="shared" si="621"/>
        <v>0.79234837811570646</v>
      </c>
      <c r="EB116" s="60">
        <f t="shared" si="622"/>
        <v>1.0647143753654289</v>
      </c>
      <c r="EC116" s="60">
        <f t="shared" si="623"/>
        <v>0.95055978042139699</v>
      </c>
      <c r="ED116" s="60">
        <f t="shared" si="624"/>
        <v>0.9742476611415809</v>
      </c>
      <c r="EE116" s="60"/>
      <c r="EF116" s="60">
        <f t="shared" si="625"/>
        <v>1.0647143753654289</v>
      </c>
      <c r="EG116" s="60">
        <f t="shared" si="626"/>
        <v>7.642592312340418</v>
      </c>
      <c r="EH116" s="60">
        <f t="shared" si="627"/>
        <v>0.30820024887800618</v>
      </c>
      <c r="EI116" s="60">
        <f t="shared" si="628"/>
        <v>3.1073697475044124</v>
      </c>
      <c r="EJ116" s="60">
        <f t="shared" si="629"/>
        <v>0</v>
      </c>
      <c r="EK116" s="60">
        <f t="shared" si="630"/>
        <v>1.294607909129355</v>
      </c>
      <c r="EL116" s="60">
        <f t="shared" si="631"/>
        <v>1.0809776402629729</v>
      </c>
      <c r="EM116" s="60">
        <f t="shared" si="632"/>
        <v>1.1274477287784161</v>
      </c>
      <c r="EN116" s="60">
        <f t="shared" si="633"/>
        <v>0</v>
      </c>
      <c r="EO116" s="60">
        <f t="shared" si="634"/>
        <v>0.43880441310642038</v>
      </c>
      <c r="EP116" s="60">
        <f t="shared" si="635"/>
        <v>0.40671080997488024</v>
      </c>
      <c r="EQ116" s="60">
        <f t="shared" si="636"/>
        <v>0</v>
      </c>
      <c r="ER116" s="60">
        <f t="shared" si="637"/>
        <v>0</v>
      </c>
      <c r="ES116" s="60">
        <f t="shared" si="638"/>
        <v>2.1294287507308578</v>
      </c>
      <c r="ET116" s="60">
        <f t="shared" si="639"/>
        <v>24.48843063340486</v>
      </c>
      <c r="EU116" s="60">
        <f t="shared" si="511"/>
        <v>-2.9768612668097205</v>
      </c>
      <c r="EV116" s="60" t="str">
        <f t="shared" si="640"/>
        <v/>
      </c>
      <c r="EW116" s="62">
        <f t="shared" si="641"/>
        <v>7.642592312340418</v>
      </c>
      <c r="EX116" s="62">
        <f t="shared" si="642"/>
        <v>0.35740768765958197</v>
      </c>
      <c r="EY116" s="62">
        <f t="shared" si="643"/>
        <v>0</v>
      </c>
      <c r="EZ116" s="62">
        <f t="shared" si="644"/>
        <v>8</v>
      </c>
      <c r="FA116" s="62">
        <f t="shared" si="645"/>
        <v>2.7499620598448304</v>
      </c>
      <c r="FB116" s="62">
        <f t="shared" si="646"/>
        <v>0.30820024887800618</v>
      </c>
      <c r="FC116" s="62">
        <f t="shared" si="647"/>
        <v>0</v>
      </c>
      <c r="FD116" s="62">
        <f t="shared" si="648"/>
        <v>-2.9768612668097205</v>
      </c>
      <c r="FE116" s="62">
        <f t="shared" si="649"/>
        <v>1.0809776402629729</v>
      </c>
      <c r="FF116" s="62">
        <f t="shared" si="650"/>
        <v>3.8377213178239113</v>
      </c>
      <c r="FG116" s="62">
        <f t="shared" si="651"/>
        <v>0</v>
      </c>
      <c r="FH116" s="62">
        <f t="shared" si="652"/>
        <v>5</v>
      </c>
      <c r="FI116" s="62">
        <f t="shared" si="653"/>
        <v>0</v>
      </c>
      <c r="FJ116" s="62">
        <f t="shared" si="654"/>
        <v>0.43374785811516414</v>
      </c>
      <c r="FK116" s="62">
        <f t="shared" si="655"/>
        <v>0</v>
      </c>
      <c r="FL116" s="62">
        <f t="shared" si="656"/>
        <v>1.1274477287784161</v>
      </c>
      <c r="FM116" s="62">
        <f t="shared" si="657"/>
        <v>0.43880441310642038</v>
      </c>
      <c r="FN116" s="62">
        <f t="shared" si="658"/>
        <v>2.0000000000000009</v>
      </c>
      <c r="FO116" s="62">
        <f t="shared" si="659"/>
        <v>0</v>
      </c>
      <c r="FP116" s="62">
        <f t="shared" si="660"/>
        <v>0.40671080997488024</v>
      </c>
      <c r="FQ116" s="62">
        <f t="shared" si="661"/>
        <v>0.40671080997488024</v>
      </c>
      <c r="FR116" s="62" t="str">
        <f t="shared" si="662"/>
        <v>Fail</v>
      </c>
      <c r="FS116" s="62" t="str">
        <f t="shared" si="663"/>
        <v>Low-Ca</v>
      </c>
      <c r="FT116" s="60">
        <f t="shared" si="664"/>
        <v>0.20195952942321907</v>
      </c>
      <c r="FU116" s="60"/>
      <c r="FV116" s="60">
        <f t="shared" si="665"/>
        <v>1.0323571876827145</v>
      </c>
      <c r="FW116" s="60">
        <f t="shared" si="666"/>
        <v>7.410330215054473</v>
      </c>
      <c r="FX116" s="60">
        <f t="shared" si="667"/>
        <v>0.29883389342386646</v>
      </c>
      <c r="FY116" s="60">
        <f t="shared" si="668"/>
        <v>3.0129352696332177</v>
      </c>
      <c r="FZ116" s="60">
        <f t="shared" si="669"/>
        <v>0</v>
      </c>
      <c r="GA116" s="60">
        <f t="shared" si="670"/>
        <v>1.2552641451486652</v>
      </c>
      <c r="GB116" s="60">
        <f t="shared" si="671"/>
        <v>1.0481262040505126</v>
      </c>
      <c r="GC116" s="60">
        <f t="shared" si="672"/>
        <v>1.0931840439756142</v>
      </c>
      <c r="GD116" s="60">
        <f t="shared" si="673"/>
        <v>0</v>
      </c>
      <c r="GE116" s="60">
        <f t="shared" si="674"/>
        <v>0.4254689335830838</v>
      </c>
      <c r="GF116" s="60">
        <f t="shared" si="675"/>
        <v>0.39435067065917945</v>
      </c>
      <c r="GG116" s="60">
        <f t="shared" si="676"/>
        <v>0</v>
      </c>
      <c r="GH116" s="60">
        <f t="shared" si="677"/>
        <v>0</v>
      </c>
      <c r="GI116" s="60">
        <f t="shared" si="678"/>
        <v>2.0647143753654289</v>
      </c>
      <c r="GJ116" s="60">
        <f t="shared" si="679"/>
        <v>23.74421531670243</v>
      </c>
      <c r="GK116" s="60">
        <f t="shared" si="512"/>
        <v>-1.4884306334048603</v>
      </c>
      <c r="GL116" s="60"/>
      <c r="GM116" s="88">
        <f t="shared" si="680"/>
        <v>7.410330215054473</v>
      </c>
      <c r="GN116" s="88">
        <f t="shared" si="681"/>
        <v>0.58966978494552702</v>
      </c>
      <c r="GO116" s="88">
        <f t="shared" si="682"/>
        <v>0</v>
      </c>
      <c r="GP116" s="87">
        <f t="shared" si="683"/>
        <v>8</v>
      </c>
      <c r="GQ116" s="88">
        <f t="shared" si="684"/>
        <v>2.4232654846876907</v>
      </c>
      <c r="GR116" s="88">
        <f t="shared" si="685"/>
        <v>0.29883389342386646</v>
      </c>
      <c r="GS116" s="88">
        <f t="shared" si="686"/>
        <v>0</v>
      </c>
      <c r="GT116" s="88">
        <f t="shared" si="687"/>
        <v>-1.4884306334048603</v>
      </c>
      <c r="GU116" s="88">
        <f t="shared" si="688"/>
        <v>1.0481262040505126</v>
      </c>
      <c r="GV116" s="88">
        <f t="shared" si="689"/>
        <v>2.7182050512427907</v>
      </c>
      <c r="GW116" s="88">
        <f t="shared" si="690"/>
        <v>0</v>
      </c>
      <c r="GX116" s="87">
        <f t="shared" si="691"/>
        <v>5</v>
      </c>
      <c r="GY116" s="88">
        <f t="shared" si="692"/>
        <v>0</v>
      </c>
      <c r="GZ116" s="88">
        <f t="shared" si="693"/>
        <v>2.5489727310734844E-2</v>
      </c>
      <c r="HA116" s="88">
        <f t="shared" si="694"/>
        <v>0</v>
      </c>
      <c r="HB116" s="88">
        <f t="shared" si="695"/>
        <v>1.0931840439756142</v>
      </c>
      <c r="HC116" s="88">
        <f t="shared" si="696"/>
        <v>0.4254689335830838</v>
      </c>
      <c r="HD116" s="87">
        <f t="shared" si="697"/>
        <v>1.5441427048694329</v>
      </c>
      <c r="HE116" s="88">
        <f t="shared" si="698"/>
        <v>0</v>
      </c>
      <c r="HF116" s="88">
        <f t="shared" si="699"/>
        <v>0.39435067065917945</v>
      </c>
      <c r="HG116" s="88">
        <f t="shared" si="700"/>
        <v>0.39435067065917945</v>
      </c>
      <c r="HH116" s="96" t="str">
        <f t="shared" si="701"/>
        <v>Fail</v>
      </c>
      <c r="HI116" s="83">
        <f t="shared" si="702"/>
        <v>0.27641763913936429</v>
      </c>
      <c r="HJ116" s="83">
        <f t="shared" si="703"/>
        <v>0.39435067065917945</v>
      </c>
      <c r="HK116" s="83">
        <f t="shared" si="704"/>
        <v>0.29883389342386646</v>
      </c>
      <c r="HL116" s="83">
        <f t="shared" si="705"/>
        <v>7.410330215054473</v>
      </c>
      <c r="HM116" s="96" t="str">
        <f t="shared" si="706"/>
        <v>Ferroactinolite</v>
      </c>
      <c r="HN116" s="60"/>
      <c r="HO116" s="60"/>
      <c r="HP116" s="97">
        <f>parameters!$E$5+parameters!$F$5*calcs!$Q116 +parameters!$G$5*calcs!$GM116+parameters!$H$5*LN(calcs!$GM116)+parameters!$I$5*calcs!$GQ116+parameters!$J$5*(calcs!$GU116+calcs!$GY116) + parameters!$K$5*calcs!$GT116+parameters!$L$5*(calcs!$GV116+calcs!$GZ116)+parameters!$M$5*(calcs!$GT116+calcs!$GV116+calcs!$GZ116)+parameters!$N$5*(calcs!$GO116+calcs!$GR116)+parameters!$O$5*calcs!$HB116+parameters!$P$5*calcs!$HE116</f>
        <v>82.748694758345351</v>
      </c>
      <c r="HQ116" s="97">
        <f>parameters!$E$6+parameters!$F$6*calcs!$Q116 +parameters!$G$6*calcs!$GM116+parameters!$H$6*LN(calcs!$GM116)+parameters!$I$6*calcs!$GQ116+parameters!$J$6*(calcs!$GU116+calcs!$GY116) + parameters!$K$6*calcs!$GT116+parameters!$L$6*(calcs!$GV116+calcs!$GZ116)+parameters!$M$6*(calcs!$GT116+calcs!$GV116+calcs!$GZ116)+parameters!$N$6*(calcs!$GO116+calcs!$GR116)+parameters!$O$6*calcs!$HB116+parameters!$P$6*calcs!$HE116</f>
        <v>72.811016551697122</v>
      </c>
      <c r="HR116" s="97">
        <f>parameters!$E$7+parameters!$F$7*calcs!$Q116 +parameters!$G$7*calcs!$GM116+parameters!$H$7*LN(calcs!$GM116)+parameters!$I$7*calcs!$GQ116+parameters!$J$7*(calcs!$GU116+calcs!$GY116) + parameters!$K$7*calcs!$GT116+parameters!$L$7*(calcs!$GV116+calcs!$GZ116)+parameters!$M$7*(calcs!$GT116+calcs!$GV116+calcs!$GZ116)+parameters!$N$7*(calcs!$GO116+calcs!$GR116)+parameters!$O$7*calcs!$HB116+parameters!$P$7*calcs!$HE116</f>
        <v>105.82420222174672</v>
      </c>
      <c r="HS116" s="97">
        <f>parameters!$E$8+parameters!$F$8*calcs!$Q116 +parameters!$G$8*calcs!$GM116+parameters!$H$8*LN(calcs!$GM116)+parameters!$I$8*calcs!$GQ116+parameters!$J$8*(calcs!$GU116+calcs!$GY116) + parameters!$K$8*calcs!$GT116+parameters!$L$8*(calcs!$GV116+calcs!$GZ116)+parameters!$M$8*(calcs!$GT116+calcs!$GV116+calcs!$GZ116)+parameters!$N$8*(calcs!$GO116+calcs!$GR116)+parameters!$O$8*calcs!$HB116+parameters!$P$8*calcs!$HE116</f>
        <v>105.40122055200725</v>
      </c>
      <c r="HT116" s="81"/>
      <c r="HU116" s="97">
        <f>EXP(parameters!$E$10+parameters!$F$10*calcs!$Q116 +parameters!$G$10*calcs!$GM116+parameters!$H$10*LN(calcs!$GM116)+parameters!$I$10*calcs!$GQ116+parameters!$J$10*(calcs!$GU116+calcs!$GY116) + parameters!$K$10*calcs!$GT116+parameters!$L$10*(calcs!$GV116+calcs!$GZ116)+parameters!$M$10*(calcs!$GT116+calcs!$GV116+calcs!$GZ116)+parameters!$N$10*(calcs!$GO116+calcs!$GR116)+parameters!$O$10*calcs!$HB116+parameters!$P$10*calcs!$HE116)</f>
        <v>0.13159863458198293</v>
      </c>
      <c r="HV116" s="97">
        <f>EXP(parameters!$E$11+parameters!$F$11*calcs!$Q116 +parameters!$G$11*calcs!$GM116+parameters!$H$11*LN(calcs!$GM116)+parameters!$I$11*calcs!$GQ116+parameters!$J$11*(calcs!$GU116+calcs!$GY116) + parameters!$K$11*calcs!$GT116+parameters!$L$11*(calcs!$GV116+calcs!$GZ116)+parameters!$M$11*(calcs!$GT116+calcs!$GV116+calcs!$GZ116)+parameters!$N$11*(calcs!$GO116+calcs!$GR116)+parameters!$O$11*calcs!$HB116+parameters!$P$11*calcs!$HE116)</f>
        <v>0.28433159020450038</v>
      </c>
      <c r="HX116" s="97">
        <f>EXP(parameters!$E$13+parameters!$F$13*calcs!$Q116 +parameters!$G$13*calcs!$GM116+parameters!$H$13*LN(calcs!$GM116)+parameters!$I$13*calcs!$GQ116+parameters!$J$13*(calcs!$GU116+calcs!$GY116) + parameters!$K$13*calcs!$GT116+parameters!$L$13*(calcs!$GV116+calcs!$GZ116)+parameters!$M$13*(calcs!$GT116+calcs!$GV116+calcs!$GZ116)+parameters!$N$13*(calcs!$GO116+calcs!$GR116)+parameters!$O$13*calcs!$HB116+parameters!$P$13*calcs!$HE116)</f>
        <v>0.44690619122185038</v>
      </c>
      <c r="HY116" s="97">
        <f>EXP(parameters!$E$14+parameters!$F$14*calcs!$Q116 +parameters!$G$14*calcs!$GM116+parameters!$H$14*LN(calcs!$GM116)+parameters!$I$14*calcs!$GQ116+parameters!$J$14*(calcs!$GU116+calcs!$GY116) + parameters!$K$14*calcs!$GT116+parameters!$L$14*(calcs!$GV116+calcs!$GZ116)+parameters!$M$14*(calcs!$GT116+calcs!$GV116+calcs!$GZ116)+parameters!$N$14*(calcs!$GO116+calcs!$GR116)+parameters!$O$14*calcs!$HB116+parameters!$P$14*calcs!$HE116)</f>
        <v>0.39728256598857581</v>
      </c>
      <c r="HZ116" s="81"/>
      <c r="IA116" s="97">
        <f>EXP(parameters!$E$16+parameters!$F$16*calcs!$Q116 +parameters!$G$16*calcs!$GM116+parameters!$H$16*LN(calcs!$GM116)+parameters!$I$16*calcs!$GQ116+parameters!$J$16*(calcs!$GU116+calcs!$GY116) + parameters!$K$16*calcs!$GT116+parameters!$L$16*(calcs!$GV116+calcs!$GZ116)+parameters!$M$16*(calcs!$GT116+calcs!$GV116+calcs!$GZ116)+parameters!$N$16*(calcs!$GO116+calcs!$GR116)+parameters!$O$16*calcs!$HB116+parameters!$P$16*calcs!$HE116)</f>
        <v>5.0990775621838999E-2</v>
      </c>
      <c r="IB116" s="81"/>
      <c r="IC116" s="97">
        <f>(parameters!$E$18+parameters!$F$18*calcs!$Q116 +parameters!$G$18*calcs!$GM116+parameters!$H$18*LN(calcs!$GM116)+parameters!$I$18*calcs!$GQ116+parameters!$J$18*(calcs!$GU116+calcs!$GY116) + parameters!$K$18*calcs!$GT116+parameters!$L$18*(calcs!$GV116+calcs!$GZ116)+parameters!$M$18*(calcs!$GT116+calcs!$GV116+calcs!$GZ116)+parameters!$N$18*(calcs!$GO116+calcs!$GR116)+parameters!$O$18*calcs!$HB116+parameters!$P$18*calcs!$HE116)</f>
        <v>-8.2261939282357357</v>
      </c>
      <c r="ID116" s="97">
        <f>EXP(parameters!$E$19+parameters!$F$19*calcs!$Q116 +parameters!$G$19*calcs!$GM116+parameters!$H$19*LN(calcs!$GM116)+parameters!$I$19*calcs!$GQ116+parameters!$J$19*(calcs!$GU116+calcs!$GY116) + parameters!$K$19*calcs!$GT116+parameters!$L$19*(calcs!$GV116+calcs!$GZ116)+parameters!$M$19*(calcs!$GT116+calcs!$GV116+calcs!$GZ116)+parameters!$N$19*(calcs!$GO116+calcs!$GR116)+parameters!$O$19*calcs!$HB116+parameters!$P$19*calcs!$HE116)</f>
        <v>5.1018509121853581</v>
      </c>
      <c r="IE116" s="73"/>
      <c r="IF116" s="97">
        <f>(parameters!$E$21+parameters!$F$21*calcs!$Q116 +parameters!$G$21*calcs!$GM116+parameters!$H$21*LN(calcs!$GM116)+parameters!$I$21*calcs!$GQ116+parameters!$J$21*(calcs!$GU116+calcs!$GY116) + parameters!$K$21*calcs!$GT116+parameters!$L$21*(calcs!$GV116+calcs!$GZ116)+parameters!$M$21*(calcs!$GT116+calcs!$GV116+calcs!$GZ116)+parameters!$N$21*(calcs!$GO116+calcs!$GR116)+parameters!$O$21*calcs!$HB116+parameters!$P$21*calcs!$HE116)</f>
        <v>1.1028231952234799</v>
      </c>
      <c r="IG116" s="97">
        <f>(parameters!$E$22+parameters!$F$22*calcs!$Q116 +parameters!$G$22*calcs!$GM116+parameters!$H$22*LN(calcs!$GM116)+parameters!$I$22*calcs!$GQ116+parameters!$J$22*(calcs!$GU116+calcs!$GY116) + parameters!$K$22*calcs!$GT116+parameters!$L$22*(calcs!$GV116+calcs!$GZ116)+parameters!$M$22*(calcs!$GT116+calcs!$GV116+calcs!$GZ116)+parameters!$N$22*(calcs!$GO116+calcs!$GR116)+parameters!$O$22*calcs!$HB116+parameters!$P$22*calcs!$HE116)</f>
        <v>2.2812355841200223</v>
      </c>
      <c r="IH116" s="81"/>
      <c r="II116" s="97">
        <f>(parameters!$E$24+parameters!$F$24*calcs!$Q116 +parameters!$G$24*calcs!$GM116+parameters!$H$24*LN(calcs!$GM116)+parameters!$I$24*calcs!$GQ116+parameters!$J$24*(calcs!$GU116+calcs!$GY116) + parameters!$K$24*calcs!$GT116+parameters!$L$24*(calcs!$GV116+calcs!$GZ116)+parameters!$M$24*(calcs!$GT116+calcs!$GV116+calcs!$GZ116)+parameters!$N$24*(calcs!$GO116+calcs!$GR116)+parameters!$O$24*calcs!$HB116+parameters!$P$24*calcs!$HE116)</f>
        <v>17.465502474640623</v>
      </c>
    </row>
    <row r="117" spans="1:243" x14ac:dyDescent="0.3">
      <c r="A117" s="137" t="s">
        <v>188</v>
      </c>
      <c r="C117" s="114">
        <v>52.25</v>
      </c>
      <c r="D117" s="114">
        <v>1.71</v>
      </c>
      <c r="E117" s="114">
        <v>18.91</v>
      </c>
      <c r="F117" s="114"/>
      <c r="G117" s="114">
        <v>9.8000000000000007</v>
      </c>
      <c r="H117" s="114">
        <v>1.98</v>
      </c>
      <c r="I117" s="114">
        <v>4.5999999999999996</v>
      </c>
      <c r="J117" s="114"/>
      <c r="K117" s="114">
        <v>3.81</v>
      </c>
      <c r="L117" s="114">
        <v>3.48</v>
      </c>
      <c r="M117" s="91">
        <v>0</v>
      </c>
      <c r="N117" s="91">
        <v>0</v>
      </c>
      <c r="O117" s="91">
        <v>0</v>
      </c>
      <c r="P117" s="91">
        <v>95.759999999999991</v>
      </c>
      <c r="Q117" s="60">
        <v>1025</v>
      </c>
      <c r="R117" s="92">
        <f t="shared" si="513"/>
        <v>0.86967376830892151</v>
      </c>
      <c r="S117" s="93">
        <f t="shared" si="514"/>
        <v>2.1409790910229119E-2</v>
      </c>
      <c r="T117" s="93">
        <f t="shared" si="515"/>
        <v>0.18546270542127788</v>
      </c>
      <c r="U117" s="93">
        <f t="shared" si="516"/>
        <v>0</v>
      </c>
      <c r="V117" s="93">
        <f t="shared" si="517"/>
        <v>0.1364142538975501</v>
      </c>
      <c r="W117" s="93">
        <f t="shared" si="518"/>
        <v>4.9119325229471593E-2</v>
      </c>
      <c r="X117" s="93">
        <f t="shared" si="519"/>
        <v>8.2025677603423677E-2</v>
      </c>
      <c r="Y117" s="93">
        <f t="shared" si="520"/>
        <v>0</v>
      </c>
      <c r="Z117" s="93">
        <f t="shared" si="521"/>
        <v>6.1472434211587795E-2</v>
      </c>
      <c r="AA117" s="93">
        <f t="shared" si="522"/>
        <v>3.694134181993431E-2</v>
      </c>
      <c r="AB117" s="93">
        <f t="shared" si="523"/>
        <v>0</v>
      </c>
      <c r="AC117" s="94">
        <f t="shared" si="524"/>
        <v>0</v>
      </c>
      <c r="AD117" s="92">
        <f t="shared" si="525"/>
        <v>1.739347536617843</v>
      </c>
      <c r="AE117" s="93">
        <f t="shared" si="526"/>
        <v>4.2819581820458238E-2</v>
      </c>
      <c r="AF117" s="93">
        <f t="shared" si="527"/>
        <v>0.55638811626383367</v>
      </c>
      <c r="AG117" s="93">
        <f t="shared" si="528"/>
        <v>0</v>
      </c>
      <c r="AH117" s="93">
        <f t="shared" si="529"/>
        <v>0.1364142538975501</v>
      </c>
      <c r="AI117" s="93">
        <f t="shared" si="530"/>
        <v>4.9119325229471593E-2</v>
      </c>
      <c r="AJ117" s="93">
        <f t="shared" si="531"/>
        <v>8.2025677603423677E-2</v>
      </c>
      <c r="AK117" s="93">
        <f t="shared" si="532"/>
        <v>0</v>
      </c>
      <c r="AL117" s="93">
        <f t="shared" si="533"/>
        <v>6.1472434211587795E-2</v>
      </c>
      <c r="AM117" s="93">
        <f t="shared" si="534"/>
        <v>3.694134181993431E-2</v>
      </c>
      <c r="AN117" s="94">
        <f t="shared" si="535"/>
        <v>2.7045282674641022</v>
      </c>
      <c r="AO117" s="92">
        <f t="shared" si="536"/>
        <v>14.791856244756882</v>
      </c>
      <c r="AP117" s="93">
        <f t="shared" si="537"/>
        <v>0.36414867380697902</v>
      </c>
      <c r="AQ117" s="93">
        <f t="shared" si="538"/>
        <v>4.7316668226460052</v>
      </c>
      <c r="AR117" s="93">
        <f t="shared" si="539"/>
        <v>0</v>
      </c>
      <c r="AS117" s="93">
        <f t="shared" si="540"/>
        <v>1.1601016995786668</v>
      </c>
      <c r="AT117" s="93">
        <f t="shared" si="541"/>
        <v>0.41772330275443942</v>
      </c>
      <c r="AU117" s="93">
        <f t="shared" si="542"/>
        <v>0.69756733829508244</v>
      </c>
      <c r="AV117" s="93">
        <f t="shared" si="543"/>
        <v>0</v>
      </c>
      <c r="AW117" s="93">
        <f t="shared" si="544"/>
        <v>0.52277730052798788</v>
      </c>
      <c r="AX117" s="93">
        <f t="shared" si="545"/>
        <v>0.31415861763395925</v>
      </c>
      <c r="AY117" s="94">
        <f t="shared" si="546"/>
        <v>23.000000000000004</v>
      </c>
      <c r="AZ117" s="92">
        <f t="shared" si="547"/>
        <v>7.3959281223784412</v>
      </c>
      <c r="BA117" s="93">
        <f t="shared" si="548"/>
        <v>0.18207433690348951</v>
      </c>
      <c r="BB117" s="93">
        <f t="shared" si="549"/>
        <v>3.15444454843067</v>
      </c>
      <c r="BC117" s="93">
        <f t="shared" si="550"/>
        <v>0</v>
      </c>
      <c r="BD117" s="93">
        <f t="shared" si="551"/>
        <v>1.1601016995786668</v>
      </c>
      <c r="BE117" s="93">
        <f t="shared" si="552"/>
        <v>0.41772330275443942</v>
      </c>
      <c r="BF117" s="93">
        <f t="shared" si="553"/>
        <v>0.69756733829508244</v>
      </c>
      <c r="BG117" s="93">
        <f t="shared" si="554"/>
        <v>0</v>
      </c>
      <c r="BH117" s="93">
        <f t="shared" si="555"/>
        <v>1.0455546010559758</v>
      </c>
      <c r="BI117" s="93">
        <f t="shared" si="556"/>
        <v>0.62831723526791849</v>
      </c>
      <c r="BJ117" s="93">
        <f t="shared" si="557"/>
        <v>0</v>
      </c>
      <c r="BK117" s="93">
        <f t="shared" si="558"/>
        <v>0</v>
      </c>
      <c r="BL117" s="93">
        <f t="shared" si="559"/>
        <v>2</v>
      </c>
      <c r="BM117" s="94">
        <f t="shared" si="560"/>
        <v>14.681711184664682</v>
      </c>
      <c r="BN117" s="95">
        <f t="shared" si="561"/>
        <v>7.3959281223784412</v>
      </c>
      <c r="BO117" s="66">
        <f t="shared" si="562"/>
        <v>0.60407187762155878</v>
      </c>
      <c r="BP117" s="66">
        <f t="shared" si="563"/>
        <v>0</v>
      </c>
      <c r="BQ117" s="66">
        <f t="shared" si="564"/>
        <v>8</v>
      </c>
      <c r="BR117" s="66">
        <f t="shared" si="565"/>
        <v>2.5503726708091112</v>
      </c>
      <c r="BS117" s="66">
        <f t="shared" si="566"/>
        <v>0.18207433690348951</v>
      </c>
      <c r="BT117" s="66">
        <f t="shared" si="567"/>
        <v>0</v>
      </c>
      <c r="BU117" s="66"/>
      <c r="BV117" s="66">
        <f t="shared" si="568"/>
        <v>0.41772330275443942</v>
      </c>
      <c r="BW117" s="66">
        <f t="shared" si="569"/>
        <v>1.1601016995786668</v>
      </c>
      <c r="BX117" s="66">
        <f t="shared" si="570"/>
        <v>0</v>
      </c>
      <c r="BY117" s="66">
        <f t="shared" si="571"/>
        <v>4.3102720100457068</v>
      </c>
      <c r="BZ117" s="66">
        <f t="shared" si="572"/>
        <v>0</v>
      </c>
      <c r="CA117" s="66">
        <f t="shared" si="573"/>
        <v>0</v>
      </c>
      <c r="CB117" s="66">
        <f t="shared" si="574"/>
        <v>0</v>
      </c>
      <c r="CC117" s="66">
        <f t="shared" si="575"/>
        <v>0.69756733829508244</v>
      </c>
      <c r="CD117" s="56">
        <f t="shared" si="576"/>
        <v>0.69756733829508244</v>
      </c>
      <c r="CE117" s="66">
        <f t="shared" si="577"/>
        <v>1.3951346765901649</v>
      </c>
      <c r="CF117" s="66">
        <f t="shared" si="578"/>
        <v>0.34798726276089331</v>
      </c>
      <c r="CG117" s="66">
        <f t="shared" si="579"/>
        <v>0.62831723526791849</v>
      </c>
      <c r="CH117" s="67">
        <f t="shared" si="580"/>
        <v>0.97630449802881181</v>
      </c>
      <c r="CI117" s="60"/>
      <c r="CJ117" s="60">
        <f t="shared" si="581"/>
        <v>1.0816762774902815</v>
      </c>
      <c r="CK117" s="60">
        <f t="shared" si="582"/>
        <v>1.0897912238399223</v>
      </c>
      <c r="CL117" s="60">
        <f t="shared" si="583"/>
        <v>1.1531507730308279</v>
      </c>
      <c r="CM117" s="60"/>
      <c r="CN117" s="60">
        <f t="shared" si="584"/>
        <v>1</v>
      </c>
      <c r="CO117" s="60">
        <f t="shared" si="585"/>
        <v>7.3959281223784412</v>
      </c>
      <c r="CP117" s="60">
        <f t="shared" si="586"/>
        <v>0.18207433690348951</v>
      </c>
      <c r="CQ117" s="60">
        <f t="shared" si="587"/>
        <v>3.15444454843067</v>
      </c>
      <c r="CR117" s="60">
        <f t="shared" si="588"/>
        <v>0</v>
      </c>
      <c r="CS117" s="60">
        <f t="shared" si="589"/>
        <v>1.1601016995786668</v>
      </c>
      <c r="CT117" s="60">
        <f t="shared" si="590"/>
        <v>0.41772330275443942</v>
      </c>
      <c r="CU117" s="60">
        <f t="shared" si="591"/>
        <v>0.69756733829508244</v>
      </c>
      <c r="CV117" s="60">
        <f t="shared" si="592"/>
        <v>0</v>
      </c>
      <c r="CW117" s="60">
        <f t="shared" si="593"/>
        <v>1.0455546010559758</v>
      </c>
      <c r="CX117" s="60">
        <f t="shared" si="594"/>
        <v>0.62831723526791849</v>
      </c>
      <c r="CY117" s="60">
        <f t="shared" si="595"/>
        <v>0</v>
      </c>
      <c r="CZ117" s="60">
        <f t="shared" si="596"/>
        <v>0</v>
      </c>
      <c r="DA117" s="60">
        <f t="shared" si="597"/>
        <v>2</v>
      </c>
      <c r="DB117" s="60">
        <f t="shared" si="598"/>
        <v>23.000000000000004</v>
      </c>
      <c r="DC117" s="60">
        <f t="shared" si="510"/>
        <v>-7.1054273576010019E-15</v>
      </c>
      <c r="DD117" s="60" t="str">
        <f t="shared" si="599"/>
        <v/>
      </c>
      <c r="DE117" s="59">
        <f t="shared" si="600"/>
        <v>7.3959281223784412</v>
      </c>
      <c r="DF117" s="59">
        <f t="shared" si="601"/>
        <v>0.60407187762155878</v>
      </c>
      <c r="DG117" s="59">
        <f t="shared" si="602"/>
        <v>0</v>
      </c>
      <c r="DH117" s="59">
        <f t="shared" si="603"/>
        <v>8</v>
      </c>
      <c r="DI117" s="59">
        <f t="shared" si="604"/>
        <v>2.5503726708091112</v>
      </c>
      <c r="DJ117" s="59">
        <f t="shared" si="605"/>
        <v>0.18207433690348951</v>
      </c>
      <c r="DK117" s="59">
        <f t="shared" si="606"/>
        <v>0</v>
      </c>
      <c r="DL117" s="59">
        <f t="shared" si="607"/>
        <v>-7.1054273576010019E-15</v>
      </c>
      <c r="DM117" s="59">
        <f t="shared" si="608"/>
        <v>0.41772330275443942</v>
      </c>
      <c r="DN117" s="59">
        <f t="shared" si="609"/>
        <v>1.1601016995786739</v>
      </c>
      <c r="DO117" s="59">
        <f t="shared" si="610"/>
        <v>0</v>
      </c>
      <c r="DP117" s="59">
        <f t="shared" si="611"/>
        <v>4.3102720100457068</v>
      </c>
      <c r="DQ117" s="59">
        <f t="shared" si="612"/>
        <v>0</v>
      </c>
      <c r="DR117" s="59">
        <f t="shared" si="613"/>
        <v>0</v>
      </c>
      <c r="DS117" s="59">
        <f t="shared" si="614"/>
        <v>0</v>
      </c>
      <c r="DT117" s="59">
        <f t="shared" si="615"/>
        <v>0.69756733829508244</v>
      </c>
      <c r="DU117" s="59">
        <f t="shared" si="616"/>
        <v>1.0455546010559758</v>
      </c>
      <c r="DV117" s="59">
        <f t="shared" si="617"/>
        <v>1.7431219393510582</v>
      </c>
      <c r="DW117" s="59">
        <f t="shared" si="618"/>
        <v>0</v>
      </c>
      <c r="DX117" s="59">
        <f t="shared" si="619"/>
        <v>0</v>
      </c>
      <c r="DY117" s="59">
        <f t="shared" si="620"/>
        <v>0</v>
      </c>
      <c r="DZ117" s="60"/>
      <c r="EA117" s="60">
        <f t="shared" si="621"/>
        <v>0.75826705364962976</v>
      </c>
      <c r="EB117" s="60">
        <f t="shared" si="622"/>
        <v>1.0673578250216111</v>
      </c>
      <c r="EC117" s="60">
        <f t="shared" si="623"/>
        <v>0.99939733662671748</v>
      </c>
      <c r="ED117" s="60">
        <f t="shared" si="624"/>
        <v>0.97540078036793054</v>
      </c>
      <c r="EE117" s="60"/>
      <c r="EF117" s="60">
        <f t="shared" si="625"/>
        <v>1.0673578250216111</v>
      </c>
      <c r="EG117" s="60">
        <f t="shared" si="626"/>
        <v>7.8941017547180214</v>
      </c>
      <c r="EH117" s="60">
        <f t="shared" si="627"/>
        <v>0.19433846822956063</v>
      </c>
      <c r="EI117" s="60">
        <f t="shared" si="628"/>
        <v>3.3669210723642382</v>
      </c>
      <c r="EJ117" s="60">
        <f t="shared" si="629"/>
        <v>0</v>
      </c>
      <c r="EK117" s="60">
        <f t="shared" si="630"/>
        <v>1.2382436268661603</v>
      </c>
      <c r="EL117" s="60">
        <f t="shared" si="631"/>
        <v>0.44586023588882245</v>
      </c>
      <c r="EM117" s="60">
        <f t="shared" si="632"/>
        <v>0.7445539570087536</v>
      </c>
      <c r="EN117" s="60">
        <f t="shared" si="633"/>
        <v>0</v>
      </c>
      <c r="EO117" s="60">
        <f t="shared" si="634"/>
        <v>1.1159808849244446</v>
      </c>
      <c r="EP117" s="60">
        <f t="shared" si="635"/>
        <v>0.67063931765915741</v>
      </c>
      <c r="EQ117" s="60">
        <f t="shared" si="636"/>
        <v>0</v>
      </c>
      <c r="ER117" s="60">
        <f t="shared" si="637"/>
        <v>0</v>
      </c>
      <c r="ES117" s="60">
        <f t="shared" si="638"/>
        <v>2.1347156500432223</v>
      </c>
      <c r="ET117" s="60">
        <f t="shared" si="639"/>
        <v>24.549229975497063</v>
      </c>
      <c r="EU117" s="60">
        <f t="shared" si="511"/>
        <v>-3.0984599509941262</v>
      </c>
      <c r="EV117" s="60" t="str">
        <f t="shared" si="640"/>
        <v/>
      </c>
      <c r="EW117" s="62">
        <f t="shared" si="641"/>
        <v>7.8941017547180214</v>
      </c>
      <c r="EX117" s="62">
        <f t="shared" si="642"/>
        <v>0.10589824528197855</v>
      </c>
      <c r="EY117" s="62">
        <f t="shared" si="643"/>
        <v>0</v>
      </c>
      <c r="EZ117" s="62">
        <f t="shared" si="644"/>
        <v>8</v>
      </c>
      <c r="FA117" s="62">
        <f t="shared" si="645"/>
        <v>3.2610228270822597</v>
      </c>
      <c r="FB117" s="62">
        <f t="shared" si="646"/>
        <v>0.19433846822956063</v>
      </c>
      <c r="FC117" s="62">
        <f t="shared" si="647"/>
        <v>0</v>
      </c>
      <c r="FD117" s="62">
        <f t="shared" si="648"/>
        <v>-3.0984599509941262</v>
      </c>
      <c r="FE117" s="62">
        <f t="shared" si="649"/>
        <v>0.44586023588882245</v>
      </c>
      <c r="FF117" s="62">
        <f t="shared" si="650"/>
        <v>4.197238419793484</v>
      </c>
      <c r="FG117" s="62">
        <f t="shared" si="651"/>
        <v>0</v>
      </c>
      <c r="FH117" s="62">
        <f t="shared" si="652"/>
        <v>5</v>
      </c>
      <c r="FI117" s="62">
        <f t="shared" si="653"/>
        <v>0</v>
      </c>
      <c r="FJ117" s="62">
        <f t="shared" si="654"/>
        <v>0.13946515806680271</v>
      </c>
      <c r="FK117" s="62">
        <f t="shared" si="655"/>
        <v>0</v>
      </c>
      <c r="FL117" s="62">
        <f t="shared" si="656"/>
        <v>0.7445539570087536</v>
      </c>
      <c r="FM117" s="62">
        <f t="shared" si="657"/>
        <v>1.1159808849244446</v>
      </c>
      <c r="FN117" s="62">
        <f t="shared" si="658"/>
        <v>2.0000000000000009</v>
      </c>
      <c r="FO117" s="62">
        <f t="shared" si="659"/>
        <v>0</v>
      </c>
      <c r="FP117" s="62">
        <f t="shared" si="660"/>
        <v>0.67063931765915741</v>
      </c>
      <c r="FQ117" s="62">
        <f t="shared" si="661"/>
        <v>0.67063931765915741</v>
      </c>
      <c r="FR117" s="62" t="str">
        <f t="shared" si="662"/>
        <v>Fail</v>
      </c>
      <c r="FS117" s="62" t="str">
        <f t="shared" si="663"/>
        <v>Low-Ca</v>
      </c>
      <c r="FT117" s="60">
        <f t="shared" si="664"/>
        <v>9.3226196921208926E-2</v>
      </c>
      <c r="FU117" s="60"/>
      <c r="FV117" s="60">
        <f t="shared" si="665"/>
        <v>1.0336789125108057</v>
      </c>
      <c r="FW117" s="60">
        <f t="shared" si="666"/>
        <v>7.6450149385482318</v>
      </c>
      <c r="FX117" s="60">
        <f t="shared" si="667"/>
        <v>0.1882064025665251</v>
      </c>
      <c r="FY117" s="60">
        <f t="shared" si="668"/>
        <v>3.2606828103974546</v>
      </c>
      <c r="FZ117" s="60">
        <f t="shared" si="669"/>
        <v>0</v>
      </c>
      <c r="GA117" s="60">
        <f t="shared" si="670"/>
        <v>1.1991726632224138</v>
      </c>
      <c r="GB117" s="60">
        <f t="shared" si="671"/>
        <v>0.43179176932163099</v>
      </c>
      <c r="GC117" s="60">
        <f t="shared" si="672"/>
        <v>0.72106064765191813</v>
      </c>
      <c r="GD117" s="60">
        <f t="shared" si="673"/>
        <v>0</v>
      </c>
      <c r="GE117" s="60">
        <f t="shared" si="674"/>
        <v>1.0807677429902103</v>
      </c>
      <c r="GF117" s="60">
        <f t="shared" si="675"/>
        <v>0.64947827646353806</v>
      </c>
      <c r="GG117" s="60">
        <f t="shared" si="676"/>
        <v>0</v>
      </c>
      <c r="GH117" s="60">
        <f t="shared" si="677"/>
        <v>0</v>
      </c>
      <c r="GI117" s="60">
        <f t="shared" si="678"/>
        <v>2.0673578250216114</v>
      </c>
      <c r="GJ117" s="60">
        <f t="shared" si="679"/>
        <v>23.774614987748532</v>
      </c>
      <c r="GK117" s="60">
        <f t="shared" si="512"/>
        <v>-1.5492299754970631</v>
      </c>
      <c r="GL117" s="60"/>
      <c r="GM117" s="88">
        <f t="shared" si="680"/>
        <v>7.6450149385482318</v>
      </c>
      <c r="GN117" s="88">
        <f t="shared" si="681"/>
        <v>0.35498506145176822</v>
      </c>
      <c r="GO117" s="88">
        <f t="shared" si="682"/>
        <v>0</v>
      </c>
      <c r="GP117" s="87">
        <f t="shared" si="683"/>
        <v>8</v>
      </c>
      <c r="GQ117" s="88">
        <f t="shared" si="684"/>
        <v>2.9056977489456863</v>
      </c>
      <c r="GR117" s="88">
        <f t="shared" si="685"/>
        <v>0.1882064025665251</v>
      </c>
      <c r="GS117" s="88">
        <f t="shared" si="686"/>
        <v>0</v>
      </c>
      <c r="GT117" s="88">
        <f t="shared" si="687"/>
        <v>-1.5492299754970631</v>
      </c>
      <c r="GU117" s="88">
        <f t="shared" si="688"/>
        <v>0.43179176932163099</v>
      </c>
      <c r="GV117" s="88">
        <f t="shared" si="689"/>
        <v>2.7484026387194769</v>
      </c>
      <c r="GW117" s="88">
        <f t="shared" si="690"/>
        <v>0</v>
      </c>
      <c r="GX117" s="87">
        <f t="shared" si="691"/>
        <v>4.7248685840562565</v>
      </c>
      <c r="GY117" s="88">
        <f t="shared" si="692"/>
        <v>0</v>
      </c>
      <c r="GZ117" s="88">
        <f t="shared" si="693"/>
        <v>0</v>
      </c>
      <c r="HA117" s="88">
        <f t="shared" si="694"/>
        <v>0</v>
      </c>
      <c r="HB117" s="88">
        <f t="shared" si="695"/>
        <v>0.72106064765191813</v>
      </c>
      <c r="HC117" s="88">
        <f t="shared" si="696"/>
        <v>1.0807677429902103</v>
      </c>
      <c r="HD117" s="87">
        <f t="shared" si="697"/>
        <v>1.8018283906421284</v>
      </c>
      <c r="HE117" s="88">
        <f t="shared" si="698"/>
        <v>0</v>
      </c>
      <c r="HF117" s="88">
        <f t="shared" si="699"/>
        <v>0.64947827646353806</v>
      </c>
      <c r="HG117" s="88">
        <f t="shared" si="700"/>
        <v>0.64947827646353806</v>
      </c>
      <c r="HH117" s="96" t="str">
        <f t="shared" si="701"/>
        <v>Fail</v>
      </c>
      <c r="HI117" s="83">
        <f t="shared" si="702"/>
        <v>0.13577527469070677</v>
      </c>
      <c r="HJ117" s="83">
        <f t="shared" si="703"/>
        <v>0.64947827646353806</v>
      </c>
      <c r="HK117" s="83">
        <f t="shared" si="704"/>
        <v>0.1882064025665251</v>
      </c>
      <c r="HL117" s="83">
        <f t="shared" si="705"/>
        <v>7.6450149385482318</v>
      </c>
      <c r="HM117" s="96" t="str">
        <f t="shared" si="706"/>
        <v>Ferro-edenite</v>
      </c>
      <c r="HN117" s="60"/>
      <c r="HO117" s="60"/>
      <c r="HP117" s="97">
        <f>parameters!$E$5+parameters!$F$5*calcs!$Q117 +parameters!$G$5*calcs!$GM117+parameters!$H$5*LN(calcs!$GM117)+parameters!$I$5*calcs!$GQ117+parameters!$J$5*(calcs!$GU117+calcs!$GY117) + parameters!$K$5*calcs!$GT117+parameters!$L$5*(calcs!$GV117+calcs!$GZ117)+parameters!$M$5*(calcs!$GT117+calcs!$GV117+calcs!$GZ117)+parameters!$N$5*(calcs!$GO117+calcs!$GR117)+parameters!$O$5*calcs!$HB117+parameters!$P$5*calcs!$HE117</f>
        <v>72.885900184489671</v>
      </c>
      <c r="HQ117" s="97">
        <f>parameters!$E$6+parameters!$F$6*calcs!$Q117 +parameters!$G$6*calcs!$GM117+parameters!$H$6*LN(calcs!$GM117)+parameters!$I$6*calcs!$GQ117+parameters!$J$6*(calcs!$GU117+calcs!$GY117) + parameters!$K$6*calcs!$GT117+parameters!$L$6*(calcs!$GV117+calcs!$GZ117)+parameters!$M$6*(calcs!$GT117+calcs!$GV117+calcs!$GZ117)+parameters!$N$6*(calcs!$GO117+calcs!$GR117)+parameters!$O$6*calcs!$HB117+parameters!$P$6*calcs!$HE117</f>
        <v>71.881368551933406</v>
      </c>
      <c r="HR117" s="97">
        <f>parameters!$E$7+parameters!$F$7*calcs!$Q117 +parameters!$G$7*calcs!$GM117+parameters!$H$7*LN(calcs!$GM117)+parameters!$I$7*calcs!$GQ117+parameters!$J$7*(calcs!$GU117+calcs!$GY117) + parameters!$K$7*calcs!$GT117+parameters!$L$7*(calcs!$GV117+calcs!$GZ117)+parameters!$M$7*(calcs!$GT117+calcs!$GV117+calcs!$GZ117)+parameters!$N$7*(calcs!$GO117+calcs!$GR117)+parameters!$O$7*calcs!$HB117+parameters!$P$7*calcs!$HE117</f>
        <v>115.41802112953143</v>
      </c>
      <c r="HS117" s="97">
        <f>parameters!$E$8+parameters!$F$8*calcs!$Q117 +parameters!$G$8*calcs!$GM117+parameters!$H$8*LN(calcs!$GM117)+parameters!$I$8*calcs!$GQ117+parameters!$J$8*(calcs!$GU117+calcs!$GY117) + parameters!$K$8*calcs!$GT117+parameters!$L$8*(calcs!$GV117+calcs!$GZ117)+parameters!$M$8*(calcs!$GT117+calcs!$GV117+calcs!$GZ117)+parameters!$N$8*(calcs!$GO117+calcs!$GR117)+parameters!$O$8*calcs!$HB117+parameters!$P$8*calcs!$HE117</f>
        <v>115.03468740900578</v>
      </c>
      <c r="HT117" s="81"/>
      <c r="HU117" s="97">
        <f>EXP(parameters!$E$10+parameters!$F$10*calcs!$Q117 +parameters!$G$10*calcs!$GM117+parameters!$H$10*LN(calcs!$GM117)+parameters!$I$10*calcs!$GQ117+parameters!$J$10*(calcs!$GU117+calcs!$GY117) + parameters!$K$10*calcs!$GT117+parameters!$L$10*(calcs!$GV117+calcs!$GZ117)+parameters!$M$10*(calcs!$GT117+calcs!$GV117+calcs!$GZ117)+parameters!$N$10*(calcs!$GO117+calcs!$GR117)+parameters!$O$10*calcs!$HB117+parameters!$P$10*calcs!$HE117)</f>
        <v>8.9753501515797057E-2</v>
      </c>
      <c r="HV117" s="97">
        <f>EXP(parameters!$E$11+parameters!$F$11*calcs!$Q117 +parameters!$G$11*calcs!$GM117+parameters!$H$11*LN(calcs!$GM117)+parameters!$I$11*calcs!$GQ117+parameters!$J$11*(calcs!$GU117+calcs!$GY117) + parameters!$K$11*calcs!$GT117+parameters!$L$11*(calcs!$GV117+calcs!$GZ117)+parameters!$M$11*(calcs!$GT117+calcs!$GV117+calcs!$GZ117)+parameters!$N$11*(calcs!$GO117+calcs!$GR117)+parameters!$O$11*calcs!$HB117+parameters!$P$11*calcs!$HE117)</f>
        <v>0.21102281303747508</v>
      </c>
      <c r="HX117" s="97">
        <f>EXP(parameters!$E$13+parameters!$F$13*calcs!$Q117 +parameters!$G$13*calcs!$GM117+parameters!$H$13*LN(calcs!$GM117)+parameters!$I$13*calcs!$GQ117+parameters!$J$13*(calcs!$GU117+calcs!$GY117) + parameters!$K$13*calcs!$GT117+parameters!$L$13*(calcs!$GV117+calcs!$GZ117)+parameters!$M$13*(calcs!$GT117+calcs!$GV117+calcs!$GZ117)+parameters!$N$13*(calcs!$GO117+calcs!$GR117)+parameters!$O$13*calcs!$HB117+parameters!$P$13*calcs!$HE117)</f>
        <v>0.47381028033654377</v>
      </c>
      <c r="HY117" s="97">
        <f>EXP(parameters!$E$14+parameters!$F$14*calcs!$Q117 +parameters!$G$14*calcs!$GM117+parameters!$H$14*LN(calcs!$GM117)+parameters!$I$14*calcs!$GQ117+parameters!$J$14*(calcs!$GU117+calcs!$GY117) + parameters!$K$14*calcs!$GT117+parameters!$L$14*(calcs!$GV117+calcs!$GZ117)+parameters!$M$14*(calcs!$GT117+calcs!$GV117+calcs!$GZ117)+parameters!$N$14*(calcs!$GO117+calcs!$GR117)+parameters!$O$14*calcs!$HB117+parameters!$P$14*calcs!$HE117)</f>
        <v>0.31840666412313978</v>
      </c>
      <c r="HZ117" s="81"/>
      <c r="IA117" s="97">
        <f>EXP(parameters!$E$16+parameters!$F$16*calcs!$Q117 +parameters!$G$16*calcs!$GM117+parameters!$H$16*LN(calcs!$GM117)+parameters!$I$16*calcs!$GQ117+parameters!$J$16*(calcs!$GU117+calcs!$GY117) + parameters!$K$16*calcs!$GT117+parameters!$L$16*(calcs!$GV117+calcs!$GZ117)+parameters!$M$16*(calcs!$GT117+calcs!$GV117+calcs!$GZ117)+parameters!$N$16*(calcs!$GO117+calcs!$GR117)+parameters!$O$16*calcs!$HB117+parameters!$P$16*calcs!$HE117)</f>
        <v>2.0983009112161711E-2</v>
      </c>
      <c r="IB117" s="81"/>
      <c r="IC117" s="97">
        <f>(parameters!$E$18+parameters!$F$18*calcs!$Q117 +parameters!$G$18*calcs!$GM117+parameters!$H$18*LN(calcs!$GM117)+parameters!$I$18*calcs!$GQ117+parameters!$J$18*(calcs!$GU117+calcs!$GY117) + parameters!$K$18*calcs!$GT117+parameters!$L$18*(calcs!$GV117+calcs!$GZ117)+parameters!$M$18*(calcs!$GT117+calcs!$GV117+calcs!$GZ117)+parameters!$N$18*(calcs!$GO117+calcs!$GR117)+parameters!$O$18*calcs!$HB117+parameters!$P$18*calcs!$HE117)</f>
        <v>-12.159064799869885</v>
      </c>
      <c r="ID117" s="97">
        <f>EXP(parameters!$E$19+parameters!$F$19*calcs!$Q117 +parameters!$G$19*calcs!$GM117+parameters!$H$19*LN(calcs!$GM117)+parameters!$I$19*calcs!$GQ117+parameters!$J$19*(calcs!$GU117+calcs!$GY117) + parameters!$K$19*calcs!$GT117+parameters!$L$19*(calcs!$GV117+calcs!$GZ117)+parameters!$M$19*(calcs!$GT117+calcs!$GV117+calcs!$GZ117)+parameters!$N$19*(calcs!$GO117+calcs!$GR117)+parameters!$O$19*calcs!$HB117+parameters!$P$19*calcs!$HE117)</f>
        <v>4.8229329873090006</v>
      </c>
      <c r="IE117" s="73"/>
      <c r="IF117" s="97">
        <f>(parameters!$E$21+parameters!$F$21*calcs!$Q117 +parameters!$G$21*calcs!$GM117+parameters!$H$21*LN(calcs!$GM117)+parameters!$I$21*calcs!$GQ117+parameters!$J$21*(calcs!$GU117+calcs!$GY117) + parameters!$K$21*calcs!$GT117+parameters!$L$21*(calcs!$GV117+calcs!$GZ117)+parameters!$M$21*(calcs!$GT117+calcs!$GV117+calcs!$GZ117)+parameters!$N$21*(calcs!$GO117+calcs!$GR117)+parameters!$O$21*calcs!$HB117+parameters!$P$21*calcs!$HE117)</f>
        <v>3.1749706287625585</v>
      </c>
      <c r="IG117" s="97">
        <f>(parameters!$E$22+parameters!$F$22*calcs!$Q117 +parameters!$G$22*calcs!$GM117+parameters!$H$22*LN(calcs!$GM117)+parameters!$I$22*calcs!$GQ117+parameters!$J$22*(calcs!$GU117+calcs!$GY117) + parameters!$K$22*calcs!$GT117+parameters!$L$22*(calcs!$GV117+calcs!$GZ117)+parameters!$M$22*(calcs!$GT117+calcs!$GV117+calcs!$GZ117)+parameters!$N$22*(calcs!$GO117+calcs!$GR117)+parameters!$O$22*calcs!$HB117+parameters!$P$22*calcs!$HE117)</f>
        <v>0.94511611464348011</v>
      </c>
      <c r="IH117" s="81"/>
      <c r="II117" s="97">
        <f>(parameters!$E$24+parameters!$F$24*calcs!$Q117 +parameters!$G$24*calcs!$GM117+parameters!$H$24*LN(calcs!$GM117)+parameters!$I$24*calcs!$GQ117+parameters!$J$24*(calcs!$GU117+calcs!$GY117) + parameters!$K$24*calcs!$GT117+parameters!$L$24*(calcs!$GV117+calcs!$GZ117)+parameters!$M$24*(calcs!$GT117+calcs!$GV117+calcs!$GZ117)+parameters!$N$24*(calcs!$GO117+calcs!$GR117)+parameters!$O$24*calcs!$HB117+parameters!$P$24*calcs!$HE117)</f>
        <v>19.257462873880559</v>
      </c>
    </row>
    <row r="118" spans="1:243" x14ac:dyDescent="0.3">
      <c r="A118" s="137" t="s">
        <v>188</v>
      </c>
      <c r="C118" s="114">
        <v>44.93</v>
      </c>
      <c r="D118" s="114">
        <v>2.77</v>
      </c>
      <c r="E118" s="114">
        <v>15.19</v>
      </c>
      <c r="F118" s="114"/>
      <c r="G118" s="114">
        <v>10.11</v>
      </c>
      <c r="H118" s="114">
        <v>5.15</v>
      </c>
      <c r="I118" s="114">
        <v>6.61</v>
      </c>
      <c r="J118" s="114"/>
      <c r="K118" s="114">
        <v>1.79</v>
      </c>
      <c r="L118" s="114">
        <v>1.59</v>
      </c>
      <c r="M118" s="91">
        <v>0</v>
      </c>
      <c r="N118" s="91">
        <v>0</v>
      </c>
      <c r="O118" s="91">
        <v>0</v>
      </c>
      <c r="P118" s="91">
        <v>95.759999999999991</v>
      </c>
      <c r="Q118" s="60">
        <v>1025</v>
      </c>
      <c r="R118" s="92">
        <f t="shared" si="513"/>
        <v>0.7478362183754993</v>
      </c>
      <c r="S118" s="93">
        <f t="shared" si="514"/>
        <v>3.4681357205458868E-2</v>
      </c>
      <c r="T118" s="93">
        <f t="shared" si="515"/>
        <v>0.14897823878102651</v>
      </c>
      <c r="U118" s="93">
        <f t="shared" si="516"/>
        <v>0</v>
      </c>
      <c r="V118" s="93">
        <f t="shared" si="517"/>
        <v>0.1407293986636971</v>
      </c>
      <c r="W118" s="93">
        <f t="shared" si="518"/>
        <v>0.12775986107665591</v>
      </c>
      <c r="X118" s="93">
        <f t="shared" si="519"/>
        <v>0.11786733238231099</v>
      </c>
      <c r="Y118" s="93">
        <f t="shared" si="520"/>
        <v>0</v>
      </c>
      <c r="Z118" s="93">
        <f t="shared" si="521"/>
        <v>2.8880749931428387E-2</v>
      </c>
      <c r="AA118" s="93">
        <f t="shared" si="522"/>
        <v>1.6878371693590678E-2</v>
      </c>
      <c r="AB118" s="93">
        <f t="shared" si="523"/>
        <v>0</v>
      </c>
      <c r="AC118" s="94">
        <f t="shared" si="524"/>
        <v>0</v>
      </c>
      <c r="AD118" s="92">
        <f t="shared" si="525"/>
        <v>1.4956724367509986</v>
      </c>
      <c r="AE118" s="93">
        <f t="shared" si="526"/>
        <v>6.9362714410917736E-2</v>
      </c>
      <c r="AF118" s="93">
        <f t="shared" si="527"/>
        <v>0.44693471634307952</v>
      </c>
      <c r="AG118" s="93">
        <f t="shared" si="528"/>
        <v>0</v>
      </c>
      <c r="AH118" s="93">
        <f t="shared" si="529"/>
        <v>0.1407293986636971</v>
      </c>
      <c r="AI118" s="93">
        <f t="shared" si="530"/>
        <v>0.12775986107665591</v>
      </c>
      <c r="AJ118" s="93">
        <f t="shared" si="531"/>
        <v>0.11786733238231099</v>
      </c>
      <c r="AK118" s="93">
        <f t="shared" si="532"/>
        <v>0</v>
      </c>
      <c r="AL118" s="93">
        <f t="shared" si="533"/>
        <v>2.8880749931428387E-2</v>
      </c>
      <c r="AM118" s="93">
        <f t="shared" si="534"/>
        <v>1.6878371693590678E-2</v>
      </c>
      <c r="AN118" s="94">
        <f t="shared" si="535"/>
        <v>2.4440855812526792</v>
      </c>
      <c r="AO118" s="92">
        <f t="shared" si="536"/>
        <v>14.074984243244678</v>
      </c>
      <c r="AP118" s="93">
        <f t="shared" si="537"/>
        <v>0.65273591223161642</v>
      </c>
      <c r="AQ118" s="93">
        <f t="shared" si="538"/>
        <v>4.2058668300077393</v>
      </c>
      <c r="AR118" s="93">
        <f t="shared" si="539"/>
        <v>0</v>
      </c>
      <c r="AS118" s="93">
        <f t="shared" si="540"/>
        <v>1.3243301274278918</v>
      </c>
      <c r="AT118" s="93">
        <f t="shared" si="541"/>
        <v>1.202280651423431</v>
      </c>
      <c r="AU118" s="93">
        <f t="shared" si="542"/>
        <v>1.1091872827970684</v>
      </c>
      <c r="AV118" s="93">
        <f t="shared" si="543"/>
        <v>0</v>
      </c>
      <c r="AW118" s="93">
        <f t="shared" si="544"/>
        <v>0.27178150123630201</v>
      </c>
      <c r="AX118" s="93">
        <f t="shared" si="545"/>
        <v>0.15883345163127155</v>
      </c>
      <c r="AY118" s="94">
        <f t="shared" si="546"/>
        <v>23</v>
      </c>
      <c r="AZ118" s="92">
        <f t="shared" si="547"/>
        <v>7.0374921216223392</v>
      </c>
      <c r="BA118" s="93">
        <f t="shared" si="548"/>
        <v>0.32636795611580821</v>
      </c>
      <c r="BB118" s="93">
        <f t="shared" si="549"/>
        <v>2.8039112200051597</v>
      </c>
      <c r="BC118" s="93">
        <f t="shared" si="550"/>
        <v>0</v>
      </c>
      <c r="BD118" s="93">
        <f t="shared" si="551"/>
        <v>1.3243301274278918</v>
      </c>
      <c r="BE118" s="93">
        <f t="shared" si="552"/>
        <v>1.202280651423431</v>
      </c>
      <c r="BF118" s="93">
        <f t="shared" si="553"/>
        <v>1.1091872827970684</v>
      </c>
      <c r="BG118" s="93">
        <f t="shared" si="554"/>
        <v>0</v>
      </c>
      <c r="BH118" s="93">
        <f t="shared" si="555"/>
        <v>0.54356300247260403</v>
      </c>
      <c r="BI118" s="93">
        <f t="shared" si="556"/>
        <v>0.3176669032625431</v>
      </c>
      <c r="BJ118" s="93">
        <f t="shared" si="557"/>
        <v>0</v>
      </c>
      <c r="BK118" s="93">
        <f t="shared" si="558"/>
        <v>0</v>
      </c>
      <c r="BL118" s="93">
        <f t="shared" si="559"/>
        <v>2</v>
      </c>
      <c r="BM118" s="94">
        <f t="shared" si="560"/>
        <v>14.664799265126845</v>
      </c>
      <c r="BN118" s="95">
        <f t="shared" si="561"/>
        <v>7.0374921216223392</v>
      </c>
      <c r="BO118" s="66">
        <f t="shared" si="562"/>
        <v>0.96250787837766083</v>
      </c>
      <c r="BP118" s="66">
        <f t="shared" si="563"/>
        <v>0</v>
      </c>
      <c r="BQ118" s="66">
        <f t="shared" si="564"/>
        <v>8</v>
      </c>
      <c r="BR118" s="66">
        <f t="shared" si="565"/>
        <v>1.8414033416274989</v>
      </c>
      <c r="BS118" s="66">
        <f t="shared" si="566"/>
        <v>0.32636795611580821</v>
      </c>
      <c r="BT118" s="66">
        <f t="shared" si="567"/>
        <v>0</v>
      </c>
      <c r="BU118" s="66"/>
      <c r="BV118" s="66">
        <f t="shared" si="568"/>
        <v>1.202280651423431</v>
      </c>
      <c r="BW118" s="66">
        <f t="shared" si="569"/>
        <v>1.3243301274278918</v>
      </c>
      <c r="BX118" s="66">
        <f t="shared" si="570"/>
        <v>0</v>
      </c>
      <c r="BY118" s="66">
        <f t="shared" si="571"/>
        <v>4.6943820765946302</v>
      </c>
      <c r="BZ118" s="66">
        <f t="shared" si="572"/>
        <v>0</v>
      </c>
      <c r="CA118" s="66">
        <f t="shared" si="573"/>
        <v>0</v>
      </c>
      <c r="CB118" s="66">
        <f t="shared" si="574"/>
        <v>0</v>
      </c>
      <c r="CC118" s="66">
        <f t="shared" si="575"/>
        <v>1.1091872827970684</v>
      </c>
      <c r="CD118" s="56">
        <f t="shared" si="576"/>
        <v>0.89081271720293165</v>
      </c>
      <c r="CE118" s="66">
        <f t="shared" si="577"/>
        <v>2</v>
      </c>
      <c r="CF118" s="66">
        <f t="shared" si="578"/>
        <v>-0.34724971473032762</v>
      </c>
      <c r="CG118" s="66">
        <f t="shared" si="579"/>
        <v>0.3176669032625431</v>
      </c>
      <c r="CH118" s="67">
        <f t="shared" si="580"/>
        <v>-2.958281146778452E-2</v>
      </c>
      <c r="CI118" s="60"/>
      <c r="CJ118" s="60">
        <f t="shared" si="581"/>
        <v>1.1367685905353135</v>
      </c>
      <c r="CK118" s="60">
        <f t="shared" si="582"/>
        <v>1.0910480062313765</v>
      </c>
      <c r="CL118" s="60">
        <f t="shared" si="583"/>
        <v>1.0866754539683079</v>
      </c>
      <c r="CM118" s="60"/>
      <c r="CN118" s="60">
        <f t="shared" si="584"/>
        <v>1</v>
      </c>
      <c r="CO118" s="60">
        <f t="shared" si="585"/>
        <v>7.0374921216223392</v>
      </c>
      <c r="CP118" s="60">
        <f t="shared" si="586"/>
        <v>0.32636795611580821</v>
      </c>
      <c r="CQ118" s="60">
        <f t="shared" si="587"/>
        <v>2.8039112200051597</v>
      </c>
      <c r="CR118" s="60">
        <f t="shared" si="588"/>
        <v>0</v>
      </c>
      <c r="CS118" s="60">
        <f t="shared" si="589"/>
        <v>1.3243301274278918</v>
      </c>
      <c r="CT118" s="60">
        <f t="shared" si="590"/>
        <v>1.202280651423431</v>
      </c>
      <c r="CU118" s="60">
        <f t="shared" si="591"/>
        <v>1.1091872827970684</v>
      </c>
      <c r="CV118" s="60">
        <f t="shared" si="592"/>
        <v>0</v>
      </c>
      <c r="CW118" s="60">
        <f t="shared" si="593"/>
        <v>0.54356300247260403</v>
      </c>
      <c r="CX118" s="60">
        <f t="shared" si="594"/>
        <v>0.3176669032625431</v>
      </c>
      <c r="CY118" s="60">
        <f t="shared" si="595"/>
        <v>0</v>
      </c>
      <c r="CZ118" s="60">
        <f t="shared" si="596"/>
        <v>0</v>
      </c>
      <c r="DA118" s="60">
        <f t="shared" si="597"/>
        <v>2</v>
      </c>
      <c r="DB118" s="60">
        <f t="shared" si="598"/>
        <v>23</v>
      </c>
      <c r="DC118" s="60">
        <f t="shared" si="510"/>
        <v>0</v>
      </c>
      <c r="DD118" s="60" t="str">
        <f t="shared" si="599"/>
        <v/>
      </c>
      <c r="DE118" s="59">
        <f t="shared" si="600"/>
        <v>7.0374921216223392</v>
      </c>
      <c r="DF118" s="59">
        <f t="shared" si="601"/>
        <v>0.96250787837766083</v>
      </c>
      <c r="DG118" s="59">
        <f t="shared" si="602"/>
        <v>0</v>
      </c>
      <c r="DH118" s="59">
        <f t="shared" si="603"/>
        <v>8</v>
      </c>
      <c r="DI118" s="59">
        <f t="shared" si="604"/>
        <v>1.8414033416274989</v>
      </c>
      <c r="DJ118" s="59">
        <f t="shared" si="605"/>
        <v>0.32636795611580821</v>
      </c>
      <c r="DK118" s="59">
        <f t="shared" si="606"/>
        <v>0</v>
      </c>
      <c r="DL118" s="59">
        <f t="shared" si="607"/>
        <v>0</v>
      </c>
      <c r="DM118" s="59">
        <f t="shared" si="608"/>
        <v>1.202280651423431</v>
      </c>
      <c r="DN118" s="59">
        <f t="shared" si="609"/>
        <v>1.3243301274278918</v>
      </c>
      <c r="DO118" s="59">
        <f t="shared" si="610"/>
        <v>0</v>
      </c>
      <c r="DP118" s="59">
        <f t="shared" si="611"/>
        <v>4.6943820765946302</v>
      </c>
      <c r="DQ118" s="59">
        <f t="shared" si="612"/>
        <v>0</v>
      </c>
      <c r="DR118" s="59">
        <f t="shared" si="613"/>
        <v>0</v>
      </c>
      <c r="DS118" s="59">
        <f t="shared" si="614"/>
        <v>0</v>
      </c>
      <c r="DT118" s="59">
        <f t="shared" si="615"/>
        <v>1.1091872827970684</v>
      </c>
      <c r="DU118" s="59">
        <f t="shared" si="616"/>
        <v>0.54356300247260403</v>
      </c>
      <c r="DV118" s="59">
        <f t="shared" si="617"/>
        <v>1.6527502852696725</v>
      </c>
      <c r="DW118" s="59">
        <f t="shared" si="618"/>
        <v>0</v>
      </c>
      <c r="DX118" s="59">
        <f t="shared" si="619"/>
        <v>0</v>
      </c>
      <c r="DY118" s="59">
        <f t="shared" si="620"/>
        <v>0</v>
      </c>
      <c r="DZ118" s="60"/>
      <c r="EA118" s="60">
        <f t="shared" si="621"/>
        <v>0.81289219863201123</v>
      </c>
      <c r="EB118" s="60">
        <f t="shared" si="622"/>
        <v>1.0455050961871004</v>
      </c>
      <c r="EC118" s="60">
        <f t="shared" si="623"/>
        <v>0.94178539343920031</v>
      </c>
      <c r="ED118" s="60">
        <f t="shared" si="624"/>
        <v>0.97201587166977466</v>
      </c>
      <c r="EE118" s="60"/>
      <c r="EF118" s="60">
        <f t="shared" si="625"/>
        <v>1.0455050961871004</v>
      </c>
      <c r="EG118" s="60">
        <f t="shared" si="626"/>
        <v>7.3577338775327252</v>
      </c>
      <c r="EH118" s="60">
        <f t="shared" si="627"/>
        <v>0.34121936135124542</v>
      </c>
      <c r="EI118" s="60">
        <f t="shared" si="628"/>
        <v>2.9315034697715845</v>
      </c>
      <c r="EJ118" s="60">
        <f t="shared" si="629"/>
        <v>0</v>
      </c>
      <c r="EK118" s="60">
        <f t="shared" si="630"/>
        <v>1.3845938972599729</v>
      </c>
      <c r="EL118" s="60">
        <f t="shared" si="631"/>
        <v>1.2569905481103441</v>
      </c>
      <c r="EM118" s="60">
        <f t="shared" si="632"/>
        <v>1.1596609567902576</v>
      </c>
      <c r="EN118" s="60">
        <f t="shared" si="633"/>
        <v>0</v>
      </c>
      <c r="EO118" s="60">
        <f t="shared" si="634"/>
        <v>0.56829788918386892</v>
      </c>
      <c r="EP118" s="60">
        <f t="shared" si="635"/>
        <v>0.33212236625096342</v>
      </c>
      <c r="EQ118" s="60">
        <f t="shared" si="636"/>
        <v>0</v>
      </c>
      <c r="ER118" s="60">
        <f t="shared" si="637"/>
        <v>0</v>
      </c>
      <c r="ES118" s="60">
        <f t="shared" si="638"/>
        <v>2.0910101923742008</v>
      </c>
      <c r="ET118" s="60">
        <f t="shared" si="639"/>
        <v>24.046617212303307</v>
      </c>
      <c r="EU118" s="60">
        <f t="shared" si="511"/>
        <v>-2.0932344246066137</v>
      </c>
      <c r="EV118" s="60" t="str">
        <f t="shared" si="640"/>
        <v/>
      </c>
      <c r="EW118" s="62">
        <f t="shared" si="641"/>
        <v>7.3577338775327252</v>
      </c>
      <c r="EX118" s="62">
        <f t="shared" si="642"/>
        <v>0.64226612246727477</v>
      </c>
      <c r="EY118" s="62">
        <f t="shared" si="643"/>
        <v>0</v>
      </c>
      <c r="EZ118" s="62">
        <f t="shared" si="644"/>
        <v>8</v>
      </c>
      <c r="FA118" s="62">
        <f t="shared" si="645"/>
        <v>2.2892373473043097</v>
      </c>
      <c r="FB118" s="62">
        <f t="shared" si="646"/>
        <v>0.34121936135124542</v>
      </c>
      <c r="FC118" s="62">
        <f t="shared" si="647"/>
        <v>0</v>
      </c>
      <c r="FD118" s="62">
        <f t="shared" si="648"/>
        <v>-2.0932344246066137</v>
      </c>
      <c r="FE118" s="62">
        <f t="shared" si="649"/>
        <v>1.2569905481103441</v>
      </c>
      <c r="FF118" s="62">
        <f t="shared" si="650"/>
        <v>3.2057871678407146</v>
      </c>
      <c r="FG118" s="62">
        <f t="shared" si="651"/>
        <v>0</v>
      </c>
      <c r="FH118" s="62">
        <f t="shared" si="652"/>
        <v>5</v>
      </c>
      <c r="FI118" s="62">
        <f t="shared" si="653"/>
        <v>0</v>
      </c>
      <c r="FJ118" s="62">
        <f t="shared" si="654"/>
        <v>0.27204115402587203</v>
      </c>
      <c r="FK118" s="62">
        <f t="shared" si="655"/>
        <v>0</v>
      </c>
      <c r="FL118" s="62">
        <f t="shared" si="656"/>
        <v>1.1596609567902576</v>
      </c>
      <c r="FM118" s="62">
        <f t="shared" si="657"/>
        <v>0.56829788918386892</v>
      </c>
      <c r="FN118" s="62">
        <f t="shared" si="658"/>
        <v>1.9999999999999987</v>
      </c>
      <c r="FO118" s="62">
        <f t="shared" si="659"/>
        <v>0</v>
      </c>
      <c r="FP118" s="62">
        <f t="shared" si="660"/>
        <v>0.33212236625096342</v>
      </c>
      <c r="FQ118" s="62">
        <f t="shared" si="661"/>
        <v>0.33212236625096342</v>
      </c>
      <c r="FR118" s="62" t="str">
        <f t="shared" si="662"/>
        <v>Fail</v>
      </c>
      <c r="FS118" s="62" t="str">
        <f t="shared" si="663"/>
        <v>Low-Ca</v>
      </c>
      <c r="FT118" s="60">
        <f t="shared" si="664"/>
        <v>0.26547806423616549</v>
      </c>
      <c r="FU118" s="60"/>
      <c r="FV118" s="60">
        <f t="shared" si="665"/>
        <v>1.0227525480935502</v>
      </c>
      <c r="FW118" s="60">
        <f t="shared" si="666"/>
        <v>7.1976129995775322</v>
      </c>
      <c r="FX118" s="60">
        <f t="shared" si="667"/>
        <v>0.33379365873352684</v>
      </c>
      <c r="FY118" s="60">
        <f t="shared" si="668"/>
        <v>2.8677073448883723</v>
      </c>
      <c r="FZ118" s="60">
        <f t="shared" si="669"/>
        <v>0</v>
      </c>
      <c r="GA118" s="60">
        <f t="shared" si="670"/>
        <v>1.3544620123439324</v>
      </c>
      <c r="GB118" s="60">
        <f t="shared" si="671"/>
        <v>1.2296355997668875</v>
      </c>
      <c r="GC118" s="60">
        <f t="shared" si="672"/>
        <v>1.1344241197936629</v>
      </c>
      <c r="GD118" s="60">
        <f t="shared" si="673"/>
        <v>0</v>
      </c>
      <c r="GE118" s="60">
        <f t="shared" si="674"/>
        <v>0.55593044582823647</v>
      </c>
      <c r="GF118" s="60">
        <f t="shared" si="675"/>
        <v>0.32489463475675329</v>
      </c>
      <c r="GG118" s="60">
        <f t="shared" si="676"/>
        <v>0</v>
      </c>
      <c r="GH118" s="60">
        <f t="shared" si="677"/>
        <v>0</v>
      </c>
      <c r="GI118" s="60">
        <f t="shared" si="678"/>
        <v>2.0455050961871004</v>
      </c>
      <c r="GJ118" s="60">
        <f t="shared" si="679"/>
        <v>23.523308606151659</v>
      </c>
      <c r="GK118" s="60">
        <f t="shared" si="512"/>
        <v>-1.0466172123033175</v>
      </c>
      <c r="GL118" s="60"/>
      <c r="GM118" s="88">
        <f t="shared" si="680"/>
        <v>7.1976129995775322</v>
      </c>
      <c r="GN118" s="88">
        <f t="shared" si="681"/>
        <v>0.8023870004224678</v>
      </c>
      <c r="GO118" s="88">
        <f t="shared" si="682"/>
        <v>0</v>
      </c>
      <c r="GP118" s="87">
        <f t="shared" si="683"/>
        <v>8</v>
      </c>
      <c r="GQ118" s="88">
        <f t="shared" si="684"/>
        <v>2.0653203444659045</v>
      </c>
      <c r="GR118" s="88">
        <f t="shared" si="685"/>
        <v>0.33379365873352684</v>
      </c>
      <c r="GS118" s="88">
        <f t="shared" si="686"/>
        <v>0</v>
      </c>
      <c r="GT118" s="88">
        <f t="shared" si="687"/>
        <v>-1.0466172123033175</v>
      </c>
      <c r="GU118" s="88">
        <f t="shared" si="688"/>
        <v>1.2296355997668875</v>
      </c>
      <c r="GV118" s="88">
        <f t="shared" si="689"/>
        <v>2.4010792246472499</v>
      </c>
      <c r="GW118" s="88">
        <f t="shared" si="690"/>
        <v>0</v>
      </c>
      <c r="GX118" s="87">
        <f t="shared" si="691"/>
        <v>4.9832116153102515</v>
      </c>
      <c r="GY118" s="88">
        <f t="shared" si="692"/>
        <v>0</v>
      </c>
      <c r="GZ118" s="88">
        <f t="shared" si="693"/>
        <v>0</v>
      </c>
      <c r="HA118" s="88">
        <f t="shared" si="694"/>
        <v>0</v>
      </c>
      <c r="HB118" s="88">
        <f t="shared" si="695"/>
        <v>1.1344241197936629</v>
      </c>
      <c r="HC118" s="88">
        <f t="shared" si="696"/>
        <v>0.55593044582823647</v>
      </c>
      <c r="HD118" s="87">
        <f t="shared" si="697"/>
        <v>1.6903545656218992</v>
      </c>
      <c r="HE118" s="88">
        <f t="shared" si="698"/>
        <v>0</v>
      </c>
      <c r="HF118" s="88">
        <f t="shared" si="699"/>
        <v>0.32489463475675329</v>
      </c>
      <c r="HG118" s="88">
        <f t="shared" si="700"/>
        <v>0.32489463475675329</v>
      </c>
      <c r="HH118" s="96" t="str">
        <f t="shared" si="701"/>
        <v>Fail</v>
      </c>
      <c r="HI118" s="83">
        <f t="shared" si="702"/>
        <v>0.33867589696067774</v>
      </c>
      <c r="HJ118" s="83">
        <f t="shared" si="703"/>
        <v>0.32489463475675329</v>
      </c>
      <c r="HK118" s="83">
        <f t="shared" si="704"/>
        <v>0.33379365873352684</v>
      </c>
      <c r="HL118" s="83">
        <f t="shared" si="705"/>
        <v>7.1976129995775322</v>
      </c>
      <c r="HM118" s="96" t="str">
        <f t="shared" si="706"/>
        <v>Ferroactinolite</v>
      </c>
      <c r="HN118" s="60"/>
      <c r="HO118" s="60"/>
      <c r="HP118" s="97">
        <f>parameters!$E$5+parameters!$F$5*calcs!$Q118 +parameters!$G$5*calcs!$GM118+parameters!$H$5*LN(calcs!$GM118)+parameters!$I$5*calcs!$GQ118+parameters!$J$5*(calcs!$GU118+calcs!$GY118) + parameters!$K$5*calcs!$GT118+parameters!$L$5*(calcs!$GV118+calcs!$GZ118)+parameters!$M$5*(calcs!$GT118+calcs!$GV118+calcs!$GZ118)+parameters!$N$5*(calcs!$GO118+calcs!$GR118)+parameters!$O$5*calcs!$HB118+parameters!$P$5*calcs!$HE118</f>
        <v>79.552325412596076</v>
      </c>
      <c r="HQ118" s="97">
        <f>parameters!$E$6+parameters!$F$6*calcs!$Q118 +parameters!$G$6*calcs!$GM118+parameters!$H$6*LN(calcs!$GM118)+parameters!$I$6*calcs!$GQ118+parameters!$J$6*(calcs!$GU118+calcs!$GY118) + parameters!$K$6*calcs!$GT118+parameters!$L$6*(calcs!$GV118+calcs!$GZ118)+parameters!$M$6*(calcs!$GT118+calcs!$GV118+calcs!$GZ118)+parameters!$N$6*(calcs!$GO118+calcs!$GR118)+parameters!$O$6*calcs!$HB118+parameters!$P$6*calcs!$HE118</f>
        <v>72.343956773786971</v>
      </c>
      <c r="HR118" s="97">
        <f>parameters!$E$7+parameters!$F$7*calcs!$Q118 +parameters!$G$7*calcs!$GM118+parameters!$H$7*LN(calcs!$GM118)+parameters!$I$7*calcs!$GQ118+parameters!$J$7*(calcs!$GU118+calcs!$GY118) + parameters!$K$7*calcs!$GT118+parameters!$L$7*(calcs!$GV118+calcs!$GZ118)+parameters!$M$7*(calcs!$GT118+calcs!$GV118+calcs!$GZ118)+parameters!$N$7*(calcs!$GO118+calcs!$GR118)+parameters!$O$7*calcs!$HB118+parameters!$P$7*calcs!$HE118</f>
        <v>99.708168736261655</v>
      </c>
      <c r="HS118" s="97">
        <f>parameters!$E$8+parameters!$F$8*calcs!$Q118 +parameters!$G$8*calcs!$GM118+parameters!$H$8*LN(calcs!$GM118)+parameters!$I$8*calcs!$GQ118+parameters!$J$8*(calcs!$GU118+calcs!$GY118) + parameters!$K$8*calcs!$GT118+parameters!$L$8*(calcs!$GV118+calcs!$GZ118)+parameters!$M$8*(calcs!$GT118+calcs!$GV118+calcs!$GZ118)+parameters!$N$8*(calcs!$GO118+calcs!$GR118)+parameters!$O$8*calcs!$HB118+parameters!$P$8*calcs!$HE118</f>
        <v>99.223313127626767</v>
      </c>
      <c r="HT118" s="81"/>
      <c r="HU118" s="97">
        <f>EXP(parameters!$E$10+parameters!$F$10*calcs!$Q118 +parameters!$G$10*calcs!$GM118+parameters!$H$10*LN(calcs!$GM118)+parameters!$I$10*calcs!$GQ118+parameters!$J$10*(calcs!$GU118+calcs!$GY118) + parameters!$K$10*calcs!$GT118+parameters!$L$10*(calcs!$GV118+calcs!$GZ118)+parameters!$M$10*(calcs!$GT118+calcs!$GV118+calcs!$GZ118)+parameters!$N$10*(calcs!$GO118+calcs!$GR118)+parameters!$O$10*calcs!$HB118+parameters!$P$10*calcs!$HE118)</f>
        <v>0.19307413034305881</v>
      </c>
      <c r="HV118" s="97">
        <f>EXP(parameters!$E$11+parameters!$F$11*calcs!$Q118 +parameters!$G$11*calcs!$GM118+parameters!$H$11*LN(calcs!$GM118)+parameters!$I$11*calcs!$GQ118+parameters!$J$11*(calcs!$GU118+calcs!$GY118) + parameters!$K$11*calcs!$GT118+parameters!$L$11*(calcs!$GV118+calcs!$GZ118)+parameters!$M$11*(calcs!$GT118+calcs!$GV118+calcs!$GZ118)+parameters!$N$11*(calcs!$GO118+calcs!$GR118)+parameters!$O$11*calcs!$HB118+parameters!$P$11*calcs!$HE118)</f>
        <v>0.36554811797656173</v>
      </c>
      <c r="HX118" s="97">
        <f>EXP(parameters!$E$13+parameters!$F$13*calcs!$Q118 +parameters!$G$13*calcs!$GM118+parameters!$H$13*LN(calcs!$GM118)+parameters!$I$13*calcs!$GQ118+parameters!$J$13*(calcs!$GU118+calcs!$GY118) + parameters!$K$13*calcs!$GT118+parameters!$L$13*(calcs!$GV118+calcs!$GZ118)+parameters!$M$13*(calcs!$GT118+calcs!$GV118+calcs!$GZ118)+parameters!$N$13*(calcs!$GO118+calcs!$GR118)+parameters!$O$13*calcs!$HB118+parameters!$P$13*calcs!$HE118)</f>
        <v>0.67864889130785733</v>
      </c>
      <c r="HY118" s="97">
        <f>EXP(parameters!$E$14+parameters!$F$14*calcs!$Q118 +parameters!$G$14*calcs!$GM118+parameters!$H$14*LN(calcs!$GM118)+parameters!$I$14*calcs!$GQ118+parameters!$J$14*(calcs!$GU118+calcs!$GY118) + parameters!$K$14*calcs!$GT118+parameters!$L$14*(calcs!$GV118+calcs!$GZ118)+parameters!$M$14*(calcs!$GT118+calcs!$GV118+calcs!$GZ118)+parameters!$N$14*(calcs!$GO118+calcs!$GR118)+parameters!$O$14*calcs!$HB118+parameters!$P$14*calcs!$HE118)</f>
        <v>0.62759425578141625</v>
      </c>
      <c r="HZ118" s="81"/>
      <c r="IA118" s="97">
        <f>EXP(parameters!$E$16+parameters!$F$16*calcs!$Q118 +parameters!$G$16*calcs!$GM118+parameters!$H$16*LN(calcs!$GM118)+parameters!$I$16*calcs!$GQ118+parameters!$J$16*(calcs!$GU118+calcs!$GY118) + parameters!$K$16*calcs!$GT118+parameters!$L$16*(calcs!$GV118+calcs!$GZ118)+parameters!$M$16*(calcs!$GT118+calcs!$GV118+calcs!$GZ118)+parameters!$N$16*(calcs!$GO118+calcs!$GR118)+parameters!$O$16*calcs!$HB118+parameters!$P$16*calcs!$HE118)</f>
        <v>7.7048409981483851E-2</v>
      </c>
      <c r="IB118" s="81"/>
      <c r="IC118" s="97">
        <f>(parameters!$E$18+parameters!$F$18*calcs!$Q118 +parameters!$G$18*calcs!$GM118+parameters!$H$18*LN(calcs!$GM118)+parameters!$I$18*calcs!$GQ118+parameters!$J$18*(calcs!$GU118+calcs!$GY118) + parameters!$K$18*calcs!$GT118+parameters!$L$18*(calcs!$GV118+calcs!$GZ118)+parameters!$M$18*(calcs!$GT118+calcs!$GV118+calcs!$GZ118)+parameters!$N$18*(calcs!$GO118+calcs!$GR118)+parameters!$O$18*calcs!$HB118+parameters!$P$18*calcs!$HE118)</f>
        <v>-6.0346751925889457</v>
      </c>
      <c r="ID118" s="97">
        <f>EXP(parameters!$E$19+parameters!$F$19*calcs!$Q118 +parameters!$G$19*calcs!$GM118+parameters!$H$19*LN(calcs!$GM118)+parameters!$I$19*calcs!$GQ118+parameters!$J$19*(calcs!$GU118+calcs!$GY118) + parameters!$K$19*calcs!$GT118+parameters!$L$19*(calcs!$GV118+calcs!$GZ118)+parameters!$M$19*(calcs!$GT118+calcs!$GV118+calcs!$GZ118)+parameters!$N$19*(calcs!$GO118+calcs!$GR118)+parameters!$O$19*calcs!$HB118+parameters!$P$19*calcs!$HE118)</f>
        <v>4.61731759225313</v>
      </c>
      <c r="IE118" s="73"/>
      <c r="IF118" s="97">
        <f>(parameters!$E$21+parameters!$F$21*calcs!$Q118 +parameters!$G$21*calcs!$GM118+parameters!$H$21*LN(calcs!$GM118)+parameters!$I$21*calcs!$GQ118+parameters!$J$21*(calcs!$GU118+calcs!$GY118) + parameters!$K$21*calcs!$GT118+parameters!$L$21*(calcs!$GV118+calcs!$GZ118)+parameters!$M$21*(calcs!$GT118+calcs!$GV118+calcs!$GZ118)+parameters!$N$21*(calcs!$GO118+calcs!$GR118)+parameters!$O$21*calcs!$HB118+parameters!$P$21*calcs!$HE118)</f>
        <v>1.7049888353041549</v>
      </c>
      <c r="IG118" s="97">
        <f>(parameters!$E$22+parameters!$F$22*calcs!$Q118 +parameters!$G$22*calcs!$GM118+parameters!$H$22*LN(calcs!$GM118)+parameters!$I$22*calcs!$GQ118+parameters!$J$22*(calcs!$GU118+calcs!$GY118) + parameters!$K$22*calcs!$GT118+parameters!$L$22*(calcs!$GV118+calcs!$GZ118)+parameters!$M$22*(calcs!$GT118+calcs!$GV118+calcs!$GZ118)+parameters!$N$22*(calcs!$GO118+calcs!$GR118)+parameters!$O$22*calcs!$HB118+parameters!$P$22*calcs!$HE118)</f>
        <v>2.3434671112402361</v>
      </c>
      <c r="IH118" s="81"/>
      <c r="II118" s="97">
        <f>(parameters!$E$24+parameters!$F$24*calcs!$Q118 +parameters!$G$24*calcs!$GM118+parameters!$H$24*LN(calcs!$GM118)+parameters!$I$24*calcs!$GQ118+parameters!$J$24*(calcs!$GU118+calcs!$GY118) + parameters!$K$24*calcs!$GT118+parameters!$L$24*(calcs!$GV118+calcs!$GZ118)+parameters!$M$24*(calcs!$GT118+calcs!$GV118+calcs!$GZ118)+parameters!$N$24*(calcs!$GO118+calcs!$GR118)+parameters!$O$24*calcs!$HB118+parameters!$P$24*calcs!$HE118)</f>
        <v>17.38024716615416</v>
      </c>
    </row>
    <row r="119" spans="1:243" x14ac:dyDescent="0.3">
      <c r="A119" s="137" t="s">
        <v>188</v>
      </c>
      <c r="C119" s="114">
        <v>53.02</v>
      </c>
      <c r="D119" s="114">
        <v>1.54</v>
      </c>
      <c r="E119" s="114">
        <v>18.61</v>
      </c>
      <c r="F119" s="114"/>
      <c r="G119" s="114">
        <v>9.1999999999999993</v>
      </c>
      <c r="H119" s="114">
        <v>1.75</v>
      </c>
      <c r="I119" s="114">
        <v>4.37</v>
      </c>
      <c r="J119" s="114"/>
      <c r="K119" s="114">
        <v>3.18</v>
      </c>
      <c r="L119" s="114">
        <v>2.7</v>
      </c>
      <c r="M119" s="91">
        <v>0</v>
      </c>
      <c r="N119" s="91">
        <v>0</v>
      </c>
      <c r="O119" s="91">
        <v>0</v>
      </c>
      <c r="P119" s="91">
        <v>95.759999999999991</v>
      </c>
      <c r="Q119" s="60">
        <v>1025</v>
      </c>
      <c r="R119" s="92">
        <f t="shared" si="513"/>
        <v>0.8824900133155793</v>
      </c>
      <c r="S119" s="93">
        <f t="shared" si="514"/>
        <v>1.9281332164767746E-2</v>
      </c>
      <c r="T119" s="93">
        <f t="shared" si="515"/>
        <v>0.18252040972448341</v>
      </c>
      <c r="U119" s="93">
        <f t="shared" si="516"/>
        <v>0</v>
      </c>
      <c r="V119" s="93">
        <f t="shared" si="517"/>
        <v>0.12806236080178171</v>
      </c>
      <c r="W119" s="93">
        <f t="shared" si="518"/>
        <v>4.3413545026048127E-2</v>
      </c>
      <c r="X119" s="93">
        <f t="shared" si="519"/>
        <v>7.7924393723252494E-2</v>
      </c>
      <c r="Y119" s="93">
        <f t="shared" si="520"/>
        <v>0</v>
      </c>
      <c r="Z119" s="93">
        <f t="shared" si="521"/>
        <v>5.130770099549848E-2</v>
      </c>
      <c r="AA119" s="93">
        <f t="shared" si="522"/>
        <v>2.8661385894776622E-2</v>
      </c>
      <c r="AB119" s="93">
        <f t="shared" si="523"/>
        <v>0</v>
      </c>
      <c r="AC119" s="94">
        <f t="shared" si="524"/>
        <v>0</v>
      </c>
      <c r="AD119" s="92">
        <f t="shared" si="525"/>
        <v>1.7649800266311586</v>
      </c>
      <c r="AE119" s="93">
        <f t="shared" si="526"/>
        <v>3.8562664329535493E-2</v>
      </c>
      <c r="AF119" s="93">
        <f t="shared" si="527"/>
        <v>0.54756122917345018</v>
      </c>
      <c r="AG119" s="93">
        <f t="shared" si="528"/>
        <v>0</v>
      </c>
      <c r="AH119" s="93">
        <f t="shared" si="529"/>
        <v>0.12806236080178171</v>
      </c>
      <c r="AI119" s="93">
        <f t="shared" si="530"/>
        <v>4.3413545026048127E-2</v>
      </c>
      <c r="AJ119" s="93">
        <f t="shared" si="531"/>
        <v>7.7924393723252494E-2</v>
      </c>
      <c r="AK119" s="93">
        <f t="shared" si="532"/>
        <v>0</v>
      </c>
      <c r="AL119" s="93">
        <f t="shared" si="533"/>
        <v>5.130770099549848E-2</v>
      </c>
      <c r="AM119" s="93">
        <f t="shared" si="534"/>
        <v>2.8661385894776622E-2</v>
      </c>
      <c r="AN119" s="94">
        <f t="shared" si="535"/>
        <v>2.6804733065755015</v>
      </c>
      <c r="AO119" s="92">
        <f t="shared" si="536"/>
        <v>15.144542015372318</v>
      </c>
      <c r="AP119" s="93">
        <f t="shared" si="537"/>
        <v>0.33088980121665451</v>
      </c>
      <c r="AQ119" s="93">
        <f t="shared" si="538"/>
        <v>4.6983897359078659</v>
      </c>
      <c r="AR119" s="93">
        <f t="shared" si="539"/>
        <v>0</v>
      </c>
      <c r="AS119" s="93">
        <f t="shared" si="540"/>
        <v>1.0988485843957105</v>
      </c>
      <c r="AT119" s="93">
        <f t="shared" si="541"/>
        <v>0.37251314279073255</v>
      </c>
      <c r="AU119" s="93">
        <f t="shared" si="542"/>
        <v>0.66863603947787509</v>
      </c>
      <c r="AV119" s="93">
        <f t="shared" si="543"/>
        <v>0</v>
      </c>
      <c r="AW119" s="93">
        <f t="shared" si="544"/>
        <v>0.44024953354379748</v>
      </c>
      <c r="AX119" s="93">
        <f t="shared" si="545"/>
        <v>0.24593114729504734</v>
      </c>
      <c r="AY119" s="94">
        <f t="shared" si="546"/>
        <v>23.000000000000004</v>
      </c>
      <c r="AZ119" s="92">
        <f t="shared" si="547"/>
        <v>7.572271007686159</v>
      </c>
      <c r="BA119" s="93">
        <f t="shared" si="548"/>
        <v>0.16544490060832726</v>
      </c>
      <c r="BB119" s="93">
        <f t="shared" si="549"/>
        <v>3.1322598239385773</v>
      </c>
      <c r="BC119" s="93">
        <f t="shared" si="550"/>
        <v>0</v>
      </c>
      <c r="BD119" s="93">
        <f t="shared" si="551"/>
        <v>1.0988485843957105</v>
      </c>
      <c r="BE119" s="93">
        <f t="shared" si="552"/>
        <v>0.37251314279073255</v>
      </c>
      <c r="BF119" s="93">
        <f t="shared" si="553"/>
        <v>0.66863603947787509</v>
      </c>
      <c r="BG119" s="93">
        <f t="shared" si="554"/>
        <v>0</v>
      </c>
      <c r="BH119" s="93">
        <f t="shared" si="555"/>
        <v>0.88049906708759496</v>
      </c>
      <c r="BI119" s="93">
        <f t="shared" si="556"/>
        <v>0.49186229459009467</v>
      </c>
      <c r="BJ119" s="93">
        <f t="shared" si="557"/>
        <v>0</v>
      </c>
      <c r="BK119" s="93">
        <f t="shared" si="558"/>
        <v>0</v>
      </c>
      <c r="BL119" s="93">
        <f t="shared" si="559"/>
        <v>2</v>
      </c>
      <c r="BM119" s="94">
        <f t="shared" si="560"/>
        <v>14.382334860575069</v>
      </c>
      <c r="BN119" s="95">
        <f t="shared" si="561"/>
        <v>7.572271007686159</v>
      </c>
      <c r="BO119" s="66">
        <f t="shared" si="562"/>
        <v>0.42772899231384098</v>
      </c>
      <c r="BP119" s="66">
        <f t="shared" si="563"/>
        <v>0</v>
      </c>
      <c r="BQ119" s="66">
        <f t="shared" si="564"/>
        <v>8</v>
      </c>
      <c r="BR119" s="66">
        <f t="shared" si="565"/>
        <v>2.7045308316247363</v>
      </c>
      <c r="BS119" s="66">
        <f t="shared" si="566"/>
        <v>0.16544490060832726</v>
      </c>
      <c r="BT119" s="66">
        <f t="shared" si="567"/>
        <v>0</v>
      </c>
      <c r="BU119" s="66"/>
      <c r="BV119" s="66">
        <f t="shared" si="568"/>
        <v>0.37251314279073255</v>
      </c>
      <c r="BW119" s="66">
        <f t="shared" si="569"/>
        <v>1.0988485843957105</v>
      </c>
      <c r="BX119" s="66">
        <f t="shared" si="570"/>
        <v>0</v>
      </c>
      <c r="BY119" s="66">
        <f t="shared" si="571"/>
        <v>4.3413374594195071</v>
      </c>
      <c r="BZ119" s="66">
        <f t="shared" si="572"/>
        <v>0</v>
      </c>
      <c r="CA119" s="66">
        <f t="shared" si="573"/>
        <v>0</v>
      </c>
      <c r="CB119" s="66">
        <f t="shared" si="574"/>
        <v>0</v>
      </c>
      <c r="CC119" s="66">
        <f t="shared" si="575"/>
        <v>0.66863603947787509</v>
      </c>
      <c r="CD119" s="56">
        <f t="shared" si="576"/>
        <v>0.66863603947787509</v>
      </c>
      <c r="CE119" s="66">
        <f t="shared" si="577"/>
        <v>1.3372720789557502</v>
      </c>
      <c r="CF119" s="66">
        <f t="shared" si="578"/>
        <v>0.21186302760971987</v>
      </c>
      <c r="CG119" s="66">
        <f t="shared" si="579"/>
        <v>0.49186229459009467</v>
      </c>
      <c r="CH119" s="67">
        <f t="shared" si="580"/>
        <v>0.70372532219981454</v>
      </c>
      <c r="CI119" s="60"/>
      <c r="CJ119" s="60">
        <f t="shared" si="581"/>
        <v>1.0564862234697727</v>
      </c>
      <c r="CK119" s="60">
        <f t="shared" si="582"/>
        <v>1.1124758361633815</v>
      </c>
      <c r="CL119" s="60">
        <f t="shared" si="583"/>
        <v>1.1529616106651777</v>
      </c>
      <c r="CM119" s="60"/>
      <c r="CN119" s="60">
        <f t="shared" si="584"/>
        <v>1</v>
      </c>
      <c r="CO119" s="60">
        <f t="shared" si="585"/>
        <v>7.572271007686159</v>
      </c>
      <c r="CP119" s="60">
        <f t="shared" si="586"/>
        <v>0.16544490060832726</v>
      </c>
      <c r="CQ119" s="60">
        <f t="shared" si="587"/>
        <v>3.1322598239385773</v>
      </c>
      <c r="CR119" s="60">
        <f t="shared" si="588"/>
        <v>0</v>
      </c>
      <c r="CS119" s="60">
        <f t="shared" si="589"/>
        <v>1.0988485843957105</v>
      </c>
      <c r="CT119" s="60">
        <f t="shared" si="590"/>
        <v>0.37251314279073255</v>
      </c>
      <c r="CU119" s="60">
        <f t="shared" si="591"/>
        <v>0.66863603947787509</v>
      </c>
      <c r="CV119" s="60">
        <f t="shared" si="592"/>
        <v>0</v>
      </c>
      <c r="CW119" s="60">
        <f t="shared" si="593"/>
        <v>0.88049906708759496</v>
      </c>
      <c r="CX119" s="60">
        <f t="shared" si="594"/>
        <v>0.49186229459009467</v>
      </c>
      <c r="CY119" s="60">
        <f t="shared" si="595"/>
        <v>0</v>
      </c>
      <c r="CZ119" s="60">
        <f t="shared" si="596"/>
        <v>0</v>
      </c>
      <c r="DA119" s="60">
        <f t="shared" si="597"/>
        <v>2</v>
      </c>
      <c r="DB119" s="60">
        <f t="shared" si="598"/>
        <v>23.000000000000004</v>
      </c>
      <c r="DC119" s="60">
        <f t="shared" si="510"/>
        <v>-7.1054273576010019E-15</v>
      </c>
      <c r="DD119" s="60" t="str">
        <f t="shared" si="599"/>
        <v/>
      </c>
      <c r="DE119" s="59">
        <f t="shared" si="600"/>
        <v>7.572271007686159</v>
      </c>
      <c r="DF119" s="59">
        <f t="shared" si="601"/>
        <v>0.42772899231384098</v>
      </c>
      <c r="DG119" s="59">
        <f t="shared" si="602"/>
        <v>0</v>
      </c>
      <c r="DH119" s="59">
        <f t="shared" si="603"/>
        <v>8</v>
      </c>
      <c r="DI119" s="59">
        <f t="shared" si="604"/>
        <v>2.7045308316247363</v>
      </c>
      <c r="DJ119" s="59">
        <f t="shared" si="605"/>
        <v>0.16544490060832726</v>
      </c>
      <c r="DK119" s="59">
        <f t="shared" si="606"/>
        <v>0</v>
      </c>
      <c r="DL119" s="59">
        <f t="shared" si="607"/>
        <v>-7.1054273576010019E-15</v>
      </c>
      <c r="DM119" s="59">
        <f t="shared" si="608"/>
        <v>0.37251314279073255</v>
      </c>
      <c r="DN119" s="59">
        <f t="shared" si="609"/>
        <v>1.0988485843957176</v>
      </c>
      <c r="DO119" s="59">
        <f t="shared" si="610"/>
        <v>0</v>
      </c>
      <c r="DP119" s="59">
        <f t="shared" si="611"/>
        <v>4.3413374594195071</v>
      </c>
      <c r="DQ119" s="59">
        <f t="shared" si="612"/>
        <v>0</v>
      </c>
      <c r="DR119" s="59">
        <f t="shared" si="613"/>
        <v>0</v>
      </c>
      <c r="DS119" s="59">
        <f t="shared" si="614"/>
        <v>0</v>
      </c>
      <c r="DT119" s="59">
        <f t="shared" si="615"/>
        <v>0.66863603947787509</v>
      </c>
      <c r="DU119" s="59">
        <f t="shared" si="616"/>
        <v>0.88049906708759496</v>
      </c>
      <c r="DV119" s="59">
        <f t="shared" si="617"/>
        <v>1.5491351065654699</v>
      </c>
      <c r="DW119" s="59">
        <f t="shared" si="618"/>
        <v>0</v>
      </c>
      <c r="DX119" s="59">
        <f t="shared" si="619"/>
        <v>0</v>
      </c>
      <c r="DY119" s="59">
        <f t="shared" si="620"/>
        <v>0</v>
      </c>
      <c r="DZ119" s="60"/>
      <c r="EA119" s="60">
        <f t="shared" si="621"/>
        <v>0.7473470930986853</v>
      </c>
      <c r="EB119" s="60">
        <f t="shared" si="622"/>
        <v>1.0798768673091828</v>
      </c>
      <c r="EC119" s="60">
        <f t="shared" si="623"/>
        <v>0.99923339590982052</v>
      </c>
      <c r="ED119" s="60">
        <f t="shared" si="624"/>
        <v>0.97666931108885391</v>
      </c>
      <c r="EE119" s="60"/>
      <c r="EF119" s="60">
        <f t="shared" si="625"/>
        <v>1.0798768673091828</v>
      </c>
      <c r="EG119" s="60">
        <f t="shared" si="626"/>
        <v>8.1771202941962784</v>
      </c>
      <c r="EH119" s="60">
        <f t="shared" si="627"/>
        <v>0.17866012098119954</v>
      </c>
      <c r="EI119" s="60">
        <f t="shared" si="628"/>
        <v>3.3824549262732031</v>
      </c>
      <c r="EJ119" s="60">
        <f t="shared" si="629"/>
        <v>0</v>
      </c>
      <c r="EK119" s="60">
        <f t="shared" si="630"/>
        <v>1.18662116696437</v>
      </c>
      <c r="EL119" s="60">
        <f t="shared" si="631"/>
        <v>0.40226832566835452</v>
      </c>
      <c r="EM119" s="60">
        <f t="shared" si="632"/>
        <v>0.72204459168138679</v>
      </c>
      <c r="EN119" s="60">
        <f t="shared" si="633"/>
        <v>0</v>
      </c>
      <c r="EO119" s="60">
        <f t="shared" si="634"/>
        <v>0.95083057423521</v>
      </c>
      <c r="EP119" s="60">
        <f t="shared" si="635"/>
        <v>0.53115071382945778</v>
      </c>
      <c r="EQ119" s="60">
        <f t="shared" si="636"/>
        <v>0</v>
      </c>
      <c r="ER119" s="60">
        <f t="shared" si="637"/>
        <v>0</v>
      </c>
      <c r="ES119" s="60">
        <f t="shared" si="638"/>
        <v>2.1597537346183655</v>
      </c>
      <c r="ET119" s="60">
        <f t="shared" si="639"/>
        <v>24.837167948111205</v>
      </c>
      <c r="EU119" s="60">
        <f t="shared" si="511"/>
        <v>-3.6743358962224093</v>
      </c>
      <c r="EV119" s="60" t="str">
        <f t="shared" si="640"/>
        <v/>
      </c>
      <c r="EW119" s="62">
        <f t="shared" si="641"/>
        <v>8.1771202941962784</v>
      </c>
      <c r="EX119" s="62">
        <f t="shared" si="642"/>
        <v>0</v>
      </c>
      <c r="EY119" s="62">
        <f t="shared" si="643"/>
        <v>0</v>
      </c>
      <c r="EZ119" s="62">
        <f t="shared" si="644"/>
        <v>8.1771202941962784</v>
      </c>
      <c r="FA119" s="62">
        <f t="shared" si="645"/>
        <v>3.3824549262732031</v>
      </c>
      <c r="FB119" s="62">
        <f t="shared" si="646"/>
        <v>0.17866012098119954</v>
      </c>
      <c r="FC119" s="62">
        <f t="shared" si="647"/>
        <v>0</v>
      </c>
      <c r="FD119" s="62">
        <f t="shared" si="648"/>
        <v>-3.6743358962224093</v>
      </c>
      <c r="FE119" s="62">
        <f t="shared" si="649"/>
        <v>0.40226832566835452</v>
      </c>
      <c r="FF119" s="62">
        <f t="shared" si="650"/>
        <v>4.7109525232996523</v>
      </c>
      <c r="FG119" s="62">
        <f t="shared" si="651"/>
        <v>0</v>
      </c>
      <c r="FH119" s="62">
        <f t="shared" si="652"/>
        <v>5</v>
      </c>
      <c r="FI119" s="62">
        <f t="shared" si="653"/>
        <v>0</v>
      </c>
      <c r="FJ119" s="62">
        <f t="shared" si="654"/>
        <v>0.15000453988712703</v>
      </c>
      <c r="FK119" s="62">
        <f t="shared" si="655"/>
        <v>0</v>
      </c>
      <c r="FL119" s="62">
        <f t="shared" si="656"/>
        <v>0.72204459168138679</v>
      </c>
      <c r="FM119" s="62">
        <f t="shared" si="657"/>
        <v>0.95083057423521</v>
      </c>
      <c r="FN119" s="62">
        <f t="shared" si="658"/>
        <v>1.8228797058037238</v>
      </c>
      <c r="FO119" s="62">
        <f t="shared" si="659"/>
        <v>0</v>
      </c>
      <c r="FP119" s="62">
        <f t="shared" si="660"/>
        <v>0.53115071382945778</v>
      </c>
      <c r="FQ119" s="62">
        <f t="shared" si="661"/>
        <v>0.53115071382945778</v>
      </c>
      <c r="FR119" s="62" t="str">
        <f t="shared" si="662"/>
        <v>Fail</v>
      </c>
      <c r="FS119" s="62" t="str">
        <f t="shared" si="663"/>
        <v>Low-Ca</v>
      </c>
      <c r="FT119" s="60">
        <f t="shared" si="664"/>
        <v>7.6430001747627346E-2</v>
      </c>
      <c r="FU119" s="60"/>
      <c r="FV119" s="60">
        <f t="shared" si="665"/>
        <v>1.0399384336545914</v>
      </c>
      <c r="FW119" s="60">
        <f t="shared" si="666"/>
        <v>7.8746956509412183</v>
      </c>
      <c r="FX119" s="60">
        <f t="shared" si="667"/>
        <v>0.17205251079476339</v>
      </c>
      <c r="FY119" s="60">
        <f t="shared" si="668"/>
        <v>3.2573573751058902</v>
      </c>
      <c r="FZ119" s="60">
        <f t="shared" si="669"/>
        <v>0</v>
      </c>
      <c r="GA119" s="60">
        <f t="shared" si="670"/>
        <v>1.1427348756800402</v>
      </c>
      <c r="GB119" s="60">
        <f t="shared" si="671"/>
        <v>0.38739073422954357</v>
      </c>
      <c r="GC119" s="60">
        <f t="shared" si="672"/>
        <v>0.69534031557963094</v>
      </c>
      <c r="GD119" s="60">
        <f t="shared" si="673"/>
        <v>0</v>
      </c>
      <c r="GE119" s="60">
        <f t="shared" si="674"/>
        <v>0.91566482066140242</v>
      </c>
      <c r="GF119" s="60">
        <f t="shared" si="675"/>
        <v>0.51150650420977628</v>
      </c>
      <c r="GG119" s="60">
        <f t="shared" si="676"/>
        <v>0</v>
      </c>
      <c r="GH119" s="60">
        <f t="shared" si="677"/>
        <v>0</v>
      </c>
      <c r="GI119" s="60">
        <f t="shared" si="678"/>
        <v>2.0798768673091828</v>
      </c>
      <c r="GJ119" s="60">
        <f t="shared" si="679"/>
        <v>23.918583974055608</v>
      </c>
      <c r="GK119" s="60">
        <f t="shared" si="512"/>
        <v>-1.8371679481112153</v>
      </c>
      <c r="GL119" s="60"/>
      <c r="GM119" s="88">
        <f t="shared" si="680"/>
        <v>7.8746956509412183</v>
      </c>
      <c r="GN119" s="88">
        <f t="shared" si="681"/>
        <v>0.12530434905878174</v>
      </c>
      <c r="GO119" s="88">
        <f t="shared" si="682"/>
        <v>0</v>
      </c>
      <c r="GP119" s="87">
        <f t="shared" si="683"/>
        <v>8</v>
      </c>
      <c r="GQ119" s="88">
        <f t="shared" si="684"/>
        <v>3.1320530260471084</v>
      </c>
      <c r="GR119" s="88">
        <f t="shared" si="685"/>
        <v>0.17205251079476339</v>
      </c>
      <c r="GS119" s="88">
        <f t="shared" si="686"/>
        <v>0</v>
      </c>
      <c r="GT119" s="88">
        <f t="shared" si="687"/>
        <v>-1.8371679481112153</v>
      </c>
      <c r="GU119" s="88">
        <f t="shared" si="688"/>
        <v>0.38739073422954357</v>
      </c>
      <c r="GV119" s="88">
        <f t="shared" si="689"/>
        <v>2.9799028237912557</v>
      </c>
      <c r="GW119" s="88">
        <f t="shared" si="690"/>
        <v>0</v>
      </c>
      <c r="GX119" s="87">
        <f t="shared" si="691"/>
        <v>4.8342311467514554</v>
      </c>
      <c r="GY119" s="88">
        <f t="shared" si="692"/>
        <v>0</v>
      </c>
      <c r="GZ119" s="88">
        <f t="shared" si="693"/>
        <v>0</v>
      </c>
      <c r="HA119" s="88">
        <f t="shared" si="694"/>
        <v>0</v>
      </c>
      <c r="HB119" s="88">
        <f t="shared" si="695"/>
        <v>0.69534031557963094</v>
      </c>
      <c r="HC119" s="88">
        <f t="shared" si="696"/>
        <v>0.91566482066140242</v>
      </c>
      <c r="HD119" s="87">
        <f t="shared" si="697"/>
        <v>1.6110051362410334</v>
      </c>
      <c r="HE119" s="88">
        <f t="shared" si="698"/>
        <v>0</v>
      </c>
      <c r="HF119" s="88">
        <f t="shared" si="699"/>
        <v>0.51150650420977628</v>
      </c>
      <c r="HG119" s="88">
        <f t="shared" si="700"/>
        <v>0.51150650420977628</v>
      </c>
      <c r="HH119" s="96" t="str">
        <f t="shared" si="701"/>
        <v>Fail</v>
      </c>
      <c r="HI119" s="83">
        <f t="shared" si="702"/>
        <v>0.11504513270213393</v>
      </c>
      <c r="HJ119" s="83">
        <f t="shared" si="703"/>
        <v>0.51150650420977628</v>
      </c>
      <c r="HK119" s="83">
        <f t="shared" si="704"/>
        <v>0.17205251079476339</v>
      </c>
      <c r="HL119" s="83">
        <f t="shared" si="705"/>
        <v>7.8746956509412183</v>
      </c>
      <c r="HM119" s="96" t="str">
        <f t="shared" si="706"/>
        <v>Ferro-edenite</v>
      </c>
      <c r="HN119" s="60"/>
      <c r="HO119" s="60"/>
      <c r="HP119" s="97">
        <f>parameters!$E$5+parameters!$F$5*calcs!$Q119 +parameters!$G$5*calcs!$GM119+parameters!$H$5*LN(calcs!$GM119)+parameters!$I$5*calcs!$GQ119+parameters!$J$5*(calcs!$GU119+calcs!$GY119) + parameters!$K$5*calcs!$GT119+parameters!$L$5*(calcs!$GV119+calcs!$GZ119)+parameters!$M$5*(calcs!$GT119+calcs!$GV119+calcs!$GZ119)+parameters!$N$5*(calcs!$GO119+calcs!$GR119)+parameters!$O$5*calcs!$HB119+parameters!$P$5*calcs!$HE119</f>
        <v>80.545085240857389</v>
      </c>
      <c r="HQ119" s="97">
        <f>parameters!$E$6+parameters!$F$6*calcs!$Q119 +parameters!$G$6*calcs!$GM119+parameters!$H$6*LN(calcs!$GM119)+parameters!$I$6*calcs!$GQ119+parameters!$J$6*(calcs!$GU119+calcs!$GY119) + parameters!$K$6*calcs!$GT119+parameters!$L$6*(calcs!$GV119+calcs!$GZ119)+parameters!$M$6*(calcs!$GT119+calcs!$GV119+calcs!$GZ119)+parameters!$N$6*(calcs!$GO119+calcs!$GR119)+parameters!$O$6*calcs!$HB119+parameters!$P$6*calcs!$HE119</f>
        <v>74.61446079661161</v>
      </c>
      <c r="HR119" s="97">
        <f>parameters!$E$7+parameters!$F$7*calcs!$Q119 +parameters!$G$7*calcs!$GM119+parameters!$H$7*LN(calcs!$GM119)+parameters!$I$7*calcs!$GQ119+parameters!$J$7*(calcs!$GU119+calcs!$GY119) + parameters!$K$7*calcs!$GT119+parameters!$L$7*(calcs!$GV119+calcs!$GZ119)+parameters!$M$7*(calcs!$GT119+calcs!$GV119+calcs!$GZ119)+parameters!$N$7*(calcs!$GO119+calcs!$GR119)+parameters!$O$7*calcs!$HB119+parameters!$P$7*calcs!$HE119</f>
        <v>120.62267480637719</v>
      </c>
      <c r="HS119" s="97">
        <f>parameters!$E$8+parameters!$F$8*calcs!$Q119 +parameters!$G$8*calcs!$GM119+parameters!$H$8*LN(calcs!$GM119)+parameters!$I$8*calcs!$GQ119+parameters!$J$8*(calcs!$GU119+calcs!$GY119) + parameters!$K$8*calcs!$GT119+parameters!$L$8*(calcs!$GV119+calcs!$GZ119)+parameters!$M$8*(calcs!$GT119+calcs!$GV119+calcs!$GZ119)+parameters!$N$8*(calcs!$GO119+calcs!$GR119)+parameters!$O$8*calcs!$HB119+parameters!$P$8*calcs!$HE119</f>
        <v>120.31104889091689</v>
      </c>
      <c r="HT119" s="81"/>
      <c r="HU119" s="97">
        <f>EXP(parameters!$E$10+parameters!$F$10*calcs!$Q119 +parameters!$G$10*calcs!$GM119+parameters!$H$10*LN(calcs!$GM119)+parameters!$I$10*calcs!$GQ119+parameters!$J$10*(calcs!$GU119+calcs!$GY119) + parameters!$K$10*calcs!$GT119+parameters!$L$10*(calcs!$GV119+calcs!$GZ119)+parameters!$M$10*(calcs!$GT119+calcs!$GV119+calcs!$GZ119)+parameters!$N$10*(calcs!$GO119+calcs!$GR119)+parameters!$O$10*calcs!$HB119+parameters!$P$10*calcs!$HE119)</f>
        <v>5.5254428437771015E-2</v>
      </c>
      <c r="HV119" s="97">
        <f>EXP(parameters!$E$11+parameters!$F$11*calcs!$Q119 +parameters!$G$11*calcs!$GM119+parameters!$H$11*LN(calcs!$GM119)+parameters!$I$11*calcs!$GQ119+parameters!$J$11*(calcs!$GU119+calcs!$GY119) + parameters!$K$11*calcs!$GT119+parameters!$L$11*(calcs!$GV119+calcs!$GZ119)+parameters!$M$11*(calcs!$GT119+calcs!$GV119+calcs!$GZ119)+parameters!$N$11*(calcs!$GO119+calcs!$GR119)+parameters!$O$11*calcs!$HB119+parameters!$P$11*calcs!$HE119)</f>
        <v>0.14102627748355764</v>
      </c>
      <c r="HX119" s="97">
        <f>EXP(parameters!$E$13+parameters!$F$13*calcs!$Q119 +parameters!$G$13*calcs!$GM119+parameters!$H$13*LN(calcs!$GM119)+parameters!$I$13*calcs!$GQ119+parameters!$J$13*(calcs!$GU119+calcs!$GY119) + parameters!$K$13*calcs!$GT119+parameters!$L$13*(calcs!$GV119+calcs!$GZ119)+parameters!$M$13*(calcs!$GT119+calcs!$GV119+calcs!$GZ119)+parameters!$N$13*(calcs!$GO119+calcs!$GR119)+parameters!$O$13*calcs!$HB119+parameters!$P$13*calcs!$HE119)</f>
        <v>0.27871091256569375</v>
      </c>
      <c r="HY119" s="97">
        <f>EXP(parameters!$E$14+parameters!$F$14*calcs!$Q119 +parameters!$G$14*calcs!$GM119+parameters!$H$14*LN(calcs!$GM119)+parameters!$I$14*calcs!$GQ119+parameters!$J$14*(calcs!$GU119+calcs!$GY119) + parameters!$K$14*calcs!$GT119+parameters!$L$14*(calcs!$GV119+calcs!$GZ119)+parameters!$M$14*(calcs!$GT119+calcs!$GV119+calcs!$GZ119)+parameters!$N$14*(calcs!$GO119+calcs!$GR119)+parameters!$O$14*calcs!$HB119+parameters!$P$14*calcs!$HE119)</f>
        <v>0.20030518780919601</v>
      </c>
      <c r="HZ119" s="81"/>
      <c r="IA119" s="97">
        <f>EXP(parameters!$E$16+parameters!$F$16*calcs!$Q119 +parameters!$G$16*calcs!$GM119+parameters!$H$16*LN(calcs!$GM119)+parameters!$I$16*calcs!$GQ119+parameters!$J$16*(calcs!$GU119+calcs!$GY119) + parameters!$K$16*calcs!$GT119+parameters!$L$16*(calcs!$GV119+calcs!$GZ119)+parameters!$M$16*(calcs!$GT119+calcs!$GV119+calcs!$GZ119)+parameters!$N$16*(calcs!$GO119+calcs!$GR119)+parameters!$O$16*calcs!$HB119+parameters!$P$16*calcs!$HE119)</f>
        <v>1.374835978743758E-2</v>
      </c>
      <c r="IB119" s="81"/>
      <c r="IC119" s="97">
        <f>(parameters!$E$18+parameters!$F$18*calcs!$Q119 +parameters!$G$18*calcs!$GM119+parameters!$H$18*LN(calcs!$GM119)+parameters!$I$18*calcs!$GQ119+parameters!$J$18*(calcs!$GU119+calcs!$GY119) + parameters!$K$18*calcs!$GT119+parameters!$L$18*(calcs!$GV119+calcs!$GZ119)+parameters!$M$18*(calcs!$GT119+calcs!$GV119+calcs!$GZ119)+parameters!$N$18*(calcs!$GO119+calcs!$GR119)+parameters!$O$18*calcs!$HB119+parameters!$P$18*calcs!$HE119)</f>
        <v>-13.973405414870923</v>
      </c>
      <c r="ID119" s="97">
        <f>EXP(parameters!$E$19+parameters!$F$19*calcs!$Q119 +parameters!$G$19*calcs!$GM119+parameters!$H$19*LN(calcs!$GM119)+parameters!$I$19*calcs!$GQ119+parameters!$J$19*(calcs!$GU119+calcs!$GY119) + parameters!$K$19*calcs!$GT119+parameters!$L$19*(calcs!$GV119+calcs!$GZ119)+parameters!$M$19*(calcs!$GT119+calcs!$GV119+calcs!$GZ119)+parameters!$N$19*(calcs!$GO119+calcs!$GR119)+parameters!$O$19*calcs!$HB119+parameters!$P$19*calcs!$HE119)</f>
        <v>4.8184962027329235</v>
      </c>
      <c r="IE119" s="73"/>
      <c r="IF119" s="97">
        <f>(parameters!$E$21+parameters!$F$21*calcs!$Q119 +parameters!$G$21*calcs!$GM119+parameters!$H$21*LN(calcs!$GM119)+parameters!$I$21*calcs!$GQ119+parameters!$J$21*(calcs!$GU119+calcs!$GY119) + parameters!$K$21*calcs!$GT119+parameters!$L$21*(calcs!$GV119+calcs!$GZ119)+parameters!$M$21*(calcs!$GT119+calcs!$GV119+calcs!$GZ119)+parameters!$N$21*(calcs!$GO119+calcs!$GR119)+parameters!$O$21*calcs!$HB119+parameters!$P$21*calcs!$HE119)</f>
        <v>1.5560859948856054</v>
      </c>
      <c r="IG119" s="97">
        <f>(parameters!$E$22+parameters!$F$22*calcs!$Q119 +parameters!$G$22*calcs!$GM119+parameters!$H$22*LN(calcs!$GM119)+parameters!$I$22*calcs!$GQ119+parameters!$J$22*(calcs!$GU119+calcs!$GY119) + parameters!$K$22*calcs!$GT119+parameters!$L$22*(calcs!$GV119+calcs!$GZ119)+parameters!$M$22*(calcs!$GT119+calcs!$GV119+calcs!$GZ119)+parameters!$N$22*(calcs!$GO119+calcs!$GR119)+parameters!$O$22*calcs!$HB119+parameters!$P$22*calcs!$HE119)</f>
        <v>1.1052287998498111</v>
      </c>
      <c r="IH119" s="81"/>
      <c r="II119" s="97">
        <f>(parameters!$E$24+parameters!$F$24*calcs!$Q119 +parameters!$G$24*calcs!$GM119+parameters!$H$24*LN(calcs!$GM119)+parameters!$I$24*calcs!$GQ119+parameters!$J$24*(calcs!$GU119+calcs!$GY119) + parameters!$K$24*calcs!$GT119+parameters!$L$24*(calcs!$GV119+calcs!$GZ119)+parameters!$M$24*(calcs!$GT119+calcs!$GV119+calcs!$GZ119)+parameters!$N$24*(calcs!$GO119+calcs!$GR119)+parameters!$O$24*calcs!$HB119+parameters!$P$24*calcs!$HE119)</f>
        <v>19.378861271345485</v>
      </c>
    </row>
    <row r="120" spans="1:243" x14ac:dyDescent="0.3">
      <c r="A120" s="137" t="s">
        <v>188</v>
      </c>
      <c r="C120" s="114">
        <v>51.88</v>
      </c>
      <c r="D120" s="114">
        <v>1.27</v>
      </c>
      <c r="E120" s="114">
        <v>17.09</v>
      </c>
      <c r="F120" s="114"/>
      <c r="G120" s="114">
        <v>11.36</v>
      </c>
      <c r="H120" s="114">
        <v>1.02</v>
      </c>
      <c r="I120" s="114">
        <v>4.33</v>
      </c>
      <c r="J120" s="114"/>
      <c r="K120" s="114">
        <v>2.78</v>
      </c>
      <c r="L120" s="114">
        <v>3.53</v>
      </c>
      <c r="M120" s="91">
        <v>0</v>
      </c>
      <c r="N120" s="91">
        <v>0</v>
      </c>
      <c r="O120" s="91">
        <v>0</v>
      </c>
      <c r="P120" s="91">
        <v>95.759999999999991</v>
      </c>
      <c r="Q120" s="60">
        <v>1025</v>
      </c>
      <c r="R120" s="92">
        <f t="shared" si="513"/>
        <v>0.86351531291611194</v>
      </c>
      <c r="S120" s="93">
        <f t="shared" si="514"/>
        <v>1.5900838863152623E-2</v>
      </c>
      <c r="T120" s="93">
        <f t="shared" si="515"/>
        <v>0.16761277819405812</v>
      </c>
      <c r="U120" s="93">
        <f t="shared" si="516"/>
        <v>0</v>
      </c>
      <c r="V120" s="93">
        <f t="shared" si="517"/>
        <v>0.15812917594654788</v>
      </c>
      <c r="W120" s="93">
        <f t="shared" si="518"/>
        <v>2.5303894815182335E-2</v>
      </c>
      <c r="X120" s="93">
        <f t="shared" si="519"/>
        <v>7.7211126961483592E-2</v>
      </c>
      <c r="Y120" s="93">
        <f t="shared" si="520"/>
        <v>0</v>
      </c>
      <c r="Z120" s="93">
        <f t="shared" si="521"/>
        <v>4.4853902128140173E-2</v>
      </c>
      <c r="AA120" s="93">
        <f t="shared" si="522"/>
        <v>3.7472108225393139E-2</v>
      </c>
      <c r="AB120" s="93">
        <f t="shared" si="523"/>
        <v>0</v>
      </c>
      <c r="AC120" s="94">
        <f t="shared" si="524"/>
        <v>0</v>
      </c>
      <c r="AD120" s="92">
        <f t="shared" si="525"/>
        <v>1.7270306258322239</v>
      </c>
      <c r="AE120" s="93">
        <f t="shared" si="526"/>
        <v>3.1801677726305246E-2</v>
      </c>
      <c r="AF120" s="93">
        <f t="shared" si="527"/>
        <v>0.50283833458217431</v>
      </c>
      <c r="AG120" s="93">
        <f t="shared" si="528"/>
        <v>0</v>
      </c>
      <c r="AH120" s="93">
        <f t="shared" si="529"/>
        <v>0.15812917594654788</v>
      </c>
      <c r="AI120" s="93">
        <f t="shared" si="530"/>
        <v>2.5303894815182335E-2</v>
      </c>
      <c r="AJ120" s="93">
        <f t="shared" si="531"/>
        <v>7.7211126961483592E-2</v>
      </c>
      <c r="AK120" s="93">
        <f t="shared" si="532"/>
        <v>0</v>
      </c>
      <c r="AL120" s="93">
        <f t="shared" si="533"/>
        <v>4.4853902128140173E-2</v>
      </c>
      <c r="AM120" s="93">
        <f t="shared" si="534"/>
        <v>3.7472108225393139E-2</v>
      </c>
      <c r="AN120" s="94">
        <f t="shared" si="535"/>
        <v>2.6046408462174506</v>
      </c>
      <c r="AO120" s="92">
        <f t="shared" si="536"/>
        <v>15.250357626782357</v>
      </c>
      <c r="AP120" s="93">
        <f t="shared" si="537"/>
        <v>0.28082128434990994</v>
      </c>
      <c r="AQ120" s="93">
        <f t="shared" si="538"/>
        <v>4.4402596665814835</v>
      </c>
      <c r="AR120" s="93">
        <f t="shared" si="539"/>
        <v>0</v>
      </c>
      <c r="AS120" s="93">
        <f t="shared" si="540"/>
        <v>1.3963426289856185</v>
      </c>
      <c r="AT120" s="93">
        <f t="shared" si="541"/>
        <v>0.22344331334371073</v>
      </c>
      <c r="AU120" s="93">
        <f t="shared" si="542"/>
        <v>0.68180452698232152</v>
      </c>
      <c r="AV120" s="93">
        <f t="shared" si="543"/>
        <v>0</v>
      </c>
      <c r="AW120" s="93">
        <f t="shared" si="544"/>
        <v>0.39607754383695815</v>
      </c>
      <c r="AX120" s="93">
        <f t="shared" si="545"/>
        <v>0.33089340913764093</v>
      </c>
      <c r="AY120" s="94">
        <f t="shared" si="546"/>
        <v>23.000000000000004</v>
      </c>
      <c r="AZ120" s="92">
        <f t="shared" si="547"/>
        <v>7.6251788133911784</v>
      </c>
      <c r="BA120" s="93">
        <f t="shared" si="548"/>
        <v>0.14041064217495497</v>
      </c>
      <c r="BB120" s="93">
        <f t="shared" si="549"/>
        <v>2.9601731110543223</v>
      </c>
      <c r="BC120" s="93">
        <f t="shared" si="550"/>
        <v>0</v>
      </c>
      <c r="BD120" s="93">
        <f t="shared" si="551"/>
        <v>1.3963426289856185</v>
      </c>
      <c r="BE120" s="93">
        <f t="shared" si="552"/>
        <v>0.22344331334371073</v>
      </c>
      <c r="BF120" s="93">
        <f t="shared" si="553"/>
        <v>0.68180452698232152</v>
      </c>
      <c r="BG120" s="93">
        <f t="shared" si="554"/>
        <v>0</v>
      </c>
      <c r="BH120" s="93">
        <f t="shared" si="555"/>
        <v>0.79215508767391629</v>
      </c>
      <c r="BI120" s="93">
        <f t="shared" si="556"/>
        <v>0.66178681827528185</v>
      </c>
      <c r="BJ120" s="93">
        <f t="shared" si="557"/>
        <v>0</v>
      </c>
      <c r="BK120" s="93">
        <f t="shared" si="558"/>
        <v>0</v>
      </c>
      <c r="BL120" s="93">
        <f t="shared" si="559"/>
        <v>2</v>
      </c>
      <c r="BM120" s="94">
        <f t="shared" si="560"/>
        <v>14.481294941881306</v>
      </c>
      <c r="BN120" s="95">
        <f t="shared" si="561"/>
        <v>7.6251788133911784</v>
      </c>
      <c r="BO120" s="66">
        <f t="shared" si="562"/>
        <v>0.37482118660882158</v>
      </c>
      <c r="BP120" s="66">
        <f t="shared" si="563"/>
        <v>0</v>
      </c>
      <c r="BQ120" s="66">
        <f t="shared" si="564"/>
        <v>8</v>
      </c>
      <c r="BR120" s="66">
        <f t="shared" si="565"/>
        <v>2.5853519244455008</v>
      </c>
      <c r="BS120" s="66">
        <f t="shared" si="566"/>
        <v>0.14041064217495497</v>
      </c>
      <c r="BT120" s="66">
        <f t="shared" si="567"/>
        <v>0</v>
      </c>
      <c r="BU120" s="66"/>
      <c r="BV120" s="66">
        <f t="shared" si="568"/>
        <v>0.22344331334371073</v>
      </c>
      <c r="BW120" s="66">
        <f t="shared" si="569"/>
        <v>1.3963426289856185</v>
      </c>
      <c r="BX120" s="66">
        <f t="shared" si="570"/>
        <v>0</v>
      </c>
      <c r="BY120" s="66">
        <f t="shared" si="571"/>
        <v>4.3455485089497845</v>
      </c>
      <c r="BZ120" s="66">
        <f t="shared" si="572"/>
        <v>0</v>
      </c>
      <c r="CA120" s="66">
        <f t="shared" si="573"/>
        <v>0</v>
      </c>
      <c r="CB120" s="66">
        <f t="shared" si="574"/>
        <v>0</v>
      </c>
      <c r="CC120" s="66">
        <f t="shared" si="575"/>
        <v>0.68180452698232152</v>
      </c>
      <c r="CD120" s="56">
        <f t="shared" si="576"/>
        <v>0.68180452698232152</v>
      </c>
      <c r="CE120" s="66">
        <f t="shared" si="577"/>
        <v>1.363609053964643</v>
      </c>
      <c r="CF120" s="66">
        <f t="shared" si="578"/>
        <v>0.11035056069159477</v>
      </c>
      <c r="CG120" s="66">
        <f t="shared" si="579"/>
        <v>0.66178681827528185</v>
      </c>
      <c r="CH120" s="67">
        <f t="shared" si="580"/>
        <v>0.77213737896687662</v>
      </c>
      <c r="CI120" s="60"/>
      <c r="CJ120" s="60">
        <f t="shared" si="581"/>
        <v>1.0491557241845357</v>
      </c>
      <c r="CK120" s="60">
        <f t="shared" si="582"/>
        <v>1.1048735671922856</v>
      </c>
      <c r="CL120" s="60">
        <f t="shared" si="583"/>
        <v>1.1514234671177581</v>
      </c>
      <c r="CM120" s="60"/>
      <c r="CN120" s="60">
        <f t="shared" si="584"/>
        <v>1</v>
      </c>
      <c r="CO120" s="60">
        <f t="shared" si="585"/>
        <v>7.6251788133911784</v>
      </c>
      <c r="CP120" s="60">
        <f t="shared" si="586"/>
        <v>0.14041064217495497</v>
      </c>
      <c r="CQ120" s="60">
        <f t="shared" si="587"/>
        <v>2.9601731110543223</v>
      </c>
      <c r="CR120" s="60">
        <f t="shared" si="588"/>
        <v>0</v>
      </c>
      <c r="CS120" s="60">
        <f t="shared" si="589"/>
        <v>1.3963426289856185</v>
      </c>
      <c r="CT120" s="60">
        <f t="shared" si="590"/>
        <v>0.22344331334371073</v>
      </c>
      <c r="CU120" s="60">
        <f t="shared" si="591"/>
        <v>0.68180452698232152</v>
      </c>
      <c r="CV120" s="60">
        <f t="shared" si="592"/>
        <v>0</v>
      </c>
      <c r="CW120" s="60">
        <f t="shared" si="593"/>
        <v>0.79215508767391629</v>
      </c>
      <c r="CX120" s="60">
        <f t="shared" si="594"/>
        <v>0.66178681827528185</v>
      </c>
      <c r="CY120" s="60">
        <f t="shared" si="595"/>
        <v>0</v>
      </c>
      <c r="CZ120" s="60">
        <f t="shared" si="596"/>
        <v>0</v>
      </c>
      <c r="DA120" s="60">
        <f t="shared" si="597"/>
        <v>2</v>
      </c>
      <c r="DB120" s="60">
        <f t="shared" si="598"/>
        <v>23.000000000000004</v>
      </c>
      <c r="DC120" s="60">
        <f t="shared" si="510"/>
        <v>-7.1054273576010019E-15</v>
      </c>
      <c r="DD120" s="60" t="str">
        <f t="shared" si="599"/>
        <v/>
      </c>
      <c r="DE120" s="59">
        <f t="shared" si="600"/>
        <v>7.6251788133911784</v>
      </c>
      <c r="DF120" s="59">
        <f t="shared" si="601"/>
        <v>0.37482118660882158</v>
      </c>
      <c r="DG120" s="59">
        <f t="shared" si="602"/>
        <v>0</v>
      </c>
      <c r="DH120" s="59">
        <f t="shared" si="603"/>
        <v>8</v>
      </c>
      <c r="DI120" s="59">
        <f t="shared" si="604"/>
        <v>2.5853519244455008</v>
      </c>
      <c r="DJ120" s="59">
        <f t="shared" si="605"/>
        <v>0.14041064217495497</v>
      </c>
      <c r="DK120" s="59">
        <f t="shared" si="606"/>
        <v>0</v>
      </c>
      <c r="DL120" s="59">
        <f t="shared" si="607"/>
        <v>-7.1054273576010019E-15</v>
      </c>
      <c r="DM120" s="59">
        <f t="shared" si="608"/>
        <v>0.22344331334371073</v>
      </c>
      <c r="DN120" s="59">
        <f t="shared" si="609"/>
        <v>1.3963426289856256</v>
      </c>
      <c r="DO120" s="59">
        <f t="shared" si="610"/>
        <v>0</v>
      </c>
      <c r="DP120" s="59">
        <f t="shared" si="611"/>
        <v>4.3455485089497845</v>
      </c>
      <c r="DQ120" s="59">
        <f t="shared" si="612"/>
        <v>0</v>
      </c>
      <c r="DR120" s="59">
        <f t="shared" si="613"/>
        <v>0</v>
      </c>
      <c r="DS120" s="59">
        <f t="shared" si="614"/>
        <v>0</v>
      </c>
      <c r="DT120" s="59">
        <f t="shared" si="615"/>
        <v>0.68180452698232152</v>
      </c>
      <c r="DU120" s="59">
        <f t="shared" si="616"/>
        <v>0.79215508767391629</v>
      </c>
      <c r="DV120" s="59">
        <f t="shared" si="617"/>
        <v>1.4739596146562377</v>
      </c>
      <c r="DW120" s="59">
        <f t="shared" si="618"/>
        <v>0</v>
      </c>
      <c r="DX120" s="59">
        <f t="shared" si="619"/>
        <v>0</v>
      </c>
      <c r="DY120" s="59">
        <f t="shared" si="620"/>
        <v>0</v>
      </c>
      <c r="DZ120" s="60"/>
      <c r="EA120" s="60">
        <f t="shared" si="621"/>
        <v>0.75576136316498221</v>
      </c>
      <c r="EB120" s="60">
        <f t="shared" si="622"/>
        <v>1.0854221341190502</v>
      </c>
      <c r="EC120" s="60">
        <f t="shared" si="623"/>
        <v>0.9979003381687237</v>
      </c>
      <c r="ED120" s="60">
        <f t="shared" si="624"/>
        <v>0.97053902154611238</v>
      </c>
      <c r="EE120" s="60"/>
      <c r="EF120" s="60">
        <f t="shared" si="625"/>
        <v>1.0854221341190502</v>
      </c>
      <c r="EG120" s="60">
        <f t="shared" si="626"/>
        <v>8.2765378606704196</v>
      </c>
      <c r="EH120" s="60">
        <f t="shared" si="627"/>
        <v>0.15240481888256593</v>
      </c>
      <c r="EI120" s="60">
        <f t="shared" si="628"/>
        <v>3.2130374155624106</v>
      </c>
      <c r="EJ120" s="60">
        <f t="shared" si="629"/>
        <v>0</v>
      </c>
      <c r="EK120" s="60">
        <f t="shared" si="630"/>
        <v>1.515621196314975</v>
      </c>
      <c r="EL120" s="60">
        <f t="shared" si="631"/>
        <v>0.24253031802416214</v>
      </c>
      <c r="EM120" s="60">
        <f t="shared" si="632"/>
        <v>0.74004572472918095</v>
      </c>
      <c r="EN120" s="60">
        <f t="shared" si="633"/>
        <v>0</v>
      </c>
      <c r="EO120" s="60">
        <f t="shared" si="634"/>
        <v>0.85982266581628553</v>
      </c>
      <c r="EP120" s="60">
        <f t="shared" si="635"/>
        <v>0.71831806062421244</v>
      </c>
      <c r="EQ120" s="60">
        <f t="shared" si="636"/>
        <v>0</v>
      </c>
      <c r="ER120" s="60">
        <f t="shared" si="637"/>
        <v>0</v>
      </c>
      <c r="ES120" s="60">
        <f t="shared" si="638"/>
        <v>2.1708442682381004</v>
      </c>
      <c r="ET120" s="60">
        <f t="shared" si="639"/>
        <v>24.964709084738157</v>
      </c>
      <c r="EU120" s="60">
        <f t="shared" si="511"/>
        <v>-3.9294181694763139</v>
      </c>
      <c r="EV120" s="60" t="str">
        <f t="shared" si="640"/>
        <v/>
      </c>
      <c r="EW120" s="62">
        <f t="shared" si="641"/>
        <v>8.2765378606704196</v>
      </c>
      <c r="EX120" s="62">
        <f t="shared" si="642"/>
        <v>0</v>
      </c>
      <c r="EY120" s="62">
        <f t="shared" si="643"/>
        <v>0</v>
      </c>
      <c r="EZ120" s="62">
        <f t="shared" si="644"/>
        <v>8.2765378606704196</v>
      </c>
      <c r="FA120" s="62">
        <f t="shared" si="645"/>
        <v>3.2130374155624106</v>
      </c>
      <c r="FB120" s="62">
        <f t="shared" si="646"/>
        <v>0.15240481888256593</v>
      </c>
      <c r="FC120" s="62">
        <f t="shared" si="647"/>
        <v>0</v>
      </c>
      <c r="FD120" s="62">
        <f t="shared" si="648"/>
        <v>-3.9294181694763139</v>
      </c>
      <c r="FE120" s="62">
        <f t="shared" si="649"/>
        <v>0.24253031802416214</v>
      </c>
      <c r="FF120" s="62">
        <f t="shared" si="650"/>
        <v>5.3214456170071749</v>
      </c>
      <c r="FG120" s="62">
        <f t="shared" si="651"/>
        <v>0</v>
      </c>
      <c r="FH120" s="62">
        <f t="shared" si="652"/>
        <v>5</v>
      </c>
      <c r="FI120" s="62">
        <f t="shared" si="653"/>
        <v>0</v>
      </c>
      <c r="FJ120" s="62">
        <f t="shared" si="654"/>
        <v>0.12359374878411433</v>
      </c>
      <c r="FK120" s="62">
        <f t="shared" si="655"/>
        <v>0</v>
      </c>
      <c r="FL120" s="62">
        <f t="shared" si="656"/>
        <v>0.74004572472918095</v>
      </c>
      <c r="FM120" s="62">
        <f t="shared" si="657"/>
        <v>0.85982266581628553</v>
      </c>
      <c r="FN120" s="62">
        <f t="shared" si="658"/>
        <v>1.7234621393295808</v>
      </c>
      <c r="FO120" s="62">
        <f t="shared" si="659"/>
        <v>0</v>
      </c>
      <c r="FP120" s="62">
        <f t="shared" si="660"/>
        <v>0.71831806062421244</v>
      </c>
      <c r="FQ120" s="62">
        <f t="shared" si="661"/>
        <v>0.71831806062421244</v>
      </c>
      <c r="FR120" s="62" t="str">
        <f t="shared" si="662"/>
        <v>Fail</v>
      </c>
      <c r="FS120" s="62" t="str">
        <f t="shared" si="663"/>
        <v>Low-Ca</v>
      </c>
      <c r="FT120" s="60">
        <f t="shared" si="664"/>
        <v>4.2642170822857157E-2</v>
      </c>
      <c r="FU120" s="60"/>
      <c r="FV120" s="60">
        <f t="shared" si="665"/>
        <v>1.0427110670595252</v>
      </c>
      <c r="FW120" s="60">
        <f t="shared" si="666"/>
        <v>7.9508583370307999</v>
      </c>
      <c r="FX120" s="60">
        <f t="shared" si="667"/>
        <v>0.14640773052876047</v>
      </c>
      <c r="FY120" s="60">
        <f t="shared" si="668"/>
        <v>3.0866052633083667</v>
      </c>
      <c r="FZ120" s="60">
        <f t="shared" si="669"/>
        <v>0</v>
      </c>
      <c r="GA120" s="60">
        <f t="shared" si="670"/>
        <v>1.4559819126502969</v>
      </c>
      <c r="GB120" s="60">
        <f t="shared" si="671"/>
        <v>0.23298681568393648</v>
      </c>
      <c r="GC120" s="60">
        <f t="shared" si="672"/>
        <v>0.71092512585575129</v>
      </c>
      <c r="GD120" s="60">
        <f t="shared" si="673"/>
        <v>0</v>
      </c>
      <c r="GE120" s="60">
        <f t="shared" si="674"/>
        <v>0.82598887674510102</v>
      </c>
      <c r="GF120" s="60">
        <f t="shared" si="675"/>
        <v>0.69005243944974726</v>
      </c>
      <c r="GG120" s="60">
        <f t="shared" si="676"/>
        <v>0</v>
      </c>
      <c r="GH120" s="60">
        <f t="shared" si="677"/>
        <v>0</v>
      </c>
      <c r="GI120" s="60">
        <f t="shared" si="678"/>
        <v>2.0854221341190504</v>
      </c>
      <c r="GJ120" s="60">
        <f t="shared" si="679"/>
        <v>23.98235454236908</v>
      </c>
      <c r="GK120" s="60">
        <f t="shared" si="512"/>
        <v>-1.9647090847381605</v>
      </c>
      <c r="GL120" s="60"/>
      <c r="GM120" s="88">
        <f t="shared" si="680"/>
        <v>7.9508583370307999</v>
      </c>
      <c r="GN120" s="88">
        <f t="shared" si="681"/>
        <v>4.9141662969200084E-2</v>
      </c>
      <c r="GO120" s="88">
        <f t="shared" si="682"/>
        <v>0</v>
      </c>
      <c r="GP120" s="87">
        <f t="shared" si="683"/>
        <v>8</v>
      </c>
      <c r="GQ120" s="88">
        <f t="shared" si="684"/>
        <v>3.0374636003391666</v>
      </c>
      <c r="GR120" s="88">
        <f t="shared" si="685"/>
        <v>0.14640773052876047</v>
      </c>
      <c r="GS120" s="88">
        <f t="shared" si="686"/>
        <v>0</v>
      </c>
      <c r="GT120" s="88">
        <f t="shared" si="687"/>
        <v>-1.9647090847381605</v>
      </c>
      <c r="GU120" s="88">
        <f t="shared" si="688"/>
        <v>0.23298681568393648</v>
      </c>
      <c r="GV120" s="88">
        <f t="shared" si="689"/>
        <v>3.4206909973884576</v>
      </c>
      <c r="GW120" s="88">
        <f t="shared" si="690"/>
        <v>0</v>
      </c>
      <c r="GX120" s="87">
        <f t="shared" si="691"/>
        <v>4.8728400592021606</v>
      </c>
      <c r="GY120" s="88">
        <f t="shared" si="692"/>
        <v>0</v>
      </c>
      <c r="GZ120" s="88">
        <f t="shared" si="693"/>
        <v>0</v>
      </c>
      <c r="HA120" s="88">
        <f t="shared" si="694"/>
        <v>0</v>
      </c>
      <c r="HB120" s="88">
        <f t="shared" si="695"/>
        <v>0.71092512585575129</v>
      </c>
      <c r="HC120" s="88">
        <f t="shared" si="696"/>
        <v>0.82598887674510102</v>
      </c>
      <c r="HD120" s="87">
        <f t="shared" si="697"/>
        <v>1.5369140026008523</v>
      </c>
      <c r="HE120" s="88">
        <f t="shared" si="698"/>
        <v>0</v>
      </c>
      <c r="HF120" s="88">
        <f t="shared" si="699"/>
        <v>0.69005243944974726</v>
      </c>
      <c r="HG120" s="88">
        <f t="shared" si="700"/>
        <v>0.69005243944974726</v>
      </c>
      <c r="HH120" s="96" t="str">
        <f t="shared" si="701"/>
        <v>Fail</v>
      </c>
      <c r="HI120" s="83">
        <f t="shared" si="702"/>
        <v>6.3767750634809481E-2</v>
      </c>
      <c r="HJ120" s="83">
        <f t="shared" si="703"/>
        <v>0.69005243944974726</v>
      </c>
      <c r="HK120" s="83">
        <f t="shared" si="704"/>
        <v>0.14640773052876047</v>
      </c>
      <c r="HL120" s="83">
        <f t="shared" si="705"/>
        <v>7.9508583370307999</v>
      </c>
      <c r="HM120" s="96" t="str">
        <f t="shared" si="706"/>
        <v>Ferro-edenite</v>
      </c>
      <c r="HN120" s="60"/>
      <c r="HO120" s="60"/>
      <c r="HP120" s="97">
        <f>parameters!$E$5+parameters!$F$5*calcs!$Q120 +parameters!$G$5*calcs!$GM120+parameters!$H$5*LN(calcs!$GM120)+parameters!$I$5*calcs!$GQ120+parameters!$J$5*(calcs!$GU120+calcs!$GY120) + parameters!$K$5*calcs!$GT120+parameters!$L$5*(calcs!$GV120+calcs!$GZ120)+parameters!$M$5*(calcs!$GT120+calcs!$GV120+calcs!$GZ120)+parameters!$N$5*(calcs!$GO120+calcs!$GR120)+parameters!$O$5*calcs!$HB120+parameters!$P$5*calcs!$HE120</f>
        <v>79.670127472581413</v>
      </c>
      <c r="HQ120" s="97">
        <f>parameters!$E$6+parameters!$F$6*calcs!$Q120 +parameters!$G$6*calcs!$GM120+parameters!$H$6*LN(calcs!$GM120)+parameters!$I$6*calcs!$GQ120+parameters!$J$6*(calcs!$GU120+calcs!$GY120) + parameters!$K$6*calcs!$GT120+parameters!$L$6*(calcs!$GV120+calcs!$GZ120)+parameters!$M$6*(calcs!$GT120+calcs!$GV120+calcs!$GZ120)+parameters!$N$6*(calcs!$GO120+calcs!$GR120)+parameters!$O$6*calcs!$HB120+parameters!$P$6*calcs!$HE120</f>
        <v>75.31101790297744</v>
      </c>
      <c r="HR120" s="97">
        <f>parameters!$E$7+parameters!$F$7*calcs!$Q120 +parameters!$G$7*calcs!$GM120+parameters!$H$7*LN(calcs!$GM120)+parameters!$I$7*calcs!$GQ120+parameters!$J$7*(calcs!$GU120+calcs!$GY120) + parameters!$K$7*calcs!$GT120+parameters!$L$7*(calcs!$GV120+calcs!$GZ120)+parameters!$M$7*(calcs!$GT120+calcs!$GV120+calcs!$GZ120)+parameters!$N$7*(calcs!$GO120+calcs!$GR120)+parameters!$O$7*calcs!$HB120+parameters!$P$7*calcs!$HE120</f>
        <v>123.32549998803464</v>
      </c>
      <c r="HS120" s="97">
        <f>parameters!$E$8+parameters!$F$8*calcs!$Q120 +parameters!$G$8*calcs!$GM120+parameters!$H$8*LN(calcs!$GM120)+parameters!$I$8*calcs!$GQ120+parameters!$J$8*(calcs!$GU120+calcs!$GY120) + parameters!$K$8*calcs!$GT120+parameters!$L$8*(calcs!$GV120+calcs!$GZ120)+parameters!$M$8*(calcs!$GT120+calcs!$GV120+calcs!$GZ120)+parameters!$N$8*(calcs!$GO120+calcs!$GR120)+parameters!$O$8*calcs!$HB120+parameters!$P$8*calcs!$HE120</f>
        <v>123.02837363994949</v>
      </c>
      <c r="HT120" s="81"/>
      <c r="HU120" s="97">
        <f>EXP(parameters!$E$10+parameters!$F$10*calcs!$Q120 +parameters!$G$10*calcs!$GM120+parameters!$H$10*LN(calcs!$GM120)+parameters!$I$10*calcs!$GQ120+parameters!$J$10*(calcs!$GU120+calcs!$GY120) + parameters!$K$10*calcs!$GT120+parameters!$L$10*(calcs!$GV120+calcs!$GZ120)+parameters!$M$10*(calcs!$GT120+calcs!$GV120+calcs!$GZ120)+parameters!$N$10*(calcs!$GO120+calcs!$GR120)+parameters!$O$10*calcs!$HB120+parameters!$P$10*calcs!$HE120)</f>
        <v>4.137995869466541E-2</v>
      </c>
      <c r="HV120" s="97">
        <f>EXP(parameters!$E$11+parameters!$F$11*calcs!$Q120 +parameters!$G$11*calcs!$GM120+parameters!$H$11*LN(calcs!$GM120)+parameters!$I$11*calcs!$GQ120+parameters!$J$11*(calcs!$GU120+calcs!$GY120) + parameters!$K$11*calcs!$GT120+parameters!$L$11*(calcs!$GV120+calcs!$GZ120)+parameters!$M$11*(calcs!$GT120+calcs!$GV120+calcs!$GZ120)+parameters!$N$11*(calcs!$GO120+calcs!$GR120)+parameters!$O$11*calcs!$HB120+parameters!$P$11*calcs!$HE120)</f>
        <v>0.10557134058605314</v>
      </c>
      <c r="HX120" s="97">
        <f>EXP(parameters!$E$13+parameters!$F$13*calcs!$Q120 +parameters!$G$13*calcs!$GM120+parameters!$H$13*LN(calcs!$GM120)+parameters!$I$13*calcs!$GQ120+parameters!$J$13*(calcs!$GU120+calcs!$GY120) + parameters!$K$13*calcs!$GT120+parameters!$L$13*(calcs!$GV120+calcs!$GZ120)+parameters!$M$13*(calcs!$GT120+calcs!$GV120+calcs!$GZ120)+parameters!$N$13*(calcs!$GO120+calcs!$GR120)+parameters!$O$13*calcs!$HB120+parameters!$P$13*calcs!$HE120)</f>
        <v>0.25837263213417699</v>
      </c>
      <c r="HY120" s="97">
        <f>EXP(parameters!$E$14+parameters!$F$14*calcs!$Q120 +parameters!$G$14*calcs!$GM120+parameters!$H$14*LN(calcs!$GM120)+parameters!$I$14*calcs!$GQ120+parameters!$J$14*(calcs!$GU120+calcs!$GY120) + parameters!$K$14*calcs!$GT120+parameters!$L$14*(calcs!$GV120+calcs!$GZ120)+parameters!$M$14*(calcs!$GT120+calcs!$GV120+calcs!$GZ120)+parameters!$N$14*(calcs!$GO120+calcs!$GR120)+parameters!$O$14*calcs!$HB120+parameters!$P$14*calcs!$HE120)</f>
        <v>0.15808336009009871</v>
      </c>
      <c r="HZ120" s="81"/>
      <c r="IA120" s="97">
        <f>EXP(parameters!$E$16+parameters!$F$16*calcs!$Q120 +parameters!$G$16*calcs!$GM120+parameters!$H$16*LN(calcs!$GM120)+parameters!$I$16*calcs!$GQ120+parameters!$J$16*(calcs!$GU120+calcs!$GY120) + parameters!$K$16*calcs!$GT120+parameters!$L$16*(calcs!$GV120+calcs!$GZ120)+parameters!$M$16*(calcs!$GT120+calcs!$GV120+calcs!$GZ120)+parameters!$N$16*(calcs!$GO120+calcs!$GR120)+parameters!$O$16*calcs!$HB120+parameters!$P$16*calcs!$HE120)</f>
        <v>8.3858903278454695E-3</v>
      </c>
      <c r="IB120" s="81"/>
      <c r="IC120" s="97">
        <f>(parameters!$E$18+parameters!$F$18*calcs!$Q120 +parameters!$G$18*calcs!$GM120+parameters!$H$18*LN(calcs!$GM120)+parameters!$I$18*calcs!$GQ120+parameters!$J$18*(calcs!$GU120+calcs!$GY120) + parameters!$K$18*calcs!$GT120+parameters!$L$18*(calcs!$GV120+calcs!$GZ120)+parameters!$M$18*(calcs!$GT120+calcs!$GV120+calcs!$GZ120)+parameters!$N$18*(calcs!$GO120+calcs!$GR120)+parameters!$O$18*calcs!$HB120+parameters!$P$18*calcs!$HE120)</f>
        <v>-15.083649570836775</v>
      </c>
      <c r="ID120" s="97">
        <f>EXP(parameters!$E$19+parameters!$F$19*calcs!$Q120 +parameters!$G$19*calcs!$GM120+parameters!$H$19*LN(calcs!$GM120)+parameters!$I$19*calcs!$GQ120+parameters!$J$19*(calcs!$GU120+calcs!$GY120) + parameters!$K$19*calcs!$GT120+parameters!$L$19*(calcs!$GV120+calcs!$GZ120)+parameters!$M$19*(calcs!$GT120+calcs!$GV120+calcs!$GZ120)+parameters!$N$19*(calcs!$GO120+calcs!$GR120)+parameters!$O$19*calcs!$HB120+parameters!$P$19*calcs!$HE120)</f>
        <v>3.5031076470773255</v>
      </c>
      <c r="IE120" s="73"/>
      <c r="IF120" s="97">
        <f>(parameters!$E$21+parameters!$F$21*calcs!$Q120 +parameters!$G$21*calcs!$GM120+parameters!$H$21*LN(calcs!$GM120)+parameters!$I$21*calcs!$GQ120+parameters!$J$21*(calcs!$GU120+calcs!$GY120) + parameters!$K$21*calcs!$GT120+parameters!$L$21*(calcs!$GV120+calcs!$GZ120)+parameters!$M$21*(calcs!$GT120+calcs!$GV120+calcs!$GZ120)+parameters!$N$21*(calcs!$GO120+calcs!$GR120)+parameters!$O$21*calcs!$HB120+parameters!$P$21*calcs!$HE120)</f>
        <v>2.9989262277842261</v>
      </c>
      <c r="IG120" s="97">
        <f>(parameters!$E$22+parameters!$F$22*calcs!$Q120 +parameters!$G$22*calcs!$GM120+parameters!$H$22*LN(calcs!$GM120)+parameters!$I$22*calcs!$GQ120+parameters!$J$22*(calcs!$GU120+calcs!$GY120) + parameters!$K$22*calcs!$GT120+parameters!$L$22*(calcs!$GV120+calcs!$GZ120)+parameters!$M$22*(calcs!$GT120+calcs!$GV120+calcs!$GZ120)+parameters!$N$22*(calcs!$GO120+calcs!$GR120)+parameters!$O$22*calcs!$HB120+parameters!$P$22*calcs!$HE120)</f>
        <v>1.5377931824152624</v>
      </c>
      <c r="IH120" s="81"/>
      <c r="II120" s="97">
        <f>(parameters!$E$24+parameters!$F$24*calcs!$Q120 +parameters!$G$24*calcs!$GM120+parameters!$H$24*LN(calcs!$GM120)+parameters!$I$24*calcs!$GQ120+parameters!$J$24*(calcs!$GU120+calcs!$GY120) + parameters!$K$24*calcs!$GT120+parameters!$L$24*(calcs!$GV120+calcs!$GZ120)+parameters!$M$24*(calcs!$GT120+calcs!$GV120+calcs!$GZ120)+parameters!$N$24*(calcs!$GO120+calcs!$GR120)+parameters!$O$24*calcs!$HB120+parameters!$P$24*calcs!$HE120)</f>
        <v>17.834325641835157</v>
      </c>
    </row>
    <row r="121" spans="1:243" x14ac:dyDescent="0.3">
      <c r="A121" s="137" t="s">
        <v>188</v>
      </c>
      <c r="C121" s="114">
        <v>54.6</v>
      </c>
      <c r="D121" s="114">
        <v>1.42</v>
      </c>
      <c r="E121" s="114">
        <v>17.96</v>
      </c>
      <c r="F121" s="114"/>
      <c r="G121" s="114">
        <v>7.69</v>
      </c>
      <c r="H121" s="114">
        <v>1.5</v>
      </c>
      <c r="I121" s="114">
        <v>2.93</v>
      </c>
      <c r="J121" s="114"/>
      <c r="K121" s="114">
        <v>3.89</v>
      </c>
      <c r="L121" s="114">
        <v>3.51</v>
      </c>
      <c r="M121" s="91">
        <v>0</v>
      </c>
      <c r="N121" s="91">
        <v>0</v>
      </c>
      <c r="O121" s="91">
        <v>0</v>
      </c>
      <c r="P121" s="91">
        <v>95.759999999999991</v>
      </c>
      <c r="Q121" s="60">
        <v>1025</v>
      </c>
      <c r="R121" s="92">
        <f t="shared" si="513"/>
        <v>0.90878828229027964</v>
      </c>
      <c r="S121" s="93">
        <f t="shared" si="514"/>
        <v>1.7778890697383247E-2</v>
      </c>
      <c r="T121" s="93">
        <f t="shared" si="515"/>
        <v>0.17614543571476207</v>
      </c>
      <c r="U121" s="93">
        <f t="shared" si="516"/>
        <v>0</v>
      </c>
      <c r="V121" s="93">
        <f t="shared" si="517"/>
        <v>0.107043429844098</v>
      </c>
      <c r="W121" s="93">
        <f t="shared" si="518"/>
        <v>3.7211610022326966E-2</v>
      </c>
      <c r="X121" s="93">
        <f t="shared" si="519"/>
        <v>5.2246790299572042E-2</v>
      </c>
      <c r="Y121" s="93">
        <f t="shared" si="520"/>
        <v>0</v>
      </c>
      <c r="Z121" s="93">
        <f t="shared" si="521"/>
        <v>6.2763193985059459E-2</v>
      </c>
      <c r="AA121" s="93">
        <f t="shared" si="522"/>
        <v>3.7259801663209607E-2</v>
      </c>
      <c r="AB121" s="93">
        <f t="shared" si="523"/>
        <v>0</v>
      </c>
      <c r="AC121" s="94">
        <f t="shared" si="524"/>
        <v>0</v>
      </c>
      <c r="AD121" s="92">
        <f t="shared" si="525"/>
        <v>1.8175765645805593</v>
      </c>
      <c r="AE121" s="93">
        <f t="shared" si="526"/>
        <v>3.5557781394766494E-2</v>
      </c>
      <c r="AF121" s="93">
        <f t="shared" si="527"/>
        <v>0.52843630714428624</v>
      </c>
      <c r="AG121" s="93">
        <f t="shared" si="528"/>
        <v>0</v>
      </c>
      <c r="AH121" s="93">
        <f t="shared" si="529"/>
        <v>0.107043429844098</v>
      </c>
      <c r="AI121" s="93">
        <f t="shared" si="530"/>
        <v>3.7211610022326966E-2</v>
      </c>
      <c r="AJ121" s="93">
        <f t="shared" si="531"/>
        <v>5.2246790299572042E-2</v>
      </c>
      <c r="AK121" s="93">
        <f t="shared" si="532"/>
        <v>0</v>
      </c>
      <c r="AL121" s="93">
        <f t="shared" si="533"/>
        <v>6.2763193985059459E-2</v>
      </c>
      <c r="AM121" s="93">
        <f t="shared" si="534"/>
        <v>3.7259801663209607E-2</v>
      </c>
      <c r="AN121" s="94">
        <f t="shared" si="535"/>
        <v>2.6780954789338787</v>
      </c>
      <c r="AO121" s="92">
        <f t="shared" si="536"/>
        <v>15.609697755060882</v>
      </c>
      <c r="AP121" s="93">
        <f t="shared" si="537"/>
        <v>0.30537707804398312</v>
      </c>
      <c r="AQ121" s="93">
        <f t="shared" si="538"/>
        <v>4.5383128271277968</v>
      </c>
      <c r="AR121" s="93">
        <f t="shared" si="539"/>
        <v>0</v>
      </c>
      <c r="AS121" s="93">
        <f t="shared" si="540"/>
        <v>0.91930960108799009</v>
      </c>
      <c r="AT121" s="93">
        <f t="shared" si="541"/>
        <v>0.31958047696426112</v>
      </c>
      <c r="AU121" s="93">
        <f t="shared" si="542"/>
        <v>0.44870550222822209</v>
      </c>
      <c r="AV121" s="93">
        <f t="shared" si="543"/>
        <v>0</v>
      </c>
      <c r="AW121" s="93">
        <f t="shared" si="544"/>
        <v>0.53902240342492602</v>
      </c>
      <c r="AX121" s="93">
        <f t="shared" si="545"/>
        <v>0.31999435606193316</v>
      </c>
      <c r="AY121" s="94">
        <f t="shared" si="546"/>
        <v>22.999999999999996</v>
      </c>
      <c r="AZ121" s="92">
        <f t="shared" si="547"/>
        <v>7.804848877530441</v>
      </c>
      <c r="BA121" s="93">
        <f t="shared" si="548"/>
        <v>0.15268853902199156</v>
      </c>
      <c r="BB121" s="93">
        <f t="shared" si="549"/>
        <v>3.0255418847518647</v>
      </c>
      <c r="BC121" s="93">
        <f t="shared" si="550"/>
        <v>0</v>
      </c>
      <c r="BD121" s="93">
        <f t="shared" si="551"/>
        <v>0.91930960108799009</v>
      </c>
      <c r="BE121" s="93">
        <f t="shared" si="552"/>
        <v>0.31958047696426112</v>
      </c>
      <c r="BF121" s="93">
        <f t="shared" si="553"/>
        <v>0.44870550222822209</v>
      </c>
      <c r="BG121" s="93">
        <f t="shared" si="554"/>
        <v>0</v>
      </c>
      <c r="BH121" s="93">
        <f t="shared" si="555"/>
        <v>1.078044806849852</v>
      </c>
      <c r="BI121" s="93">
        <f t="shared" si="556"/>
        <v>0.63998871212386632</v>
      </c>
      <c r="BJ121" s="93">
        <f t="shared" si="557"/>
        <v>0</v>
      </c>
      <c r="BK121" s="93">
        <f t="shared" si="558"/>
        <v>0</v>
      </c>
      <c r="BL121" s="93">
        <f t="shared" si="559"/>
        <v>2</v>
      </c>
      <c r="BM121" s="94">
        <f t="shared" si="560"/>
        <v>14.388708400558489</v>
      </c>
      <c r="BN121" s="95">
        <f t="shared" si="561"/>
        <v>7.804848877530441</v>
      </c>
      <c r="BO121" s="66">
        <f t="shared" si="562"/>
        <v>0.19515112246955901</v>
      </c>
      <c r="BP121" s="66">
        <f t="shared" si="563"/>
        <v>0</v>
      </c>
      <c r="BQ121" s="66">
        <f t="shared" si="564"/>
        <v>8</v>
      </c>
      <c r="BR121" s="66">
        <f t="shared" si="565"/>
        <v>2.8303907622823057</v>
      </c>
      <c r="BS121" s="66">
        <f t="shared" si="566"/>
        <v>0.15268853902199156</v>
      </c>
      <c r="BT121" s="66">
        <f t="shared" si="567"/>
        <v>0</v>
      </c>
      <c r="BU121" s="66"/>
      <c r="BV121" s="66">
        <f t="shared" si="568"/>
        <v>0.31958047696426112</v>
      </c>
      <c r="BW121" s="66">
        <f t="shared" si="569"/>
        <v>0.91930960108799009</v>
      </c>
      <c r="BX121" s="66">
        <f t="shared" si="570"/>
        <v>0</v>
      </c>
      <c r="BY121" s="66">
        <f t="shared" si="571"/>
        <v>4.2219693793565485</v>
      </c>
      <c r="BZ121" s="66">
        <f t="shared" si="572"/>
        <v>0</v>
      </c>
      <c r="CA121" s="66">
        <f t="shared" si="573"/>
        <v>0</v>
      </c>
      <c r="CB121" s="66">
        <f t="shared" si="574"/>
        <v>0</v>
      </c>
      <c r="CC121" s="66">
        <f t="shared" si="575"/>
        <v>0.44870550222822209</v>
      </c>
      <c r="CD121" s="56">
        <f t="shared" si="576"/>
        <v>0.44870550222822209</v>
      </c>
      <c r="CE121" s="66">
        <f t="shared" si="577"/>
        <v>0.89741100445644417</v>
      </c>
      <c r="CF121" s="66">
        <f t="shared" si="578"/>
        <v>0.62933930462163001</v>
      </c>
      <c r="CG121" s="66">
        <f t="shared" si="579"/>
        <v>0.63998871212386632</v>
      </c>
      <c r="CH121" s="67">
        <f t="shared" si="580"/>
        <v>1.2693280167454963</v>
      </c>
      <c r="CI121" s="60"/>
      <c r="CJ121" s="60">
        <f t="shared" si="581"/>
        <v>1.0250038310198912</v>
      </c>
      <c r="CK121" s="60">
        <f t="shared" si="582"/>
        <v>1.1119830602292955</v>
      </c>
      <c r="CL121" s="60">
        <f t="shared" si="583"/>
        <v>1.1838359156228222</v>
      </c>
      <c r="CM121" s="60"/>
      <c r="CN121" s="60">
        <f t="shared" si="584"/>
        <v>1</v>
      </c>
      <c r="CO121" s="60">
        <f t="shared" si="585"/>
        <v>7.804848877530441</v>
      </c>
      <c r="CP121" s="60">
        <f t="shared" si="586"/>
        <v>0.15268853902199156</v>
      </c>
      <c r="CQ121" s="60">
        <f t="shared" si="587"/>
        <v>3.0255418847518647</v>
      </c>
      <c r="CR121" s="60">
        <f t="shared" si="588"/>
        <v>0</v>
      </c>
      <c r="CS121" s="60">
        <f t="shared" si="589"/>
        <v>0.91930960108799009</v>
      </c>
      <c r="CT121" s="60">
        <f t="shared" si="590"/>
        <v>0.31958047696426112</v>
      </c>
      <c r="CU121" s="60">
        <f t="shared" si="591"/>
        <v>0.44870550222822209</v>
      </c>
      <c r="CV121" s="60">
        <f t="shared" si="592"/>
        <v>0</v>
      </c>
      <c r="CW121" s="60">
        <f t="shared" si="593"/>
        <v>1.078044806849852</v>
      </c>
      <c r="CX121" s="60">
        <f t="shared" si="594"/>
        <v>0.63998871212386632</v>
      </c>
      <c r="CY121" s="60">
        <f t="shared" si="595"/>
        <v>0</v>
      </c>
      <c r="CZ121" s="60">
        <f t="shared" si="596"/>
        <v>0</v>
      </c>
      <c r="DA121" s="60">
        <f t="shared" si="597"/>
        <v>2</v>
      </c>
      <c r="DB121" s="60">
        <f t="shared" si="598"/>
        <v>22.999999999999996</v>
      </c>
      <c r="DC121" s="60">
        <f t="shared" si="510"/>
        <v>7.1054273576010019E-15</v>
      </c>
      <c r="DD121" s="60" t="str">
        <f t="shared" si="599"/>
        <v/>
      </c>
      <c r="DE121" s="59">
        <f t="shared" si="600"/>
        <v>7.804848877530441</v>
      </c>
      <c r="DF121" s="59">
        <f t="shared" si="601"/>
        <v>0.19515112246955901</v>
      </c>
      <c r="DG121" s="59">
        <f t="shared" si="602"/>
        <v>0</v>
      </c>
      <c r="DH121" s="59">
        <f t="shared" si="603"/>
        <v>8</v>
      </c>
      <c r="DI121" s="59">
        <f t="shared" si="604"/>
        <v>2.8303907622823057</v>
      </c>
      <c r="DJ121" s="59">
        <f t="shared" si="605"/>
        <v>0.15268853902199156</v>
      </c>
      <c r="DK121" s="59">
        <f t="shared" si="606"/>
        <v>0</v>
      </c>
      <c r="DL121" s="59">
        <f t="shared" si="607"/>
        <v>7.1054273576010019E-15</v>
      </c>
      <c r="DM121" s="59">
        <f t="shared" si="608"/>
        <v>0.31958047696426112</v>
      </c>
      <c r="DN121" s="59">
        <f t="shared" si="609"/>
        <v>0.91930960108798299</v>
      </c>
      <c r="DO121" s="59">
        <f t="shared" si="610"/>
        <v>0</v>
      </c>
      <c r="DP121" s="59">
        <f t="shared" si="611"/>
        <v>4.2219693793565485</v>
      </c>
      <c r="DQ121" s="59">
        <f t="shared" si="612"/>
        <v>0</v>
      </c>
      <c r="DR121" s="59">
        <f t="shared" si="613"/>
        <v>0</v>
      </c>
      <c r="DS121" s="59">
        <f t="shared" si="614"/>
        <v>0</v>
      </c>
      <c r="DT121" s="59">
        <f t="shared" si="615"/>
        <v>0.44870550222822209</v>
      </c>
      <c r="DU121" s="59">
        <f t="shared" si="616"/>
        <v>1.078044806849852</v>
      </c>
      <c r="DV121" s="59">
        <f t="shared" si="617"/>
        <v>1.5267503090780741</v>
      </c>
      <c r="DW121" s="59">
        <f t="shared" si="618"/>
        <v>0</v>
      </c>
      <c r="DX121" s="59">
        <f t="shared" si="619"/>
        <v>0</v>
      </c>
      <c r="DY121" s="59">
        <f t="shared" si="620"/>
        <v>0</v>
      </c>
      <c r="DZ121" s="60"/>
      <c r="EA121" s="60">
        <f t="shared" si="621"/>
        <v>0.73866217531694556</v>
      </c>
      <c r="EB121" s="60">
        <f t="shared" si="622"/>
        <v>1.0910106788065475</v>
      </c>
      <c r="EC121" s="60">
        <f t="shared" si="623"/>
        <v>1.0259911268731126</v>
      </c>
      <c r="ED121" s="60">
        <f t="shared" si="624"/>
        <v>0.98040658294199046</v>
      </c>
      <c r="EE121" s="60"/>
      <c r="EF121" s="60">
        <f t="shared" si="625"/>
        <v>1.0910106788065475</v>
      </c>
      <c r="EG121" s="60">
        <f t="shared" si="626"/>
        <v>8.5151734718570058</v>
      </c>
      <c r="EH121" s="60">
        <f t="shared" si="627"/>
        <v>0.16658482660436302</v>
      </c>
      <c r="EI121" s="60">
        <f t="shared" si="628"/>
        <v>3.3008985054407729</v>
      </c>
      <c r="EJ121" s="60">
        <f t="shared" si="629"/>
        <v>0</v>
      </c>
      <c r="EK121" s="60">
        <f t="shared" si="630"/>
        <v>1.0029765919163844</v>
      </c>
      <c r="EL121" s="60">
        <f t="shared" si="631"/>
        <v>0.34866571310609873</v>
      </c>
      <c r="EM121" s="60">
        <f t="shared" si="632"/>
        <v>0.48954249457024535</v>
      </c>
      <c r="EN121" s="60">
        <f t="shared" si="633"/>
        <v>0</v>
      </c>
      <c r="EO121" s="60">
        <f t="shared" si="634"/>
        <v>1.1761583965051303</v>
      </c>
      <c r="EP121" s="60">
        <f t="shared" si="635"/>
        <v>0.69823451924278745</v>
      </c>
      <c r="EQ121" s="60">
        <f t="shared" si="636"/>
        <v>0</v>
      </c>
      <c r="ER121" s="60">
        <f t="shared" si="637"/>
        <v>0</v>
      </c>
      <c r="ES121" s="60">
        <f t="shared" si="638"/>
        <v>2.1820213576130949</v>
      </c>
      <c r="ET121" s="60">
        <f t="shared" si="639"/>
        <v>25.093245612550579</v>
      </c>
      <c r="EU121" s="60">
        <f t="shared" si="511"/>
        <v>-4.1864912251011575</v>
      </c>
      <c r="EV121" s="60" t="str">
        <f t="shared" si="640"/>
        <v/>
      </c>
      <c r="EW121" s="62">
        <f t="shared" si="641"/>
        <v>8.5151734718570058</v>
      </c>
      <c r="EX121" s="62">
        <f t="shared" si="642"/>
        <v>0</v>
      </c>
      <c r="EY121" s="62">
        <f t="shared" si="643"/>
        <v>0</v>
      </c>
      <c r="EZ121" s="62">
        <f t="shared" si="644"/>
        <v>8.5151734718570058</v>
      </c>
      <c r="FA121" s="62">
        <f t="shared" si="645"/>
        <v>3.3008985054407729</v>
      </c>
      <c r="FB121" s="62">
        <f t="shared" si="646"/>
        <v>0.16658482660436302</v>
      </c>
      <c r="FC121" s="62">
        <f t="shared" si="647"/>
        <v>0</v>
      </c>
      <c r="FD121" s="62">
        <f t="shared" si="648"/>
        <v>-4.1864912251011575</v>
      </c>
      <c r="FE121" s="62">
        <f t="shared" si="649"/>
        <v>0.34866571310609873</v>
      </c>
      <c r="FF121" s="62">
        <f t="shared" si="650"/>
        <v>5.1894678170175421</v>
      </c>
      <c r="FG121" s="62">
        <f t="shared" si="651"/>
        <v>0</v>
      </c>
      <c r="FH121" s="62">
        <f t="shared" si="652"/>
        <v>4.8191256370676196</v>
      </c>
      <c r="FI121" s="62">
        <f t="shared" si="653"/>
        <v>0</v>
      </c>
      <c r="FJ121" s="62">
        <f t="shared" si="654"/>
        <v>0</v>
      </c>
      <c r="FK121" s="62">
        <f t="shared" si="655"/>
        <v>0</v>
      </c>
      <c r="FL121" s="62">
        <f t="shared" si="656"/>
        <v>0.48954249457024535</v>
      </c>
      <c r="FM121" s="62">
        <f t="shared" si="657"/>
        <v>1.1761583965051303</v>
      </c>
      <c r="FN121" s="62">
        <f t="shared" si="658"/>
        <v>1.6657008910753757</v>
      </c>
      <c r="FO121" s="62">
        <f t="shared" si="659"/>
        <v>0</v>
      </c>
      <c r="FP121" s="62">
        <f t="shared" si="660"/>
        <v>0.69823451924278745</v>
      </c>
      <c r="FQ121" s="62">
        <f t="shared" si="661"/>
        <v>0.69823451924278745</v>
      </c>
      <c r="FR121" s="62" t="str">
        <f t="shared" si="662"/>
        <v>Fail</v>
      </c>
      <c r="FS121" s="62" t="str">
        <f t="shared" si="663"/>
        <v>Low-Ca</v>
      </c>
      <c r="FT121" s="60">
        <f t="shared" si="664"/>
        <v>6.2957260096672796E-2</v>
      </c>
      <c r="FU121" s="60"/>
      <c r="FV121" s="60">
        <f t="shared" si="665"/>
        <v>1.0455053394032738</v>
      </c>
      <c r="FW121" s="60">
        <f t="shared" si="666"/>
        <v>8.1600111746937252</v>
      </c>
      <c r="FX121" s="60">
        <f t="shared" si="667"/>
        <v>0.15963668281317731</v>
      </c>
      <c r="FY121" s="60">
        <f t="shared" si="668"/>
        <v>3.163220195096319</v>
      </c>
      <c r="FZ121" s="60">
        <f t="shared" si="669"/>
        <v>0</v>
      </c>
      <c r="GA121" s="60">
        <f t="shared" si="670"/>
        <v>0.96114309650218732</v>
      </c>
      <c r="GB121" s="60">
        <f t="shared" si="671"/>
        <v>0.33412309503517995</v>
      </c>
      <c r="GC121" s="60">
        <f t="shared" si="672"/>
        <v>0.4691239983992338</v>
      </c>
      <c r="GD121" s="60">
        <f t="shared" si="673"/>
        <v>0</v>
      </c>
      <c r="GE121" s="60">
        <f t="shared" si="674"/>
        <v>1.1271016016774913</v>
      </c>
      <c r="GF121" s="60">
        <f t="shared" si="675"/>
        <v>0.669111615683327</v>
      </c>
      <c r="GG121" s="60">
        <f t="shared" si="676"/>
        <v>0</v>
      </c>
      <c r="GH121" s="60">
        <f t="shared" si="677"/>
        <v>0</v>
      </c>
      <c r="GI121" s="60">
        <f t="shared" si="678"/>
        <v>2.0910106788065477</v>
      </c>
      <c r="GJ121" s="60">
        <f t="shared" si="679"/>
        <v>24.046622806275295</v>
      </c>
      <c r="GK121" s="60">
        <f t="shared" si="512"/>
        <v>-2.0932456125505894</v>
      </c>
      <c r="GL121" s="60"/>
      <c r="GM121" s="88">
        <f t="shared" si="680"/>
        <v>8.1600111746937252</v>
      </c>
      <c r="GN121" s="88">
        <f t="shared" si="681"/>
        <v>0</v>
      </c>
      <c r="GO121" s="88">
        <f t="shared" si="682"/>
        <v>0</v>
      </c>
      <c r="GP121" s="87">
        <f t="shared" si="683"/>
        <v>8.1600111746937252</v>
      </c>
      <c r="GQ121" s="88">
        <f t="shared" si="684"/>
        <v>3.163220195096319</v>
      </c>
      <c r="GR121" s="88">
        <f t="shared" si="685"/>
        <v>0.15963668281317731</v>
      </c>
      <c r="GS121" s="88">
        <f t="shared" si="686"/>
        <v>0</v>
      </c>
      <c r="GT121" s="88">
        <f t="shared" si="687"/>
        <v>-2.0932456125505894</v>
      </c>
      <c r="GU121" s="88">
        <f t="shared" si="688"/>
        <v>0.33412309503517995</v>
      </c>
      <c r="GV121" s="88">
        <f t="shared" si="689"/>
        <v>3.0543887090527768</v>
      </c>
      <c r="GW121" s="88">
        <f t="shared" si="690"/>
        <v>0</v>
      </c>
      <c r="GX121" s="87">
        <f t="shared" si="691"/>
        <v>4.618123069446864</v>
      </c>
      <c r="GY121" s="88">
        <f t="shared" si="692"/>
        <v>0</v>
      </c>
      <c r="GZ121" s="88">
        <f t="shared" si="693"/>
        <v>0</v>
      </c>
      <c r="HA121" s="88">
        <f t="shared" si="694"/>
        <v>0</v>
      </c>
      <c r="HB121" s="88">
        <f t="shared" si="695"/>
        <v>0.4691239983992338</v>
      </c>
      <c r="HC121" s="88">
        <f t="shared" si="696"/>
        <v>1.1271016016774913</v>
      </c>
      <c r="HD121" s="87">
        <f t="shared" si="697"/>
        <v>1.5962256000767252</v>
      </c>
      <c r="HE121" s="88">
        <f t="shared" si="698"/>
        <v>0</v>
      </c>
      <c r="HF121" s="88">
        <f t="shared" si="699"/>
        <v>0.669111615683327</v>
      </c>
      <c r="HG121" s="88">
        <f t="shared" si="700"/>
        <v>0.669111615683327</v>
      </c>
      <c r="HH121" s="96" t="str">
        <f t="shared" si="701"/>
        <v>Fail</v>
      </c>
      <c r="HI121" s="83">
        <f t="shared" si="702"/>
        <v>9.8604672007365682E-2</v>
      </c>
      <c r="HJ121" s="83">
        <f t="shared" si="703"/>
        <v>0.669111615683327</v>
      </c>
      <c r="HK121" s="83">
        <f t="shared" si="704"/>
        <v>0.15963668281317731</v>
      </c>
      <c r="HL121" s="83">
        <f t="shared" si="705"/>
        <v>8.1600111746937252</v>
      </c>
      <c r="HM121" s="96" t="str">
        <f t="shared" si="706"/>
        <v>Ferro-edenite</v>
      </c>
      <c r="HN121" s="60"/>
      <c r="HO121" s="60"/>
      <c r="HP121" s="97">
        <f>parameters!$E$5+parameters!$F$5*calcs!$Q121 +parameters!$G$5*calcs!$GM121+parameters!$H$5*LN(calcs!$GM121)+parameters!$I$5*calcs!$GQ121+parameters!$J$5*(calcs!$GU121+calcs!$GY121) + parameters!$K$5*calcs!$GT121+parameters!$L$5*(calcs!$GV121+calcs!$GZ121)+parameters!$M$5*(calcs!$GT121+calcs!$GV121+calcs!$GZ121)+parameters!$N$5*(calcs!$GO121+calcs!$GR121)+parameters!$O$5*calcs!$HB121+parameters!$P$5*calcs!$HE121</f>
        <v>66.63505575290057</v>
      </c>
      <c r="HQ121" s="97">
        <f>parameters!$E$6+parameters!$F$6*calcs!$Q121 +parameters!$G$6*calcs!$GM121+parameters!$H$6*LN(calcs!$GM121)+parameters!$I$6*calcs!$GQ121+parameters!$J$6*(calcs!$GU121+calcs!$GY121) + parameters!$K$6*calcs!$GT121+parameters!$L$6*(calcs!$GV121+calcs!$GZ121)+parameters!$M$6*(calcs!$GT121+calcs!$GV121+calcs!$GZ121)+parameters!$N$6*(calcs!$GO121+calcs!$GR121)+parameters!$O$6*calcs!$HB121+parameters!$P$6*calcs!$HE121</f>
        <v>71.198672918659881</v>
      </c>
      <c r="HR121" s="97">
        <f>parameters!$E$7+parameters!$F$7*calcs!$Q121 +parameters!$G$7*calcs!$GM121+parameters!$H$7*LN(calcs!$GM121)+parameters!$I$7*calcs!$GQ121+parameters!$J$7*(calcs!$GU121+calcs!$GY121) + parameters!$K$7*calcs!$GT121+parameters!$L$7*(calcs!$GV121+calcs!$GZ121)+parameters!$M$7*(calcs!$GT121+calcs!$GV121+calcs!$GZ121)+parameters!$N$7*(calcs!$GO121+calcs!$GR121)+parameters!$O$7*calcs!$HB121+parameters!$P$7*calcs!$HE121</f>
        <v>126.87972921670939</v>
      </c>
      <c r="HS121" s="97">
        <f>parameters!$E$8+parameters!$F$8*calcs!$Q121 +parameters!$G$8*calcs!$GM121+parameters!$H$8*LN(calcs!$GM121)+parameters!$I$8*calcs!$GQ121+parameters!$J$8*(calcs!$GU121+calcs!$GY121) + parameters!$K$8*calcs!$GT121+parameters!$L$8*(calcs!$GV121+calcs!$GZ121)+parameters!$M$8*(calcs!$GT121+calcs!$GV121+calcs!$GZ121)+parameters!$N$8*(calcs!$GO121+calcs!$GR121)+parameters!$O$8*calcs!$HB121+parameters!$P$8*calcs!$HE121</f>
        <v>126.65432999190686</v>
      </c>
      <c r="HT121" s="81"/>
      <c r="HU121" s="97">
        <f>EXP(parameters!$E$10+parameters!$F$10*calcs!$Q121 +parameters!$G$10*calcs!$GM121+parameters!$H$10*LN(calcs!$GM121)+parameters!$I$10*calcs!$GQ121+parameters!$J$10*(calcs!$GU121+calcs!$GY121) + parameters!$K$10*calcs!$GT121+parameters!$L$10*(calcs!$GV121+calcs!$GZ121)+parameters!$M$10*(calcs!$GT121+calcs!$GV121+calcs!$GZ121)+parameters!$N$10*(calcs!$GO121+calcs!$GR121)+parameters!$O$10*calcs!$HB121+parameters!$P$10*calcs!$HE121)</f>
        <v>6.4507570852186627E-2</v>
      </c>
      <c r="HV121" s="97">
        <f>EXP(parameters!$E$11+parameters!$F$11*calcs!$Q121 +parameters!$G$11*calcs!$GM121+parameters!$H$11*LN(calcs!$GM121)+parameters!$I$11*calcs!$GQ121+parameters!$J$11*(calcs!$GU121+calcs!$GY121) + parameters!$K$11*calcs!$GT121+parameters!$L$11*(calcs!$GV121+calcs!$GZ121)+parameters!$M$11*(calcs!$GT121+calcs!$GV121+calcs!$GZ121)+parameters!$N$11*(calcs!$GO121+calcs!$GR121)+parameters!$O$11*calcs!$HB121+parameters!$P$11*calcs!$HE121)</f>
        <v>0.1665401551568457</v>
      </c>
      <c r="HX121" s="97">
        <f>EXP(parameters!$E$13+parameters!$F$13*calcs!$Q121 +parameters!$G$13*calcs!$GM121+parameters!$H$13*LN(calcs!$GM121)+parameters!$I$13*calcs!$GQ121+parameters!$J$13*(calcs!$GU121+calcs!$GY121) + parameters!$K$13*calcs!$GT121+parameters!$L$13*(calcs!$GV121+calcs!$GZ121)+parameters!$M$13*(calcs!$GT121+calcs!$GV121+calcs!$GZ121)+parameters!$N$13*(calcs!$GO121+calcs!$GR121)+parameters!$O$13*calcs!$HB121+parameters!$P$13*calcs!$HE121)</f>
        <v>0.28810137927011004</v>
      </c>
      <c r="HY121" s="97">
        <f>EXP(parameters!$E$14+parameters!$F$14*calcs!$Q121 +parameters!$G$14*calcs!$GM121+parameters!$H$14*LN(calcs!$GM121)+parameters!$I$14*calcs!$GQ121+parameters!$J$14*(calcs!$GU121+calcs!$GY121) + parameters!$K$14*calcs!$GT121+parameters!$L$14*(calcs!$GV121+calcs!$GZ121)+parameters!$M$14*(calcs!$GT121+calcs!$GV121+calcs!$GZ121)+parameters!$N$14*(calcs!$GO121+calcs!$GR121)+parameters!$O$14*calcs!$HB121+parameters!$P$14*calcs!$HE121)</f>
        <v>0.14597019206163095</v>
      </c>
      <c r="HZ121" s="81"/>
      <c r="IA121" s="97">
        <f>EXP(parameters!$E$16+parameters!$F$16*calcs!$Q121 +parameters!$G$16*calcs!$GM121+parameters!$H$16*LN(calcs!$GM121)+parameters!$I$16*calcs!$GQ121+parameters!$J$16*(calcs!$GU121+calcs!$GY121) + parameters!$K$16*calcs!$GT121+parameters!$L$16*(calcs!$GV121+calcs!$GZ121)+parameters!$M$16*(calcs!$GT121+calcs!$GV121+calcs!$GZ121)+parameters!$N$16*(calcs!$GO121+calcs!$GR121)+parameters!$O$16*calcs!$HB121+parameters!$P$16*calcs!$HE121)</f>
        <v>6.2688226073292748E-3</v>
      </c>
      <c r="IB121" s="81"/>
      <c r="IC121" s="97">
        <f>(parameters!$E$18+parameters!$F$18*calcs!$Q121 +parameters!$G$18*calcs!$GM121+parameters!$H$18*LN(calcs!$GM121)+parameters!$I$18*calcs!$GQ121+parameters!$J$18*(calcs!$GU121+calcs!$GY121) + parameters!$K$18*calcs!$GT121+parameters!$L$18*(calcs!$GV121+calcs!$GZ121)+parameters!$M$18*(calcs!$GT121+calcs!$GV121+calcs!$GZ121)+parameters!$N$18*(calcs!$GO121+calcs!$GR121)+parameters!$O$18*calcs!$HB121+parameters!$P$18*calcs!$HE121)</f>
        <v>-16.220351393866601</v>
      </c>
      <c r="ID121" s="97">
        <f>EXP(parameters!$E$19+parameters!$F$19*calcs!$Q121 +parameters!$G$19*calcs!$GM121+parameters!$H$19*LN(calcs!$GM121)+parameters!$I$19*calcs!$GQ121+parameters!$J$19*(calcs!$GU121+calcs!$GY121) + parameters!$K$19*calcs!$GT121+parameters!$L$19*(calcs!$GV121+calcs!$GZ121)+parameters!$M$19*(calcs!$GT121+calcs!$GV121+calcs!$GZ121)+parameters!$N$19*(calcs!$GO121+calcs!$GR121)+parameters!$O$19*calcs!$HB121+parameters!$P$19*calcs!$HE121)</f>
        <v>3.4647301980131906</v>
      </c>
      <c r="IE121" s="73"/>
      <c r="IF121" s="97">
        <f>(parameters!$E$21+parameters!$F$21*calcs!$Q121 +parameters!$G$21*calcs!$GM121+parameters!$H$21*LN(calcs!$GM121)+parameters!$I$21*calcs!$GQ121+parameters!$J$21*(calcs!$GU121+calcs!$GY121) + parameters!$K$21*calcs!$GT121+parameters!$L$21*(calcs!$GV121+calcs!$GZ121)+parameters!$M$21*(calcs!$GT121+calcs!$GV121+calcs!$GZ121)+parameters!$N$21*(calcs!$GO121+calcs!$GR121)+parameters!$O$21*calcs!$HB121+parameters!$P$21*calcs!$HE121)</f>
        <v>5.3514299900705122</v>
      </c>
      <c r="IG121" s="97">
        <f>(parameters!$E$22+parameters!$F$22*calcs!$Q121 +parameters!$G$22*calcs!$GM121+parameters!$H$22*LN(calcs!$GM121)+parameters!$I$22*calcs!$GQ121+parameters!$J$22*(calcs!$GU121+calcs!$GY121) + parameters!$K$22*calcs!$GT121+parameters!$L$22*(calcs!$GV121+calcs!$GZ121)+parameters!$M$22*(calcs!$GT121+calcs!$GV121+calcs!$GZ121)+parameters!$N$22*(calcs!$GO121+calcs!$GR121)+parameters!$O$22*calcs!$HB121+parameters!$P$22*calcs!$HE121)</f>
        <v>0.62793479056365387</v>
      </c>
      <c r="IH121" s="81"/>
      <c r="II121" s="97">
        <f>(parameters!$E$24+parameters!$F$24*calcs!$Q121 +parameters!$G$24*calcs!$GM121+parameters!$H$24*LN(calcs!$GM121)+parameters!$I$24*calcs!$GQ121+parameters!$J$24*(calcs!$GU121+calcs!$GY121) + parameters!$K$24*calcs!$GT121+parameters!$L$24*(calcs!$GV121+calcs!$GZ121)+parameters!$M$24*(calcs!$GT121+calcs!$GV121+calcs!$GZ121)+parameters!$N$24*(calcs!$GO121+calcs!$GR121)+parameters!$O$24*calcs!$HB121+parameters!$P$24*calcs!$HE121)</f>
        <v>18.303686250861261</v>
      </c>
    </row>
    <row r="122" spans="1:243" x14ac:dyDescent="0.3">
      <c r="A122" s="137" t="s">
        <v>188</v>
      </c>
      <c r="C122" s="114">
        <v>48.15</v>
      </c>
      <c r="D122" s="114">
        <v>2.54</v>
      </c>
      <c r="E122" s="114">
        <v>15.65</v>
      </c>
      <c r="F122" s="114"/>
      <c r="G122" s="114">
        <v>9.4</v>
      </c>
      <c r="H122" s="114">
        <v>2.2000000000000002</v>
      </c>
      <c r="I122" s="114">
        <v>3.47</v>
      </c>
      <c r="J122" s="114"/>
      <c r="K122" s="114">
        <v>7.56</v>
      </c>
      <c r="L122" s="114">
        <v>3.37</v>
      </c>
      <c r="M122" s="91">
        <v>0</v>
      </c>
      <c r="N122" s="91">
        <v>0</v>
      </c>
      <c r="O122" s="91">
        <v>0</v>
      </c>
      <c r="P122" s="91">
        <v>95.759999999999991</v>
      </c>
      <c r="Q122" s="60">
        <v>1025</v>
      </c>
      <c r="R122" s="92">
        <f t="shared" si="513"/>
        <v>0.80143142476697737</v>
      </c>
      <c r="S122" s="93">
        <f t="shared" si="514"/>
        <v>3.1801677726305246E-2</v>
      </c>
      <c r="T122" s="93">
        <f t="shared" si="515"/>
        <v>0.15348975884944469</v>
      </c>
      <c r="U122" s="93">
        <f t="shared" si="516"/>
        <v>0</v>
      </c>
      <c r="V122" s="93">
        <f t="shared" si="517"/>
        <v>0.13084632516703787</v>
      </c>
      <c r="W122" s="93">
        <f t="shared" si="518"/>
        <v>5.4577028032746215E-2</v>
      </c>
      <c r="X122" s="93">
        <f t="shared" si="519"/>
        <v>6.1875891583452219E-2</v>
      </c>
      <c r="Y122" s="93">
        <f t="shared" si="520"/>
        <v>0</v>
      </c>
      <c r="Z122" s="93">
        <f t="shared" si="521"/>
        <v>0.12197679859307184</v>
      </c>
      <c r="AA122" s="93">
        <f t="shared" si="522"/>
        <v>3.5773655727924895E-2</v>
      </c>
      <c r="AB122" s="93">
        <f t="shared" si="523"/>
        <v>0</v>
      </c>
      <c r="AC122" s="94">
        <f t="shared" si="524"/>
        <v>0</v>
      </c>
      <c r="AD122" s="92">
        <f t="shared" si="525"/>
        <v>1.6028628495339547</v>
      </c>
      <c r="AE122" s="93">
        <f t="shared" si="526"/>
        <v>6.3603355452610491E-2</v>
      </c>
      <c r="AF122" s="93">
        <f t="shared" si="527"/>
        <v>0.46046927654833403</v>
      </c>
      <c r="AG122" s="93">
        <f t="shared" si="528"/>
        <v>0</v>
      </c>
      <c r="AH122" s="93">
        <f t="shared" si="529"/>
        <v>0.13084632516703787</v>
      </c>
      <c r="AI122" s="93">
        <f t="shared" si="530"/>
        <v>5.4577028032746215E-2</v>
      </c>
      <c r="AJ122" s="93">
        <f t="shared" si="531"/>
        <v>6.1875891583452219E-2</v>
      </c>
      <c r="AK122" s="93">
        <f t="shared" si="532"/>
        <v>0</v>
      </c>
      <c r="AL122" s="93">
        <f t="shared" si="533"/>
        <v>0.12197679859307184</v>
      </c>
      <c r="AM122" s="93">
        <f t="shared" si="534"/>
        <v>3.5773655727924895E-2</v>
      </c>
      <c r="AN122" s="94">
        <f t="shared" si="535"/>
        <v>2.5319851806391318</v>
      </c>
      <c r="AO122" s="92">
        <f t="shared" si="536"/>
        <v>14.560055809637545</v>
      </c>
      <c r="AP122" s="93">
        <f t="shared" si="537"/>
        <v>0.57775898002719639</v>
      </c>
      <c r="AQ122" s="93">
        <f t="shared" si="538"/>
        <v>4.1828022697740757</v>
      </c>
      <c r="AR122" s="93">
        <f t="shared" si="539"/>
        <v>0</v>
      </c>
      <c r="AS122" s="93">
        <f t="shared" si="540"/>
        <v>1.1885794205486671</v>
      </c>
      <c r="AT122" s="93">
        <f t="shared" si="541"/>
        <v>0.4957657945044936</v>
      </c>
      <c r="AU122" s="93">
        <f t="shared" si="542"/>
        <v>0.56206707578761028</v>
      </c>
      <c r="AV122" s="93">
        <f t="shared" si="543"/>
        <v>0</v>
      </c>
      <c r="AW122" s="93">
        <f t="shared" si="544"/>
        <v>1.108010579640315</v>
      </c>
      <c r="AX122" s="93">
        <f t="shared" si="545"/>
        <v>0.32496007008010225</v>
      </c>
      <c r="AY122" s="94">
        <f t="shared" si="546"/>
        <v>23.000000000000004</v>
      </c>
      <c r="AZ122" s="92">
        <f t="shared" si="547"/>
        <v>7.2800279048187724</v>
      </c>
      <c r="BA122" s="93">
        <f t="shared" si="548"/>
        <v>0.28887949001359819</v>
      </c>
      <c r="BB122" s="93">
        <f t="shared" si="549"/>
        <v>2.7885348465160504</v>
      </c>
      <c r="BC122" s="93">
        <f t="shared" si="550"/>
        <v>0</v>
      </c>
      <c r="BD122" s="93">
        <f t="shared" si="551"/>
        <v>1.1885794205486671</v>
      </c>
      <c r="BE122" s="93">
        <f t="shared" si="552"/>
        <v>0.4957657945044936</v>
      </c>
      <c r="BF122" s="93">
        <f t="shared" si="553"/>
        <v>0.56206707578761028</v>
      </c>
      <c r="BG122" s="93">
        <f t="shared" si="554"/>
        <v>0</v>
      </c>
      <c r="BH122" s="93">
        <f t="shared" si="555"/>
        <v>2.21602115928063</v>
      </c>
      <c r="BI122" s="93">
        <f t="shared" si="556"/>
        <v>0.6499201401602045</v>
      </c>
      <c r="BJ122" s="93">
        <f t="shared" si="557"/>
        <v>0</v>
      </c>
      <c r="BK122" s="93">
        <f t="shared" si="558"/>
        <v>0</v>
      </c>
      <c r="BL122" s="93">
        <f t="shared" si="559"/>
        <v>2</v>
      </c>
      <c r="BM122" s="94">
        <f t="shared" si="560"/>
        <v>15.469795831630027</v>
      </c>
      <c r="BN122" s="95">
        <f t="shared" si="561"/>
        <v>7.2800279048187724</v>
      </c>
      <c r="BO122" s="66">
        <f t="shared" si="562"/>
        <v>0.71997209518122762</v>
      </c>
      <c r="BP122" s="66">
        <f t="shared" si="563"/>
        <v>0</v>
      </c>
      <c r="BQ122" s="66">
        <f t="shared" si="564"/>
        <v>8</v>
      </c>
      <c r="BR122" s="66">
        <f t="shared" si="565"/>
        <v>2.0685627513348228</v>
      </c>
      <c r="BS122" s="66">
        <f t="shared" si="566"/>
        <v>0.28887949001359819</v>
      </c>
      <c r="BT122" s="66">
        <f t="shared" si="567"/>
        <v>0</v>
      </c>
      <c r="BU122" s="66"/>
      <c r="BV122" s="66">
        <f t="shared" si="568"/>
        <v>0.4957657945044936</v>
      </c>
      <c r="BW122" s="66">
        <f t="shared" si="569"/>
        <v>1.1885794205486671</v>
      </c>
      <c r="BX122" s="66">
        <f t="shared" si="570"/>
        <v>0</v>
      </c>
      <c r="BY122" s="66">
        <f t="shared" si="571"/>
        <v>4.0417874564015817</v>
      </c>
      <c r="BZ122" s="66">
        <f t="shared" si="572"/>
        <v>0</v>
      </c>
      <c r="CA122" s="66">
        <f t="shared" si="573"/>
        <v>0</v>
      </c>
      <c r="CB122" s="66">
        <f t="shared" si="574"/>
        <v>0</v>
      </c>
      <c r="CC122" s="66">
        <f t="shared" si="575"/>
        <v>0.56206707578761028</v>
      </c>
      <c r="CD122" s="56">
        <f t="shared" si="576"/>
        <v>0.56206707578761028</v>
      </c>
      <c r="CE122" s="66">
        <f t="shared" si="577"/>
        <v>1.1241341515752206</v>
      </c>
      <c r="CF122" s="66">
        <f t="shared" si="578"/>
        <v>1.6539540834930198</v>
      </c>
      <c r="CG122" s="66">
        <f t="shared" si="579"/>
        <v>0.6499201401602045</v>
      </c>
      <c r="CH122" s="67">
        <f t="shared" si="580"/>
        <v>2.3038742236532244</v>
      </c>
      <c r="CI122" s="60"/>
      <c r="CJ122" s="60">
        <f t="shared" si="581"/>
        <v>1.0988968867419679</v>
      </c>
      <c r="CK122" s="60">
        <f t="shared" si="582"/>
        <v>1.0342735078174659</v>
      </c>
      <c r="CL122" s="60">
        <f t="shared" si="583"/>
        <v>1.1901121170266806</v>
      </c>
      <c r="CM122" s="60"/>
      <c r="CN122" s="60">
        <f t="shared" si="584"/>
        <v>1</v>
      </c>
      <c r="CO122" s="60">
        <f t="shared" si="585"/>
        <v>7.2800279048187724</v>
      </c>
      <c r="CP122" s="60">
        <f t="shared" si="586"/>
        <v>0.28887949001359819</v>
      </c>
      <c r="CQ122" s="60">
        <f t="shared" si="587"/>
        <v>2.7885348465160504</v>
      </c>
      <c r="CR122" s="60">
        <f t="shared" si="588"/>
        <v>0</v>
      </c>
      <c r="CS122" s="60">
        <f t="shared" si="589"/>
        <v>1.1885794205486671</v>
      </c>
      <c r="CT122" s="60">
        <f t="shared" si="590"/>
        <v>0.4957657945044936</v>
      </c>
      <c r="CU122" s="60">
        <f t="shared" si="591"/>
        <v>0.56206707578761028</v>
      </c>
      <c r="CV122" s="60">
        <f t="shared" si="592"/>
        <v>0</v>
      </c>
      <c r="CW122" s="60">
        <f t="shared" si="593"/>
        <v>2.21602115928063</v>
      </c>
      <c r="CX122" s="60">
        <f t="shared" si="594"/>
        <v>0.6499201401602045</v>
      </c>
      <c r="CY122" s="60">
        <f t="shared" si="595"/>
        <v>0</v>
      </c>
      <c r="CZ122" s="60">
        <f t="shared" si="596"/>
        <v>0</v>
      </c>
      <c r="DA122" s="60">
        <f t="shared" si="597"/>
        <v>2</v>
      </c>
      <c r="DB122" s="60">
        <f t="shared" si="598"/>
        <v>23.000000000000004</v>
      </c>
      <c r="DC122" s="60">
        <f t="shared" si="510"/>
        <v>-7.1054273576010019E-15</v>
      </c>
      <c r="DD122" s="60" t="str">
        <f t="shared" si="599"/>
        <v/>
      </c>
      <c r="DE122" s="59">
        <f t="shared" si="600"/>
        <v>7.2800279048187724</v>
      </c>
      <c r="DF122" s="59">
        <f t="shared" si="601"/>
        <v>0.71997209518122762</v>
      </c>
      <c r="DG122" s="59">
        <f t="shared" si="602"/>
        <v>0</v>
      </c>
      <c r="DH122" s="59">
        <f t="shared" si="603"/>
        <v>8</v>
      </c>
      <c r="DI122" s="59">
        <f t="shared" si="604"/>
        <v>2.0685627513348228</v>
      </c>
      <c r="DJ122" s="59">
        <f t="shared" si="605"/>
        <v>0.28887949001359819</v>
      </c>
      <c r="DK122" s="59">
        <f t="shared" si="606"/>
        <v>0</v>
      </c>
      <c r="DL122" s="59">
        <f t="shared" si="607"/>
        <v>-7.1054273576010019E-15</v>
      </c>
      <c r="DM122" s="59">
        <f t="shared" si="608"/>
        <v>0.4957657945044936</v>
      </c>
      <c r="DN122" s="59">
        <f t="shared" si="609"/>
        <v>1.1885794205486742</v>
      </c>
      <c r="DO122" s="59">
        <f t="shared" si="610"/>
        <v>0</v>
      </c>
      <c r="DP122" s="59">
        <f t="shared" si="611"/>
        <v>4.0417874564015817</v>
      </c>
      <c r="DQ122" s="59">
        <f t="shared" si="612"/>
        <v>0</v>
      </c>
      <c r="DR122" s="59">
        <f t="shared" si="613"/>
        <v>0</v>
      </c>
      <c r="DS122" s="59">
        <f t="shared" si="614"/>
        <v>0</v>
      </c>
      <c r="DT122" s="59">
        <f t="shared" si="615"/>
        <v>0.56206707578761028</v>
      </c>
      <c r="DU122" s="59">
        <f t="shared" si="616"/>
        <v>1.4379329242123897</v>
      </c>
      <c r="DV122" s="59">
        <f t="shared" si="617"/>
        <v>2</v>
      </c>
      <c r="DW122" s="59">
        <f t="shared" si="618"/>
        <v>0.77808823506824032</v>
      </c>
      <c r="DX122" s="59">
        <f t="shared" si="619"/>
        <v>0</v>
      </c>
      <c r="DY122" s="59">
        <f t="shared" si="620"/>
        <v>0.77808823506824032</v>
      </c>
      <c r="DZ122" s="60"/>
      <c r="EA122" s="60">
        <f t="shared" si="621"/>
        <v>0.79455233061336517</v>
      </c>
      <c r="EB122" s="60">
        <f t="shared" si="622"/>
        <v>1.0121542388262985</v>
      </c>
      <c r="EC122" s="60">
        <f t="shared" si="623"/>
        <v>1.0314305014231231</v>
      </c>
      <c r="ED122" s="60">
        <f t="shared" si="624"/>
        <v>0.97481213812444001</v>
      </c>
      <c r="EE122" s="60"/>
      <c r="EF122" s="60">
        <f t="shared" si="625"/>
        <v>1.0314305014231231</v>
      </c>
      <c r="EG122" s="60">
        <f t="shared" si="626"/>
        <v>7.5088428322415544</v>
      </c>
      <c r="EH122" s="60">
        <f t="shared" si="627"/>
        <v>0.29795911723558166</v>
      </c>
      <c r="EI122" s="60">
        <f t="shared" si="628"/>
        <v>2.8761798949779016</v>
      </c>
      <c r="EJ122" s="60">
        <f t="shared" si="629"/>
        <v>0</v>
      </c>
      <c r="EK122" s="60">
        <f t="shared" si="630"/>
        <v>1.2259370677177168</v>
      </c>
      <c r="EL122" s="60">
        <f t="shared" si="631"/>
        <v>0.51134796201420285</v>
      </c>
      <c r="EM122" s="60">
        <f t="shared" si="632"/>
        <v>0.57973312581304337</v>
      </c>
      <c r="EN122" s="60">
        <f t="shared" si="633"/>
        <v>0</v>
      </c>
      <c r="EO122" s="60">
        <f t="shared" si="634"/>
        <v>2.2856718154810709</v>
      </c>
      <c r="EP122" s="60">
        <f t="shared" si="635"/>
        <v>0.67034745605042612</v>
      </c>
      <c r="EQ122" s="60">
        <f t="shared" si="636"/>
        <v>0</v>
      </c>
      <c r="ER122" s="60">
        <f t="shared" si="637"/>
        <v>0</v>
      </c>
      <c r="ES122" s="60">
        <f t="shared" si="638"/>
        <v>2.0628610028462462</v>
      </c>
      <c r="ET122" s="60">
        <f t="shared" si="639"/>
        <v>23.722901532731836</v>
      </c>
      <c r="EU122" s="60">
        <f t="shared" si="511"/>
        <v>-1.4458030654636715</v>
      </c>
      <c r="EV122" s="60" t="str">
        <f t="shared" si="640"/>
        <v/>
      </c>
      <c r="EW122" s="62">
        <f t="shared" si="641"/>
        <v>7.5088428322415544</v>
      </c>
      <c r="EX122" s="62">
        <f t="shared" si="642"/>
        <v>0.49115716775844565</v>
      </c>
      <c r="EY122" s="62">
        <f t="shared" si="643"/>
        <v>0</v>
      </c>
      <c r="EZ122" s="62">
        <f t="shared" si="644"/>
        <v>8</v>
      </c>
      <c r="FA122" s="62">
        <f t="shared" si="645"/>
        <v>2.385022727219456</v>
      </c>
      <c r="FB122" s="62">
        <f t="shared" si="646"/>
        <v>0.29795911723558166</v>
      </c>
      <c r="FC122" s="62">
        <f t="shared" si="647"/>
        <v>0</v>
      </c>
      <c r="FD122" s="62">
        <f t="shared" si="648"/>
        <v>-1.4458030654636715</v>
      </c>
      <c r="FE122" s="62">
        <f t="shared" si="649"/>
        <v>0.51134796201420285</v>
      </c>
      <c r="FF122" s="62">
        <f t="shared" si="650"/>
        <v>2.6717401331813884</v>
      </c>
      <c r="FG122" s="62">
        <f t="shared" si="651"/>
        <v>0</v>
      </c>
      <c r="FH122" s="62">
        <f t="shared" si="652"/>
        <v>4.4202668741869573</v>
      </c>
      <c r="FI122" s="62">
        <f t="shared" si="653"/>
        <v>0</v>
      </c>
      <c r="FJ122" s="62">
        <f t="shared" si="654"/>
        <v>0</v>
      </c>
      <c r="FK122" s="62">
        <f t="shared" si="655"/>
        <v>0</v>
      </c>
      <c r="FL122" s="62">
        <f t="shared" si="656"/>
        <v>0.57973312581304337</v>
      </c>
      <c r="FM122" s="62">
        <f t="shared" si="657"/>
        <v>1.4202668741869566</v>
      </c>
      <c r="FN122" s="62">
        <f t="shared" si="658"/>
        <v>2</v>
      </c>
      <c r="FO122" s="62">
        <f t="shared" si="659"/>
        <v>0.86540494129411427</v>
      </c>
      <c r="FP122" s="62">
        <f t="shared" si="660"/>
        <v>0.67034745605042612</v>
      </c>
      <c r="FQ122" s="62">
        <f t="shared" si="661"/>
        <v>1.5357523973445404</v>
      </c>
      <c r="FR122" s="62" t="str">
        <f t="shared" si="662"/>
        <v>Fail</v>
      </c>
      <c r="FS122" s="62" t="str">
        <f t="shared" si="663"/>
        <v>Low-Ca</v>
      </c>
      <c r="FT122" s="60">
        <f t="shared" si="664"/>
        <v>0.16064524346216125</v>
      </c>
      <c r="FU122" s="60"/>
      <c r="FV122" s="60">
        <f t="shared" si="665"/>
        <v>1.0157152507115614</v>
      </c>
      <c r="FW122" s="60">
        <f t="shared" si="666"/>
        <v>7.3944353685301625</v>
      </c>
      <c r="FX122" s="60">
        <f t="shared" si="667"/>
        <v>0.2934193036245899</v>
      </c>
      <c r="FY122" s="60">
        <f t="shared" si="668"/>
        <v>2.8323573707469758</v>
      </c>
      <c r="FZ122" s="60">
        <f t="shared" si="669"/>
        <v>0</v>
      </c>
      <c r="GA122" s="60">
        <f t="shared" si="670"/>
        <v>1.2072582441331918</v>
      </c>
      <c r="GB122" s="60">
        <f t="shared" si="671"/>
        <v>0.50355687825934814</v>
      </c>
      <c r="GC122" s="60">
        <f t="shared" si="672"/>
        <v>0.57090010080032683</v>
      </c>
      <c r="GD122" s="60">
        <f t="shared" si="673"/>
        <v>0</v>
      </c>
      <c r="GE122" s="60">
        <f t="shared" si="674"/>
        <v>2.25084648738085</v>
      </c>
      <c r="GF122" s="60">
        <f t="shared" si="675"/>
        <v>0.66013379810531525</v>
      </c>
      <c r="GG122" s="60">
        <f t="shared" si="676"/>
        <v>0</v>
      </c>
      <c r="GH122" s="60">
        <f t="shared" si="677"/>
        <v>0</v>
      </c>
      <c r="GI122" s="60">
        <f t="shared" si="678"/>
        <v>2.0314305014231229</v>
      </c>
      <c r="GJ122" s="60">
        <f t="shared" si="679"/>
        <v>23.361450766365916</v>
      </c>
      <c r="GK122" s="60">
        <f t="shared" si="512"/>
        <v>-0.72290153273183222</v>
      </c>
      <c r="GL122" s="60"/>
      <c r="GM122" s="88">
        <f t="shared" si="680"/>
        <v>7.3944353685301625</v>
      </c>
      <c r="GN122" s="88">
        <f t="shared" si="681"/>
        <v>0.60556463146983752</v>
      </c>
      <c r="GO122" s="88">
        <f t="shared" si="682"/>
        <v>0</v>
      </c>
      <c r="GP122" s="87">
        <f t="shared" si="683"/>
        <v>8</v>
      </c>
      <c r="GQ122" s="88">
        <f t="shared" si="684"/>
        <v>2.2267927392771383</v>
      </c>
      <c r="GR122" s="88">
        <f t="shared" si="685"/>
        <v>0.2934193036245899</v>
      </c>
      <c r="GS122" s="88">
        <f t="shared" si="686"/>
        <v>0</v>
      </c>
      <c r="GT122" s="88">
        <f t="shared" si="687"/>
        <v>-0.72290153273183222</v>
      </c>
      <c r="GU122" s="88">
        <f t="shared" si="688"/>
        <v>0.50355687825934814</v>
      </c>
      <c r="GV122" s="88">
        <f t="shared" si="689"/>
        <v>1.930159776865024</v>
      </c>
      <c r="GW122" s="88">
        <f t="shared" si="690"/>
        <v>0</v>
      </c>
      <c r="GX122" s="87">
        <f t="shared" si="691"/>
        <v>4.2310271652942681</v>
      </c>
      <c r="GY122" s="88">
        <f t="shared" si="692"/>
        <v>0</v>
      </c>
      <c r="GZ122" s="88">
        <f t="shared" si="693"/>
        <v>0</v>
      </c>
      <c r="HA122" s="88">
        <f t="shared" si="694"/>
        <v>0</v>
      </c>
      <c r="HB122" s="88">
        <f t="shared" si="695"/>
        <v>0.57090010080032683</v>
      </c>
      <c r="HC122" s="88">
        <f t="shared" si="696"/>
        <v>1.4290998991996733</v>
      </c>
      <c r="HD122" s="87">
        <f t="shared" si="697"/>
        <v>2</v>
      </c>
      <c r="HE122" s="88">
        <f t="shared" si="698"/>
        <v>0.82174658818117674</v>
      </c>
      <c r="HF122" s="88">
        <f t="shared" si="699"/>
        <v>0.66013379810531525</v>
      </c>
      <c r="HG122" s="88">
        <f t="shared" si="700"/>
        <v>1.481880386286492</v>
      </c>
      <c r="HH122" s="96" t="str">
        <f t="shared" si="701"/>
        <v>Fail</v>
      </c>
      <c r="HI122" s="83">
        <f t="shared" si="702"/>
        <v>0.20690858863913822</v>
      </c>
      <c r="HJ122" s="83">
        <f t="shared" si="703"/>
        <v>1.481880386286492</v>
      </c>
      <c r="HK122" s="83">
        <f t="shared" si="704"/>
        <v>0.2934193036245899</v>
      </c>
      <c r="HL122" s="83">
        <f t="shared" si="705"/>
        <v>7.3944353685301625</v>
      </c>
      <c r="HM122" s="96" t="str">
        <f t="shared" si="706"/>
        <v>Ferro-edenite</v>
      </c>
      <c r="HN122" s="60"/>
      <c r="HO122" s="60"/>
      <c r="HP122" s="97">
        <f>parameters!$E$5+parameters!$F$5*calcs!$Q122 +parameters!$G$5*calcs!$GM122+parameters!$H$5*LN(calcs!$GM122)+parameters!$I$5*calcs!$GQ122+parameters!$J$5*(calcs!$GU122+calcs!$GY122) + parameters!$K$5*calcs!$GT122+parameters!$L$5*(calcs!$GV122+calcs!$GZ122)+parameters!$M$5*(calcs!$GT122+calcs!$GV122+calcs!$GZ122)+parameters!$N$5*(calcs!$GO122+calcs!$GR122)+parameters!$O$5*calcs!$HB122+parameters!$P$5*calcs!$HE122</f>
        <v>63.866940308255295</v>
      </c>
      <c r="HQ122" s="97">
        <f>parameters!$E$6+parameters!$F$6*calcs!$Q122 +parameters!$G$6*calcs!$GM122+parameters!$H$6*LN(calcs!$GM122)+parameters!$I$6*calcs!$GQ122+parameters!$J$6*(calcs!$GU122+calcs!$GY122) + parameters!$K$6*calcs!$GT122+parameters!$L$6*(calcs!$GV122+calcs!$GZ122)+parameters!$M$6*(calcs!$GT122+calcs!$GV122+calcs!$GZ122)+parameters!$N$6*(calcs!$GO122+calcs!$GR122)+parameters!$O$6*calcs!$HB122+parameters!$P$6*calcs!$HE122</f>
        <v>69.617100478270473</v>
      </c>
      <c r="HR122" s="97">
        <f>parameters!$E$7+parameters!$F$7*calcs!$Q122 +parameters!$G$7*calcs!$GM122+parameters!$H$7*LN(calcs!$GM122)+parameters!$I$7*calcs!$GQ122+parameters!$J$7*(calcs!$GU122+calcs!$GY122) + parameters!$K$7*calcs!$GT122+parameters!$L$7*(calcs!$GV122+calcs!$GZ122)+parameters!$M$7*(calcs!$GT122+calcs!$GV122+calcs!$GZ122)+parameters!$N$7*(calcs!$GO122+calcs!$GR122)+parameters!$O$7*calcs!$HB122+parameters!$P$7*calcs!$HE122</f>
        <v>109.40115001362882</v>
      </c>
      <c r="HS122" s="97">
        <f>parameters!$E$8+parameters!$F$8*calcs!$Q122 +parameters!$G$8*calcs!$GM122+parameters!$H$8*LN(calcs!$GM122)+parameters!$I$8*calcs!$GQ122+parameters!$J$8*(calcs!$GU122+calcs!$GY122) + parameters!$K$8*calcs!$GT122+parameters!$L$8*(calcs!$GV122+calcs!$GZ122)+parameters!$M$8*(calcs!$GT122+calcs!$GV122+calcs!$GZ122)+parameters!$N$8*(calcs!$GO122+calcs!$GR122)+parameters!$O$8*calcs!$HB122+parameters!$P$8*calcs!$HE122</f>
        <v>108.93845581881048</v>
      </c>
      <c r="HT122" s="81"/>
      <c r="HU122" s="97">
        <f>EXP(parameters!$E$10+parameters!$F$10*calcs!$Q122 +parameters!$G$10*calcs!$GM122+parameters!$H$10*LN(calcs!$GM122)+parameters!$I$10*calcs!$GQ122+parameters!$J$10*(calcs!$GU122+calcs!$GY122) + parameters!$K$10*calcs!$GT122+parameters!$L$10*(calcs!$GV122+calcs!$GZ122)+parameters!$M$10*(calcs!$GT122+calcs!$GV122+calcs!$GZ122)+parameters!$N$10*(calcs!$GO122+calcs!$GR122)+parameters!$O$10*calcs!$HB122+parameters!$P$10*calcs!$HE122)</f>
        <v>6.6201791454800193E-2</v>
      </c>
      <c r="HV122" s="97">
        <f>EXP(parameters!$E$11+parameters!$F$11*calcs!$Q122 +parameters!$G$11*calcs!$GM122+parameters!$H$11*LN(calcs!$GM122)+parameters!$I$11*calcs!$GQ122+parameters!$J$11*(calcs!$GU122+calcs!$GY122) + parameters!$K$11*calcs!$GT122+parameters!$L$11*(calcs!$GV122+calcs!$GZ122)+parameters!$M$11*(calcs!$GT122+calcs!$GV122+calcs!$GZ122)+parameters!$N$11*(calcs!$GO122+calcs!$GR122)+parameters!$O$11*calcs!$HB122+parameters!$P$11*calcs!$HE122)</f>
        <v>0.12184925620778884</v>
      </c>
      <c r="HX122" s="97">
        <f>EXP(parameters!$E$13+parameters!$F$13*calcs!$Q122 +parameters!$G$13*calcs!$GM122+parameters!$H$13*LN(calcs!$GM122)+parameters!$I$13*calcs!$GQ122+parameters!$J$13*(calcs!$GU122+calcs!$GY122) + parameters!$K$13*calcs!$GT122+parameters!$L$13*(calcs!$GV122+calcs!$GZ122)+parameters!$M$13*(calcs!$GT122+calcs!$GV122+calcs!$GZ122)+parameters!$N$13*(calcs!$GO122+calcs!$GR122)+parameters!$O$13*calcs!$HB122+parameters!$P$13*calcs!$HE122)</f>
        <v>1.2039204839848388</v>
      </c>
      <c r="HY122" s="97">
        <f>EXP(parameters!$E$14+parameters!$F$14*calcs!$Q122 +parameters!$G$14*calcs!$GM122+parameters!$H$14*LN(calcs!$GM122)+parameters!$I$14*calcs!$GQ122+parameters!$J$14*(calcs!$GU122+calcs!$GY122) + parameters!$K$14*calcs!$GT122+parameters!$L$14*(calcs!$GV122+calcs!$GZ122)+parameters!$M$14*(calcs!$GT122+calcs!$GV122+calcs!$GZ122)+parameters!$N$14*(calcs!$GO122+calcs!$GR122)+parameters!$O$14*calcs!$HB122+parameters!$P$14*calcs!$HE122)</f>
        <v>0.67503236393492105</v>
      </c>
      <c r="HZ122" s="81"/>
      <c r="IA122" s="97">
        <f>EXP(parameters!$E$16+parameters!$F$16*calcs!$Q122 +parameters!$G$16*calcs!$GM122+parameters!$H$16*LN(calcs!$GM122)+parameters!$I$16*calcs!$GQ122+parameters!$J$16*(calcs!$GU122+calcs!$GY122) + parameters!$K$16*calcs!$GT122+parameters!$L$16*(calcs!$GV122+calcs!$GZ122)+parameters!$M$16*(calcs!$GT122+calcs!$GV122+calcs!$GZ122)+parameters!$N$16*(calcs!$GO122+calcs!$GR122)+parameters!$O$16*calcs!$HB122+parameters!$P$16*calcs!$HE122)</f>
        <v>2.1776768251459157E-2</v>
      </c>
      <c r="IB122" s="81"/>
      <c r="IC122" s="97">
        <f>(parameters!$E$18+parameters!$F$18*calcs!$Q122 +parameters!$G$18*calcs!$GM122+parameters!$H$18*LN(calcs!$GM122)+parameters!$I$18*calcs!$GQ122+parameters!$J$18*(calcs!$GU122+calcs!$GY122) + parameters!$K$18*calcs!$GT122+parameters!$L$18*(calcs!$GV122+calcs!$GZ122)+parameters!$M$18*(calcs!$GT122+calcs!$GV122+calcs!$GZ122)+parameters!$N$18*(calcs!$GO122+calcs!$GR122)+parameters!$O$18*calcs!$HB122+parameters!$P$18*calcs!$HE122)</f>
        <v>-14.239351655950248</v>
      </c>
      <c r="ID122" s="97">
        <f>EXP(parameters!$E$19+parameters!$F$19*calcs!$Q122 +parameters!$G$19*calcs!$GM122+parameters!$H$19*LN(calcs!$GM122)+parameters!$I$19*calcs!$GQ122+parameters!$J$19*(calcs!$GU122+calcs!$GY122) + parameters!$K$19*calcs!$GT122+parameters!$L$19*(calcs!$GV122+calcs!$GZ122)+parameters!$M$19*(calcs!$GT122+calcs!$GV122+calcs!$GZ122)+parameters!$N$19*(calcs!$GO122+calcs!$GR122)+parameters!$O$19*calcs!$HB122+parameters!$P$19*calcs!$HE122)</f>
        <v>2.7734984043377535</v>
      </c>
      <c r="IE122" s="73"/>
      <c r="IF122" s="97">
        <f>(parameters!$E$21+parameters!$F$21*calcs!$Q122 +parameters!$G$21*calcs!$GM122+parameters!$H$21*LN(calcs!$GM122)+parameters!$I$21*calcs!$GQ122+parameters!$J$21*(calcs!$GU122+calcs!$GY122) + parameters!$K$21*calcs!$GT122+parameters!$L$21*(calcs!$GV122+calcs!$GZ122)+parameters!$M$21*(calcs!$GT122+calcs!$GV122+calcs!$GZ122)+parameters!$N$21*(calcs!$GO122+calcs!$GR122)+parameters!$O$21*calcs!$HB122+parameters!$P$21*calcs!$HE122)</f>
        <v>3.9856747306953073</v>
      </c>
      <c r="IG122" s="97">
        <f>(parameters!$E$22+parameters!$F$22*calcs!$Q122 +parameters!$G$22*calcs!$GM122+parameters!$H$22*LN(calcs!$GM122)+parameters!$I$22*calcs!$GQ122+parameters!$J$22*(calcs!$GU122+calcs!$GY122) + parameters!$K$22*calcs!$GT122+parameters!$L$22*(calcs!$GV122+calcs!$GZ122)+parameters!$M$22*(calcs!$GT122+calcs!$GV122+calcs!$GZ122)+parameters!$N$22*(calcs!$GO122+calcs!$GR122)+parameters!$O$22*calcs!$HB122+parameters!$P$22*calcs!$HE122)</f>
        <v>0.61647007720394575</v>
      </c>
      <c r="IH122" s="81"/>
      <c r="II122" s="97">
        <f>(parameters!$E$24+parameters!$F$24*calcs!$Q122 +parameters!$G$24*calcs!$GM122+parameters!$H$24*LN(calcs!$GM122)+parameters!$I$24*calcs!$GQ122+parameters!$J$24*(calcs!$GU122+calcs!$GY122) + parameters!$K$24*calcs!$GT122+parameters!$L$24*(calcs!$GV122+calcs!$GZ122)+parameters!$M$24*(calcs!$GT122+calcs!$GV122+calcs!$GZ122)+parameters!$N$24*(calcs!$GO122+calcs!$GR122)+parameters!$O$24*calcs!$HB122+parameters!$P$24*calcs!$HE122)</f>
        <v>24.876475364911634</v>
      </c>
    </row>
    <row r="123" spans="1:243" x14ac:dyDescent="0.3">
      <c r="A123" s="137" t="s">
        <v>188</v>
      </c>
      <c r="C123" s="114">
        <v>45.74</v>
      </c>
      <c r="D123" s="114">
        <v>4.17</v>
      </c>
      <c r="E123" s="114">
        <v>14.74</v>
      </c>
      <c r="F123" s="114"/>
      <c r="G123" s="114">
        <v>12.19</v>
      </c>
      <c r="H123" s="114">
        <v>3.39</v>
      </c>
      <c r="I123" s="114">
        <v>4.37</v>
      </c>
      <c r="J123" s="114"/>
      <c r="K123" s="114">
        <v>6.73</v>
      </c>
      <c r="L123" s="114">
        <v>2.82</v>
      </c>
      <c r="M123" s="91">
        <v>0</v>
      </c>
      <c r="N123" s="91">
        <v>0</v>
      </c>
      <c r="O123" s="91">
        <v>0</v>
      </c>
      <c r="P123" s="91">
        <v>95.759999999999991</v>
      </c>
      <c r="Q123" s="60">
        <v>1025</v>
      </c>
      <c r="R123" s="92">
        <f t="shared" si="513"/>
        <v>0.76131824234354195</v>
      </c>
      <c r="S123" s="93">
        <f t="shared" si="514"/>
        <v>5.2209840991611363E-2</v>
      </c>
      <c r="T123" s="93">
        <f t="shared" si="515"/>
        <v>0.14456479523583479</v>
      </c>
      <c r="U123" s="93">
        <f t="shared" si="516"/>
        <v>0</v>
      </c>
      <c r="V123" s="93">
        <f t="shared" si="517"/>
        <v>0.16968262806236079</v>
      </c>
      <c r="W123" s="93">
        <f t="shared" si="518"/>
        <v>8.4098238650458942E-2</v>
      </c>
      <c r="X123" s="93">
        <f t="shared" si="519"/>
        <v>7.7924393723252494E-2</v>
      </c>
      <c r="Y123" s="93">
        <f t="shared" si="520"/>
        <v>0</v>
      </c>
      <c r="Z123" s="93">
        <f t="shared" si="521"/>
        <v>0.10858516594330339</v>
      </c>
      <c r="AA123" s="93">
        <f t="shared" si="522"/>
        <v>2.9935225267877803E-2</v>
      </c>
      <c r="AB123" s="93">
        <f t="shared" si="523"/>
        <v>0</v>
      </c>
      <c r="AC123" s="94">
        <f t="shared" si="524"/>
        <v>0</v>
      </c>
      <c r="AD123" s="92">
        <f t="shared" si="525"/>
        <v>1.5226364846870839</v>
      </c>
      <c r="AE123" s="93">
        <f t="shared" si="526"/>
        <v>0.10441968198322273</v>
      </c>
      <c r="AF123" s="93">
        <f t="shared" si="527"/>
        <v>0.4336943857075044</v>
      </c>
      <c r="AG123" s="93">
        <f t="shared" si="528"/>
        <v>0</v>
      </c>
      <c r="AH123" s="93">
        <f t="shared" si="529"/>
        <v>0.16968262806236079</v>
      </c>
      <c r="AI123" s="93">
        <f t="shared" si="530"/>
        <v>8.4098238650458942E-2</v>
      </c>
      <c r="AJ123" s="93">
        <f t="shared" si="531"/>
        <v>7.7924393723252494E-2</v>
      </c>
      <c r="AK123" s="93">
        <f t="shared" si="532"/>
        <v>0</v>
      </c>
      <c r="AL123" s="93">
        <f t="shared" si="533"/>
        <v>0.10858516594330339</v>
      </c>
      <c r="AM123" s="93">
        <f t="shared" si="534"/>
        <v>2.9935225267877803E-2</v>
      </c>
      <c r="AN123" s="94">
        <f t="shared" si="535"/>
        <v>2.5309762040250643</v>
      </c>
      <c r="AO123" s="92">
        <f t="shared" si="536"/>
        <v>13.836810908023899</v>
      </c>
      <c r="AP123" s="93">
        <f t="shared" si="537"/>
        <v>0.94890370039620453</v>
      </c>
      <c r="AQ123" s="93">
        <f t="shared" si="538"/>
        <v>3.9411555333508064</v>
      </c>
      <c r="AR123" s="93">
        <f t="shared" si="539"/>
        <v>0</v>
      </c>
      <c r="AS123" s="93">
        <f t="shared" si="540"/>
        <v>1.5419743730611739</v>
      </c>
      <c r="AT123" s="93">
        <f t="shared" si="541"/>
        <v>0.76423456130660672</v>
      </c>
      <c r="AU123" s="93">
        <f t="shared" si="542"/>
        <v>0.70813034622156346</v>
      </c>
      <c r="AV123" s="93">
        <f t="shared" si="543"/>
        <v>0</v>
      </c>
      <c r="AW123" s="93">
        <f t="shared" si="544"/>
        <v>0.98675713059815295</v>
      </c>
      <c r="AX123" s="93">
        <f t="shared" si="545"/>
        <v>0.27203344704159499</v>
      </c>
      <c r="AY123" s="94">
        <f t="shared" si="546"/>
        <v>23</v>
      </c>
      <c r="AZ123" s="92">
        <f t="shared" si="547"/>
        <v>6.9184054540119497</v>
      </c>
      <c r="BA123" s="93">
        <f t="shared" si="548"/>
        <v>0.47445185019810227</v>
      </c>
      <c r="BB123" s="93">
        <f t="shared" si="549"/>
        <v>2.6274370222338708</v>
      </c>
      <c r="BC123" s="93">
        <f t="shared" si="550"/>
        <v>0</v>
      </c>
      <c r="BD123" s="93">
        <f t="shared" si="551"/>
        <v>1.5419743730611739</v>
      </c>
      <c r="BE123" s="93">
        <f t="shared" si="552"/>
        <v>0.76423456130660672</v>
      </c>
      <c r="BF123" s="93">
        <f t="shared" si="553"/>
        <v>0.70813034622156346</v>
      </c>
      <c r="BG123" s="93">
        <f t="shared" si="554"/>
        <v>0</v>
      </c>
      <c r="BH123" s="93">
        <f t="shared" si="555"/>
        <v>1.9735142611963059</v>
      </c>
      <c r="BI123" s="93">
        <f t="shared" si="556"/>
        <v>0.54406689408318998</v>
      </c>
      <c r="BJ123" s="93">
        <f t="shared" si="557"/>
        <v>0</v>
      </c>
      <c r="BK123" s="93">
        <f t="shared" si="558"/>
        <v>0</v>
      </c>
      <c r="BL123" s="93">
        <f t="shared" si="559"/>
        <v>2</v>
      </c>
      <c r="BM123" s="94">
        <f t="shared" si="560"/>
        <v>15.552214762312763</v>
      </c>
      <c r="BN123" s="95">
        <f t="shared" si="561"/>
        <v>6.9184054540119497</v>
      </c>
      <c r="BO123" s="66">
        <f t="shared" si="562"/>
        <v>1.0815945459880503</v>
      </c>
      <c r="BP123" s="66">
        <f t="shared" si="563"/>
        <v>0</v>
      </c>
      <c r="BQ123" s="66">
        <f t="shared" si="564"/>
        <v>8</v>
      </c>
      <c r="BR123" s="66">
        <f t="shared" si="565"/>
        <v>1.5458424762458205</v>
      </c>
      <c r="BS123" s="66">
        <f t="shared" si="566"/>
        <v>0.47445185019810227</v>
      </c>
      <c r="BT123" s="66">
        <f t="shared" si="567"/>
        <v>0</v>
      </c>
      <c r="BU123" s="66"/>
      <c r="BV123" s="66">
        <f t="shared" si="568"/>
        <v>0.76423456130660672</v>
      </c>
      <c r="BW123" s="66">
        <f t="shared" si="569"/>
        <v>1.5419743730611739</v>
      </c>
      <c r="BX123" s="66">
        <f t="shared" si="570"/>
        <v>0</v>
      </c>
      <c r="BY123" s="66">
        <f t="shared" si="571"/>
        <v>4.3265032608117036</v>
      </c>
      <c r="BZ123" s="66">
        <f t="shared" si="572"/>
        <v>0</v>
      </c>
      <c r="CA123" s="66">
        <f t="shared" si="573"/>
        <v>0</v>
      </c>
      <c r="CB123" s="66">
        <f t="shared" si="574"/>
        <v>0</v>
      </c>
      <c r="CC123" s="66">
        <f t="shared" si="575"/>
        <v>0.70813034622156346</v>
      </c>
      <c r="CD123" s="56">
        <f t="shared" si="576"/>
        <v>0.70813034622156346</v>
      </c>
      <c r="CE123" s="66">
        <f t="shared" si="577"/>
        <v>1.4162606924431269</v>
      </c>
      <c r="CF123" s="66">
        <f t="shared" si="578"/>
        <v>1.2653839149747426</v>
      </c>
      <c r="CG123" s="66">
        <f t="shared" si="579"/>
        <v>0.54406689408318998</v>
      </c>
      <c r="CH123" s="67">
        <f t="shared" si="580"/>
        <v>1.8094508090579327</v>
      </c>
      <c r="CI123" s="60"/>
      <c r="CJ123" s="60">
        <f t="shared" si="581"/>
        <v>1.1563358136752218</v>
      </c>
      <c r="CK123" s="60">
        <f t="shared" si="582"/>
        <v>1.0287923774543251</v>
      </c>
      <c r="CL123" s="60">
        <f t="shared" si="583"/>
        <v>1.1507803327825228</v>
      </c>
      <c r="CM123" s="60"/>
      <c r="CN123" s="60">
        <f t="shared" si="584"/>
        <v>1</v>
      </c>
      <c r="CO123" s="60">
        <f t="shared" si="585"/>
        <v>6.9184054540119497</v>
      </c>
      <c r="CP123" s="60">
        <f t="shared" si="586"/>
        <v>0.47445185019810227</v>
      </c>
      <c r="CQ123" s="60">
        <f t="shared" si="587"/>
        <v>2.6274370222338708</v>
      </c>
      <c r="CR123" s="60">
        <f t="shared" si="588"/>
        <v>0</v>
      </c>
      <c r="CS123" s="60">
        <f t="shared" si="589"/>
        <v>1.5419743730611739</v>
      </c>
      <c r="CT123" s="60">
        <f t="shared" si="590"/>
        <v>0.76423456130660672</v>
      </c>
      <c r="CU123" s="60">
        <f t="shared" si="591"/>
        <v>0.70813034622156346</v>
      </c>
      <c r="CV123" s="60">
        <f t="shared" si="592"/>
        <v>0</v>
      </c>
      <c r="CW123" s="60">
        <f t="shared" si="593"/>
        <v>1.9735142611963059</v>
      </c>
      <c r="CX123" s="60">
        <f t="shared" si="594"/>
        <v>0.54406689408318998</v>
      </c>
      <c r="CY123" s="60">
        <f t="shared" si="595"/>
        <v>0</v>
      </c>
      <c r="CZ123" s="60">
        <f t="shared" si="596"/>
        <v>0</v>
      </c>
      <c r="DA123" s="60">
        <f t="shared" si="597"/>
        <v>2</v>
      </c>
      <c r="DB123" s="60">
        <f t="shared" si="598"/>
        <v>23</v>
      </c>
      <c r="DC123" s="60">
        <f t="shared" si="510"/>
        <v>0</v>
      </c>
      <c r="DD123" s="60" t="str">
        <f t="shared" si="599"/>
        <v/>
      </c>
      <c r="DE123" s="59">
        <f t="shared" si="600"/>
        <v>6.9184054540119497</v>
      </c>
      <c r="DF123" s="59">
        <f t="shared" si="601"/>
        <v>1.0815945459880503</v>
      </c>
      <c r="DG123" s="59">
        <f t="shared" si="602"/>
        <v>0</v>
      </c>
      <c r="DH123" s="59">
        <f t="shared" si="603"/>
        <v>8</v>
      </c>
      <c r="DI123" s="59">
        <f t="shared" si="604"/>
        <v>1.5458424762458205</v>
      </c>
      <c r="DJ123" s="59">
        <f t="shared" si="605"/>
        <v>0.47445185019810227</v>
      </c>
      <c r="DK123" s="59">
        <f t="shared" si="606"/>
        <v>0</v>
      </c>
      <c r="DL123" s="59">
        <f t="shared" si="607"/>
        <v>0</v>
      </c>
      <c r="DM123" s="59">
        <f t="shared" si="608"/>
        <v>0.76423456130660672</v>
      </c>
      <c r="DN123" s="59">
        <f t="shared" si="609"/>
        <v>1.5419743730611739</v>
      </c>
      <c r="DO123" s="59">
        <f t="shared" si="610"/>
        <v>0</v>
      </c>
      <c r="DP123" s="59">
        <f t="shared" si="611"/>
        <v>4.3265032608117036</v>
      </c>
      <c r="DQ123" s="59">
        <f t="shared" si="612"/>
        <v>0</v>
      </c>
      <c r="DR123" s="59">
        <f t="shared" si="613"/>
        <v>0</v>
      </c>
      <c r="DS123" s="59">
        <f t="shared" si="614"/>
        <v>0</v>
      </c>
      <c r="DT123" s="59">
        <f t="shared" si="615"/>
        <v>0.70813034622156346</v>
      </c>
      <c r="DU123" s="59">
        <f t="shared" si="616"/>
        <v>1.2918696537784364</v>
      </c>
      <c r="DV123" s="59">
        <f t="shared" si="617"/>
        <v>2</v>
      </c>
      <c r="DW123" s="59">
        <f t="shared" si="618"/>
        <v>0.68164460741786947</v>
      </c>
      <c r="DX123" s="59">
        <f t="shared" si="619"/>
        <v>0</v>
      </c>
      <c r="DY123" s="59">
        <f t="shared" si="620"/>
        <v>0.68164460741786947</v>
      </c>
      <c r="DZ123" s="60"/>
      <c r="EA123" s="60">
        <f t="shared" si="621"/>
        <v>0.83806117898000687</v>
      </c>
      <c r="EB123" s="60">
        <f t="shared" si="622"/>
        <v>0.99945710368120633</v>
      </c>
      <c r="EC123" s="60">
        <f t="shared" si="623"/>
        <v>0.99734295507818649</v>
      </c>
      <c r="ED123" s="60">
        <f t="shared" si="624"/>
        <v>0.96756604256774603</v>
      </c>
      <c r="EE123" s="60"/>
      <c r="EF123" s="60">
        <f t="shared" si="625"/>
        <v>0.99945710368120633</v>
      </c>
      <c r="EG123" s="60">
        <f t="shared" si="626"/>
        <v>6.9146494771590445</v>
      </c>
      <c r="EH123" s="60">
        <f t="shared" si="627"/>
        <v>0.47419427203518488</v>
      </c>
      <c r="EI123" s="60">
        <f t="shared" si="628"/>
        <v>2.6260105963466378</v>
      </c>
      <c r="EJ123" s="60">
        <f t="shared" si="629"/>
        <v>0</v>
      </c>
      <c r="EK123" s="60">
        <f t="shared" si="630"/>
        <v>1.5411372408503647</v>
      </c>
      <c r="EL123" s="60">
        <f t="shared" si="631"/>
        <v>0.76381966117657851</v>
      </c>
      <c r="EM123" s="60">
        <f t="shared" si="632"/>
        <v>0.70774590486337363</v>
      </c>
      <c r="EN123" s="60">
        <f t="shared" si="633"/>
        <v>0</v>
      </c>
      <c r="EO123" s="60">
        <f t="shared" si="634"/>
        <v>1.9724428475688156</v>
      </c>
      <c r="EP123" s="60">
        <f t="shared" si="635"/>
        <v>0.54377152216921476</v>
      </c>
      <c r="EQ123" s="60">
        <f t="shared" si="636"/>
        <v>0</v>
      </c>
      <c r="ER123" s="60">
        <f t="shared" si="637"/>
        <v>0</v>
      </c>
      <c r="ES123" s="60">
        <f t="shared" si="638"/>
        <v>1.9989142073624127</v>
      </c>
      <c r="ET123" s="60">
        <f t="shared" si="639"/>
        <v>22.98751338466775</v>
      </c>
      <c r="EU123" s="60">
        <f t="shared" si="511"/>
        <v>2.4973230664500079E-2</v>
      </c>
      <c r="EV123" s="60" t="str">
        <f t="shared" si="640"/>
        <v/>
      </c>
      <c r="EW123" s="62">
        <f t="shared" si="641"/>
        <v>6.9146494771590445</v>
      </c>
      <c r="EX123" s="62">
        <f t="shared" si="642"/>
        <v>1.0853505228409555</v>
      </c>
      <c r="EY123" s="62">
        <f t="shared" si="643"/>
        <v>0</v>
      </c>
      <c r="EZ123" s="62">
        <f t="shared" si="644"/>
        <v>8</v>
      </c>
      <c r="FA123" s="62">
        <f t="shared" si="645"/>
        <v>1.5406600735056823</v>
      </c>
      <c r="FB123" s="62">
        <f t="shared" si="646"/>
        <v>0.47419427203518488</v>
      </c>
      <c r="FC123" s="62">
        <f t="shared" si="647"/>
        <v>0</v>
      </c>
      <c r="FD123" s="62">
        <f t="shared" si="648"/>
        <v>2.4973230664500079E-2</v>
      </c>
      <c r="FE123" s="62">
        <f t="shared" si="649"/>
        <v>0.76381966117657851</v>
      </c>
      <c r="FF123" s="62">
        <f t="shared" si="650"/>
        <v>1.5161640101858647</v>
      </c>
      <c r="FG123" s="62">
        <f t="shared" si="651"/>
        <v>0</v>
      </c>
      <c r="FH123" s="62">
        <f t="shared" si="652"/>
        <v>4.3198112475678103</v>
      </c>
      <c r="FI123" s="62">
        <f t="shared" si="653"/>
        <v>0</v>
      </c>
      <c r="FJ123" s="62">
        <f t="shared" si="654"/>
        <v>0</v>
      </c>
      <c r="FK123" s="62">
        <f t="shared" si="655"/>
        <v>0</v>
      </c>
      <c r="FL123" s="62">
        <f t="shared" si="656"/>
        <v>0.70774590486337363</v>
      </c>
      <c r="FM123" s="62">
        <f t="shared" si="657"/>
        <v>1.2922540951366264</v>
      </c>
      <c r="FN123" s="62">
        <f t="shared" si="658"/>
        <v>2</v>
      </c>
      <c r="FO123" s="62">
        <f t="shared" si="659"/>
        <v>0.68018875243218924</v>
      </c>
      <c r="FP123" s="62">
        <f t="shared" si="660"/>
        <v>0.54377152216921476</v>
      </c>
      <c r="FQ123" s="62">
        <f t="shared" si="661"/>
        <v>1.223960274601404</v>
      </c>
      <c r="FR123" s="62" t="str">
        <f t="shared" si="662"/>
        <v>Fail</v>
      </c>
      <c r="FS123" s="62" t="str">
        <f t="shared" si="663"/>
        <v>Low-Ca</v>
      </c>
      <c r="FT123" s="60">
        <f t="shared" si="664"/>
        <v>0.33501102256585247</v>
      </c>
      <c r="FU123" s="60"/>
      <c r="FV123" s="60">
        <f t="shared" si="665"/>
        <v>0.99972855184060316</v>
      </c>
      <c r="FW123" s="60">
        <f t="shared" si="666"/>
        <v>6.9165274655854976</v>
      </c>
      <c r="FX123" s="60">
        <f t="shared" si="667"/>
        <v>0.47432306111664357</v>
      </c>
      <c r="FY123" s="60">
        <f t="shared" si="668"/>
        <v>2.6267238092902541</v>
      </c>
      <c r="FZ123" s="60">
        <f t="shared" si="669"/>
        <v>0</v>
      </c>
      <c r="GA123" s="60">
        <f t="shared" si="670"/>
        <v>1.5415558069557693</v>
      </c>
      <c r="GB123" s="60">
        <f t="shared" si="671"/>
        <v>0.76402711124159262</v>
      </c>
      <c r="GC123" s="60">
        <f t="shared" si="672"/>
        <v>0.7079381255424686</v>
      </c>
      <c r="GD123" s="60">
        <f t="shared" si="673"/>
        <v>0</v>
      </c>
      <c r="GE123" s="60">
        <f t="shared" si="674"/>
        <v>1.9729785543825609</v>
      </c>
      <c r="GF123" s="60">
        <f t="shared" si="675"/>
        <v>0.54391920812620231</v>
      </c>
      <c r="GG123" s="60">
        <f t="shared" si="676"/>
        <v>0</v>
      </c>
      <c r="GH123" s="60">
        <f t="shared" si="677"/>
        <v>0</v>
      </c>
      <c r="GI123" s="60">
        <f t="shared" si="678"/>
        <v>1.9994571036812063</v>
      </c>
      <c r="GJ123" s="60">
        <f t="shared" si="679"/>
        <v>22.993756692333879</v>
      </c>
      <c r="GK123" s="60">
        <f t="shared" si="512"/>
        <v>1.2486615332242934E-2</v>
      </c>
      <c r="GL123" s="60"/>
      <c r="GM123" s="88">
        <f t="shared" si="680"/>
        <v>6.9165274655854976</v>
      </c>
      <c r="GN123" s="88">
        <f t="shared" si="681"/>
        <v>1.0834725344145024</v>
      </c>
      <c r="GO123" s="88">
        <f t="shared" si="682"/>
        <v>0</v>
      </c>
      <c r="GP123" s="87">
        <f t="shared" si="683"/>
        <v>8</v>
      </c>
      <c r="GQ123" s="88">
        <f t="shared" si="684"/>
        <v>1.5432512748757516</v>
      </c>
      <c r="GR123" s="88">
        <f t="shared" si="685"/>
        <v>0.47432306111664357</v>
      </c>
      <c r="GS123" s="88">
        <f t="shared" si="686"/>
        <v>0</v>
      </c>
      <c r="GT123" s="88">
        <f t="shared" si="687"/>
        <v>1.2486615332242934E-2</v>
      </c>
      <c r="GU123" s="88">
        <f t="shared" si="688"/>
        <v>0.76402711124159262</v>
      </c>
      <c r="GV123" s="88">
        <f t="shared" si="689"/>
        <v>1.5290691916235264</v>
      </c>
      <c r="GW123" s="88">
        <f t="shared" si="690"/>
        <v>0</v>
      </c>
      <c r="GX123" s="87">
        <f t="shared" si="691"/>
        <v>4.3231572541897574</v>
      </c>
      <c r="GY123" s="88">
        <f t="shared" si="692"/>
        <v>0</v>
      </c>
      <c r="GZ123" s="88">
        <f t="shared" si="693"/>
        <v>0</v>
      </c>
      <c r="HA123" s="88">
        <f t="shared" si="694"/>
        <v>0</v>
      </c>
      <c r="HB123" s="88">
        <f t="shared" si="695"/>
        <v>0.7079381255424686</v>
      </c>
      <c r="HC123" s="88">
        <f t="shared" si="696"/>
        <v>1.2920618744575314</v>
      </c>
      <c r="HD123" s="87">
        <f t="shared" si="697"/>
        <v>2</v>
      </c>
      <c r="HE123" s="88">
        <f t="shared" si="698"/>
        <v>0.68091667992502947</v>
      </c>
      <c r="HF123" s="88">
        <f t="shared" si="699"/>
        <v>0.54391920812620231</v>
      </c>
      <c r="HG123" s="88">
        <f t="shared" si="700"/>
        <v>1.2248358880512318</v>
      </c>
      <c r="HH123" s="96" t="str">
        <f t="shared" si="701"/>
        <v>Fail</v>
      </c>
      <c r="HI123" s="83">
        <f t="shared" si="702"/>
        <v>0.33318579349980881</v>
      </c>
      <c r="HJ123" s="83">
        <f t="shared" si="703"/>
        <v>1.2248358880512318</v>
      </c>
      <c r="HK123" s="83">
        <f t="shared" si="704"/>
        <v>0.47432306111664357</v>
      </c>
      <c r="HL123" s="83">
        <f t="shared" si="705"/>
        <v>6.9165274655854976</v>
      </c>
      <c r="HM123" s="96" t="str">
        <f t="shared" si="706"/>
        <v>Ferro-edenite</v>
      </c>
      <c r="HN123" s="60"/>
      <c r="HO123" s="60"/>
      <c r="HP123" s="97">
        <f>parameters!$E$5+parameters!$F$5*calcs!$Q123 +parameters!$G$5*calcs!$GM123+parameters!$H$5*LN(calcs!$GM123)+parameters!$I$5*calcs!$GQ123+parameters!$J$5*(calcs!$GU123+calcs!$GY123) + parameters!$K$5*calcs!$GT123+parameters!$L$5*(calcs!$GV123+calcs!$GZ123)+parameters!$M$5*(calcs!$GT123+calcs!$GV123+calcs!$GZ123)+parameters!$N$5*(calcs!$GO123+calcs!$GR123)+parameters!$O$5*calcs!$HB123+parameters!$P$5*calcs!$HE123</f>
        <v>64.403019422679563</v>
      </c>
      <c r="HQ123" s="97">
        <f>parameters!$E$6+parameters!$F$6*calcs!$Q123 +parameters!$G$6*calcs!$GM123+parameters!$H$6*LN(calcs!$GM123)+parameters!$I$6*calcs!$GQ123+parameters!$J$6*(calcs!$GU123+calcs!$GY123) + parameters!$K$6*calcs!$GT123+parameters!$L$6*(calcs!$GV123+calcs!$GZ123)+parameters!$M$6*(calcs!$GT123+calcs!$GV123+calcs!$GZ123)+parameters!$N$6*(calcs!$GO123+calcs!$GR123)+parameters!$O$6*calcs!$HB123+parameters!$P$6*calcs!$HE123</f>
        <v>69.774629570691729</v>
      </c>
      <c r="HR123" s="97">
        <f>parameters!$E$7+parameters!$F$7*calcs!$Q123 +parameters!$G$7*calcs!$GM123+parameters!$H$7*LN(calcs!$GM123)+parameters!$I$7*calcs!$GQ123+parameters!$J$7*(calcs!$GU123+calcs!$GY123) + parameters!$K$7*calcs!$GT123+parameters!$L$7*(calcs!$GV123+calcs!$GZ123)+parameters!$M$7*(calcs!$GT123+calcs!$GV123+calcs!$GZ123)+parameters!$N$7*(calcs!$GO123+calcs!$GR123)+parameters!$O$7*calcs!$HB123+parameters!$P$7*calcs!$HE123</f>
        <v>96.496520621459211</v>
      </c>
      <c r="HS123" s="97">
        <f>parameters!$E$8+parameters!$F$8*calcs!$Q123 +parameters!$G$8*calcs!$GM123+parameters!$H$8*LN(calcs!$GM123)+parameters!$I$8*calcs!$GQ123+parameters!$J$8*(calcs!$GU123+calcs!$GY123) + parameters!$K$8*calcs!$GT123+parameters!$L$8*(calcs!$GV123+calcs!$GZ123)+parameters!$M$8*(calcs!$GT123+calcs!$GV123+calcs!$GZ123)+parameters!$N$8*(calcs!$GO123+calcs!$GR123)+parameters!$O$8*calcs!$HB123+parameters!$P$8*calcs!$HE123</f>
        <v>95.882065445488777</v>
      </c>
      <c r="HT123" s="81"/>
      <c r="HU123" s="97">
        <f>EXP(parameters!$E$10+parameters!$F$10*calcs!$Q123 +parameters!$G$10*calcs!$GM123+parameters!$H$10*LN(calcs!$GM123)+parameters!$I$10*calcs!$GQ123+parameters!$J$10*(calcs!$GU123+calcs!$GY123) + parameters!$K$10*calcs!$GT123+parameters!$L$10*(calcs!$GV123+calcs!$GZ123)+parameters!$M$10*(calcs!$GT123+calcs!$GV123+calcs!$GZ123)+parameters!$N$10*(calcs!$GO123+calcs!$GR123)+parameters!$O$10*calcs!$HB123+parameters!$P$10*calcs!$HE123)</f>
        <v>0.17712824791941162</v>
      </c>
      <c r="HV123" s="97">
        <f>EXP(parameters!$E$11+parameters!$F$11*calcs!$Q123 +parameters!$G$11*calcs!$GM123+parameters!$H$11*LN(calcs!$GM123)+parameters!$I$11*calcs!$GQ123+parameters!$J$11*(calcs!$GU123+calcs!$GY123) + parameters!$K$11*calcs!$GT123+parameters!$L$11*(calcs!$GV123+calcs!$GZ123)+parameters!$M$11*(calcs!$GT123+calcs!$GV123+calcs!$GZ123)+parameters!$N$11*(calcs!$GO123+calcs!$GR123)+parameters!$O$11*calcs!$HB123+parameters!$P$11*calcs!$HE123)</f>
        <v>0.25812110088410112</v>
      </c>
      <c r="HX123" s="97">
        <f>EXP(parameters!$E$13+parameters!$F$13*calcs!$Q123 +parameters!$G$13*calcs!$GM123+parameters!$H$13*LN(calcs!$GM123)+parameters!$I$13*calcs!$GQ123+parameters!$J$13*(calcs!$GU123+calcs!$GY123) + parameters!$K$13*calcs!$GT123+parameters!$L$13*(calcs!$GV123+calcs!$GZ123)+parameters!$M$13*(calcs!$GT123+calcs!$GV123+calcs!$GZ123)+parameters!$N$13*(calcs!$GO123+calcs!$GR123)+parameters!$O$13*calcs!$HB123+parameters!$P$13*calcs!$HE123)</f>
        <v>2.359826506660534</v>
      </c>
      <c r="HY123" s="97">
        <f>EXP(parameters!$E$14+parameters!$F$14*calcs!$Q123 +parameters!$G$14*calcs!$GM123+parameters!$H$14*LN(calcs!$GM123)+parameters!$I$14*calcs!$GQ123+parameters!$J$14*(calcs!$GU123+calcs!$GY123) + parameters!$K$14*calcs!$GT123+parameters!$L$14*(calcs!$GV123+calcs!$GZ123)+parameters!$M$14*(calcs!$GT123+calcs!$GV123+calcs!$GZ123)+parameters!$N$14*(calcs!$GO123+calcs!$GR123)+parameters!$O$14*calcs!$HB123+parameters!$P$14*calcs!$HE123)</f>
        <v>1.684539562029101</v>
      </c>
      <c r="HZ123" s="81"/>
      <c r="IA123" s="97">
        <f>EXP(parameters!$E$16+parameters!$F$16*calcs!$Q123 +parameters!$G$16*calcs!$GM123+parameters!$H$16*LN(calcs!$GM123)+parameters!$I$16*calcs!$GQ123+parameters!$J$16*(calcs!$GU123+calcs!$GY123) + parameters!$K$16*calcs!$GT123+parameters!$L$16*(calcs!$GV123+calcs!$GZ123)+parameters!$M$16*(calcs!$GT123+calcs!$GV123+calcs!$GZ123)+parameters!$N$16*(calcs!$GO123+calcs!$GR123)+parameters!$O$16*calcs!$HB123+parameters!$P$16*calcs!$HE123)</f>
        <v>5.1896121300850806E-2</v>
      </c>
      <c r="IB123" s="81"/>
      <c r="IC123" s="97">
        <f>(parameters!$E$18+parameters!$F$18*calcs!$Q123 +parameters!$G$18*calcs!$GM123+parameters!$H$18*LN(calcs!$GM123)+parameters!$I$18*calcs!$GQ123+parameters!$J$18*(calcs!$GU123+calcs!$GY123) + parameters!$K$18*calcs!$GT123+parameters!$L$18*(calcs!$GV123+calcs!$GZ123)+parameters!$M$18*(calcs!$GT123+calcs!$GV123+calcs!$GZ123)+parameters!$N$18*(calcs!$GO123+calcs!$GR123)+parameters!$O$18*calcs!$HB123+parameters!$P$18*calcs!$HE123)</f>
        <v>-9.1418373197054379</v>
      </c>
      <c r="ID123" s="97">
        <f>EXP(parameters!$E$19+parameters!$F$19*calcs!$Q123 +parameters!$G$19*calcs!$GM123+parameters!$H$19*LN(calcs!$GM123)+parameters!$I$19*calcs!$GQ123+parameters!$J$19*(calcs!$GU123+calcs!$GY123) + parameters!$K$19*calcs!$GT123+parameters!$L$19*(calcs!$GV123+calcs!$GZ123)+parameters!$M$19*(calcs!$GT123+calcs!$GV123+calcs!$GZ123)+parameters!$N$19*(calcs!$GO123+calcs!$GR123)+parameters!$O$19*calcs!$HB123+parameters!$P$19*calcs!$HE123)</f>
        <v>2.3522049594906846</v>
      </c>
      <c r="IE123" s="73"/>
      <c r="IF123" s="97">
        <f>(parameters!$E$21+parameters!$F$21*calcs!$Q123 +parameters!$G$21*calcs!$GM123+parameters!$H$21*LN(calcs!$GM123)+parameters!$I$21*calcs!$GQ123+parameters!$J$21*(calcs!$GU123+calcs!$GY123) + parameters!$K$21*calcs!$GT123+parameters!$L$21*(calcs!$GV123+calcs!$GZ123)+parameters!$M$21*(calcs!$GT123+calcs!$GV123+calcs!$GZ123)+parameters!$N$21*(calcs!$GO123+calcs!$GR123)+parameters!$O$21*calcs!$HB123+parameters!$P$21*calcs!$HE123)</f>
        <v>3.9780410011086738</v>
      </c>
      <c r="IG123" s="97">
        <f>(parameters!$E$22+parameters!$F$22*calcs!$Q123 +parameters!$G$22*calcs!$GM123+parameters!$H$22*LN(calcs!$GM123)+parameters!$I$22*calcs!$GQ123+parameters!$J$22*(calcs!$GU123+calcs!$GY123) + parameters!$K$22*calcs!$GT123+parameters!$L$22*(calcs!$GV123+calcs!$GZ123)+parameters!$M$22*(calcs!$GT123+calcs!$GV123+calcs!$GZ123)+parameters!$N$22*(calcs!$GO123+calcs!$GR123)+parameters!$O$22*calcs!$HB123+parameters!$P$22*calcs!$HE123)</f>
        <v>1.5417196718794837</v>
      </c>
      <c r="IH123" s="81"/>
      <c r="II123" s="97">
        <f>(parameters!$E$24+parameters!$F$24*calcs!$Q123 +parameters!$G$24*calcs!$GM123+parameters!$H$24*LN(calcs!$GM123)+parameters!$I$24*calcs!$GQ123+parameters!$J$24*(calcs!$GU123+calcs!$GY123) + parameters!$K$24*calcs!$GT123+parameters!$L$24*(calcs!$GV123+calcs!$GZ123)+parameters!$M$24*(calcs!$GT123+calcs!$GV123+calcs!$GZ123)+parameters!$N$24*(calcs!$GO123+calcs!$GR123)+parameters!$O$24*calcs!$HB123+parameters!$P$24*calcs!$HE123)</f>
        <v>23.809017438787485</v>
      </c>
    </row>
    <row r="124" spans="1:243" x14ac:dyDescent="0.3">
      <c r="A124" s="137" t="s">
        <v>188</v>
      </c>
      <c r="C124" s="114">
        <v>48.55</v>
      </c>
      <c r="D124" s="114">
        <v>2.5499999999999998</v>
      </c>
      <c r="E124" s="114">
        <v>18.09</v>
      </c>
      <c r="F124" s="114"/>
      <c r="G124" s="114">
        <v>12.09</v>
      </c>
      <c r="H124" s="114">
        <v>2.65</v>
      </c>
      <c r="I124" s="114">
        <v>4.53</v>
      </c>
      <c r="J124" s="114"/>
      <c r="K124" s="114">
        <v>4.12</v>
      </c>
      <c r="L124" s="114">
        <v>2.77</v>
      </c>
      <c r="M124" s="91">
        <v>0</v>
      </c>
      <c r="N124" s="91">
        <v>0</v>
      </c>
      <c r="O124" s="91">
        <v>0</v>
      </c>
      <c r="P124" s="91">
        <v>95.759999999999991</v>
      </c>
      <c r="Q124" s="60">
        <v>1025</v>
      </c>
      <c r="R124" s="92">
        <f t="shared" si="513"/>
        <v>0.80808921438082559</v>
      </c>
      <c r="S124" s="93">
        <f t="shared" si="514"/>
        <v>3.1926881181920615E-2</v>
      </c>
      <c r="T124" s="93">
        <f t="shared" si="515"/>
        <v>0.17742043051670633</v>
      </c>
      <c r="U124" s="93">
        <f t="shared" si="516"/>
        <v>0</v>
      </c>
      <c r="V124" s="93">
        <f t="shared" si="517"/>
        <v>0.16829064587973272</v>
      </c>
      <c r="W124" s="93">
        <f t="shared" si="518"/>
        <v>6.5740511039444297E-2</v>
      </c>
      <c r="X124" s="93">
        <f t="shared" si="519"/>
        <v>8.0777460770328116E-2</v>
      </c>
      <c r="Y124" s="93">
        <f t="shared" si="520"/>
        <v>0</v>
      </c>
      <c r="Z124" s="93">
        <f t="shared" si="521"/>
        <v>6.6474128333790475E-2</v>
      </c>
      <c r="AA124" s="93">
        <f t="shared" si="522"/>
        <v>2.9404458862418978E-2</v>
      </c>
      <c r="AB124" s="93">
        <f t="shared" si="523"/>
        <v>0</v>
      </c>
      <c r="AC124" s="94">
        <f t="shared" si="524"/>
        <v>0</v>
      </c>
      <c r="AD124" s="92">
        <f t="shared" si="525"/>
        <v>1.6161784287616512</v>
      </c>
      <c r="AE124" s="93">
        <f t="shared" si="526"/>
        <v>6.3853762363841229E-2</v>
      </c>
      <c r="AF124" s="93">
        <f t="shared" si="527"/>
        <v>0.53226129155011903</v>
      </c>
      <c r="AG124" s="93">
        <f t="shared" si="528"/>
        <v>0</v>
      </c>
      <c r="AH124" s="93">
        <f t="shared" si="529"/>
        <v>0.16829064587973272</v>
      </c>
      <c r="AI124" s="93">
        <f t="shared" si="530"/>
        <v>6.5740511039444297E-2</v>
      </c>
      <c r="AJ124" s="93">
        <f t="shared" si="531"/>
        <v>8.0777460770328116E-2</v>
      </c>
      <c r="AK124" s="93">
        <f t="shared" si="532"/>
        <v>0</v>
      </c>
      <c r="AL124" s="93">
        <f t="shared" si="533"/>
        <v>6.6474128333790475E-2</v>
      </c>
      <c r="AM124" s="93">
        <f t="shared" si="534"/>
        <v>2.9404458862418978E-2</v>
      </c>
      <c r="AN124" s="94">
        <f t="shared" si="535"/>
        <v>2.6229806875613262</v>
      </c>
      <c r="AO124" s="92">
        <f t="shared" si="536"/>
        <v>14.171703222137765</v>
      </c>
      <c r="AP124" s="93">
        <f t="shared" si="537"/>
        <v>0.55991130294359481</v>
      </c>
      <c r="AQ124" s="93">
        <f t="shared" si="538"/>
        <v>4.6672130541054599</v>
      </c>
      <c r="AR124" s="93">
        <f t="shared" si="539"/>
        <v>0</v>
      </c>
      <c r="AS124" s="93">
        <f t="shared" si="540"/>
        <v>1.4756817972733756</v>
      </c>
      <c r="AT124" s="93">
        <f t="shared" si="541"/>
        <v>0.57645554200134264</v>
      </c>
      <c r="AU124" s="93">
        <f t="shared" si="542"/>
        <v>0.70830929351785732</v>
      </c>
      <c r="AV124" s="93">
        <f t="shared" si="543"/>
        <v>0</v>
      </c>
      <c r="AW124" s="93">
        <f t="shared" si="544"/>
        <v>0.5828883753996128</v>
      </c>
      <c r="AX124" s="93">
        <f t="shared" si="545"/>
        <v>0.25783741262098953</v>
      </c>
      <c r="AY124" s="94">
        <f t="shared" si="546"/>
        <v>22.999999999999996</v>
      </c>
      <c r="AZ124" s="92">
        <f t="shared" si="547"/>
        <v>7.0858516110688825</v>
      </c>
      <c r="BA124" s="93">
        <f t="shared" si="548"/>
        <v>0.27995565147179741</v>
      </c>
      <c r="BB124" s="93">
        <f t="shared" si="549"/>
        <v>3.1114753694036401</v>
      </c>
      <c r="BC124" s="93">
        <f t="shared" si="550"/>
        <v>0</v>
      </c>
      <c r="BD124" s="93">
        <f t="shared" si="551"/>
        <v>1.4756817972733756</v>
      </c>
      <c r="BE124" s="93">
        <f t="shared" si="552"/>
        <v>0.57645554200134264</v>
      </c>
      <c r="BF124" s="93">
        <f t="shared" si="553"/>
        <v>0.70830929351785732</v>
      </c>
      <c r="BG124" s="93">
        <f t="shared" si="554"/>
        <v>0</v>
      </c>
      <c r="BH124" s="93">
        <f t="shared" si="555"/>
        <v>1.1657767507992256</v>
      </c>
      <c r="BI124" s="93">
        <f t="shared" si="556"/>
        <v>0.51567482524197905</v>
      </c>
      <c r="BJ124" s="93">
        <f t="shared" si="557"/>
        <v>0</v>
      </c>
      <c r="BK124" s="93">
        <f t="shared" si="558"/>
        <v>0</v>
      </c>
      <c r="BL124" s="93">
        <f t="shared" si="559"/>
        <v>2</v>
      </c>
      <c r="BM124" s="94">
        <f t="shared" si="560"/>
        <v>14.919180840778099</v>
      </c>
      <c r="BN124" s="95">
        <f t="shared" si="561"/>
        <v>7.0858516110688825</v>
      </c>
      <c r="BO124" s="66">
        <f t="shared" si="562"/>
        <v>0.91414838893111749</v>
      </c>
      <c r="BP124" s="66">
        <f t="shared" si="563"/>
        <v>0</v>
      </c>
      <c r="BQ124" s="66">
        <f t="shared" si="564"/>
        <v>8</v>
      </c>
      <c r="BR124" s="66">
        <f t="shared" si="565"/>
        <v>2.1973269804725226</v>
      </c>
      <c r="BS124" s="66">
        <f t="shared" si="566"/>
        <v>0.27995565147179741</v>
      </c>
      <c r="BT124" s="66">
        <f t="shared" si="567"/>
        <v>0</v>
      </c>
      <c r="BU124" s="66"/>
      <c r="BV124" s="66">
        <f t="shared" si="568"/>
        <v>0.57645554200134264</v>
      </c>
      <c r="BW124" s="66">
        <f t="shared" si="569"/>
        <v>1.4756817972733756</v>
      </c>
      <c r="BX124" s="66">
        <f t="shared" si="570"/>
        <v>0</v>
      </c>
      <c r="BY124" s="66">
        <f t="shared" si="571"/>
        <v>4.5294199712190384</v>
      </c>
      <c r="BZ124" s="66">
        <f t="shared" si="572"/>
        <v>0</v>
      </c>
      <c r="CA124" s="66">
        <f t="shared" si="573"/>
        <v>0</v>
      </c>
      <c r="CB124" s="66">
        <f t="shared" si="574"/>
        <v>0</v>
      </c>
      <c r="CC124" s="66">
        <f t="shared" si="575"/>
        <v>0.70830929351785732</v>
      </c>
      <c r="CD124" s="56">
        <f t="shared" si="576"/>
        <v>0.70830929351785732</v>
      </c>
      <c r="CE124" s="66">
        <f t="shared" si="577"/>
        <v>1.4166185870357146</v>
      </c>
      <c r="CF124" s="66">
        <f t="shared" si="578"/>
        <v>0.45746745728136828</v>
      </c>
      <c r="CG124" s="66">
        <f t="shared" si="579"/>
        <v>0.51567482524197905</v>
      </c>
      <c r="CH124" s="67">
        <f t="shared" si="580"/>
        <v>0.97314228252334734</v>
      </c>
      <c r="CI124" s="60"/>
      <c r="CJ124" s="60">
        <f t="shared" si="581"/>
        <v>1.1290103771723241</v>
      </c>
      <c r="CK124" s="60">
        <f t="shared" si="582"/>
        <v>1.0724449398902476</v>
      </c>
      <c r="CL124" s="60">
        <f t="shared" si="583"/>
        <v>1.1331248509483798</v>
      </c>
      <c r="CM124" s="60"/>
      <c r="CN124" s="60">
        <f t="shared" si="584"/>
        <v>1</v>
      </c>
      <c r="CO124" s="60">
        <f t="shared" si="585"/>
        <v>7.0858516110688825</v>
      </c>
      <c r="CP124" s="60">
        <f t="shared" si="586"/>
        <v>0.27995565147179741</v>
      </c>
      <c r="CQ124" s="60">
        <f t="shared" si="587"/>
        <v>3.1114753694036401</v>
      </c>
      <c r="CR124" s="60">
        <f t="shared" si="588"/>
        <v>0</v>
      </c>
      <c r="CS124" s="60">
        <f t="shared" si="589"/>
        <v>1.4756817972733756</v>
      </c>
      <c r="CT124" s="60">
        <f t="shared" si="590"/>
        <v>0.57645554200134264</v>
      </c>
      <c r="CU124" s="60">
        <f t="shared" si="591"/>
        <v>0.70830929351785732</v>
      </c>
      <c r="CV124" s="60">
        <f t="shared" si="592"/>
        <v>0</v>
      </c>
      <c r="CW124" s="60">
        <f t="shared" si="593"/>
        <v>1.1657767507992256</v>
      </c>
      <c r="CX124" s="60">
        <f t="shared" si="594"/>
        <v>0.51567482524197905</v>
      </c>
      <c r="CY124" s="60">
        <f t="shared" si="595"/>
        <v>0</v>
      </c>
      <c r="CZ124" s="60">
        <f t="shared" si="596"/>
        <v>0</v>
      </c>
      <c r="DA124" s="60">
        <f t="shared" si="597"/>
        <v>2</v>
      </c>
      <c r="DB124" s="60">
        <f t="shared" si="598"/>
        <v>22.999999999999996</v>
      </c>
      <c r="DC124" s="60">
        <f t="shared" si="510"/>
        <v>7.1054273576010019E-15</v>
      </c>
      <c r="DD124" s="60" t="str">
        <f t="shared" si="599"/>
        <v/>
      </c>
      <c r="DE124" s="59">
        <f t="shared" si="600"/>
        <v>7.0858516110688825</v>
      </c>
      <c r="DF124" s="59">
        <f t="shared" si="601"/>
        <v>0.91414838893111749</v>
      </c>
      <c r="DG124" s="59">
        <f t="shared" si="602"/>
        <v>0</v>
      </c>
      <c r="DH124" s="59">
        <f t="shared" si="603"/>
        <v>8</v>
      </c>
      <c r="DI124" s="59">
        <f t="shared" si="604"/>
        <v>2.1973269804725226</v>
      </c>
      <c r="DJ124" s="59">
        <f t="shared" si="605"/>
        <v>0.27995565147179741</v>
      </c>
      <c r="DK124" s="59">
        <f t="shared" si="606"/>
        <v>0</v>
      </c>
      <c r="DL124" s="59">
        <f t="shared" si="607"/>
        <v>7.1054273576010019E-15</v>
      </c>
      <c r="DM124" s="59">
        <f t="shared" si="608"/>
        <v>0.57645554200134264</v>
      </c>
      <c r="DN124" s="59">
        <f t="shared" si="609"/>
        <v>1.4756817972733685</v>
      </c>
      <c r="DO124" s="59">
        <f t="shared" si="610"/>
        <v>0</v>
      </c>
      <c r="DP124" s="59">
        <f t="shared" si="611"/>
        <v>4.5294199712190384</v>
      </c>
      <c r="DQ124" s="59">
        <f t="shared" si="612"/>
        <v>0</v>
      </c>
      <c r="DR124" s="59">
        <f t="shared" si="613"/>
        <v>0</v>
      </c>
      <c r="DS124" s="59">
        <f t="shared" si="614"/>
        <v>0</v>
      </c>
      <c r="DT124" s="59">
        <f t="shared" si="615"/>
        <v>0.70830929351785732</v>
      </c>
      <c r="DU124" s="59">
        <f t="shared" si="616"/>
        <v>1.1657767507992256</v>
      </c>
      <c r="DV124" s="59">
        <f t="shared" si="617"/>
        <v>1.874086044317083</v>
      </c>
      <c r="DW124" s="59">
        <f t="shared" si="618"/>
        <v>0</v>
      </c>
      <c r="DX124" s="59">
        <f t="shared" si="619"/>
        <v>0</v>
      </c>
      <c r="DY124" s="59">
        <f t="shared" si="620"/>
        <v>0</v>
      </c>
      <c r="DZ124" s="60"/>
      <c r="EA124" s="60">
        <f t="shared" si="621"/>
        <v>0.78451931720142765</v>
      </c>
      <c r="EB124" s="60">
        <f t="shared" si="622"/>
        <v>1.0414131103788538</v>
      </c>
      <c r="EC124" s="60">
        <f t="shared" si="623"/>
        <v>0.98204153748859579</v>
      </c>
      <c r="ED124" s="60">
        <f t="shared" si="624"/>
        <v>0.96891710152632027</v>
      </c>
      <c r="EE124" s="60"/>
      <c r="EF124" s="60">
        <f t="shared" si="625"/>
        <v>1.0414131103788538</v>
      </c>
      <c r="EG124" s="60">
        <f t="shared" si="626"/>
        <v>7.379298765966257</v>
      </c>
      <c r="EH124" s="60">
        <f t="shared" si="627"/>
        <v>0.29154948576738288</v>
      </c>
      <c r="EI124" s="60">
        <f t="shared" si="628"/>
        <v>3.2403312423178376</v>
      </c>
      <c r="EJ124" s="60">
        <f t="shared" si="629"/>
        <v>0</v>
      </c>
      <c r="EK124" s="60">
        <f t="shared" si="630"/>
        <v>1.5367943704279232</v>
      </c>
      <c r="EL124" s="60">
        <f t="shared" si="631"/>
        <v>0.60032835899074621</v>
      </c>
      <c r="EM124" s="60">
        <f t="shared" si="632"/>
        <v>0.73764258447268027</v>
      </c>
      <c r="EN124" s="60">
        <f t="shared" si="633"/>
        <v>0</v>
      </c>
      <c r="EO124" s="60">
        <f t="shared" si="634"/>
        <v>1.2140551920571754</v>
      </c>
      <c r="EP124" s="60">
        <f t="shared" si="635"/>
        <v>0.53703052369932125</v>
      </c>
      <c r="EQ124" s="60">
        <f t="shared" si="636"/>
        <v>0</v>
      </c>
      <c r="ER124" s="60">
        <f t="shared" si="637"/>
        <v>0</v>
      </c>
      <c r="ES124" s="60">
        <f t="shared" si="638"/>
        <v>2.0828262207577075</v>
      </c>
      <c r="ET124" s="60">
        <f t="shared" si="639"/>
        <v>23.952501538713637</v>
      </c>
      <c r="EU124" s="60">
        <f t="shared" si="511"/>
        <v>-1.9050030774272741</v>
      </c>
      <c r="EV124" s="60" t="str">
        <f t="shared" si="640"/>
        <v/>
      </c>
      <c r="EW124" s="62">
        <f t="shared" si="641"/>
        <v>7.379298765966257</v>
      </c>
      <c r="EX124" s="62">
        <f t="shared" si="642"/>
        <v>0.620701234033743</v>
      </c>
      <c r="EY124" s="62">
        <f t="shared" si="643"/>
        <v>0</v>
      </c>
      <c r="EZ124" s="62">
        <f t="shared" si="644"/>
        <v>8</v>
      </c>
      <c r="FA124" s="62">
        <f t="shared" si="645"/>
        <v>2.6196300082840946</v>
      </c>
      <c r="FB124" s="62">
        <f t="shared" si="646"/>
        <v>0.29154948576738288</v>
      </c>
      <c r="FC124" s="62">
        <f t="shared" si="647"/>
        <v>0</v>
      </c>
      <c r="FD124" s="62">
        <f t="shared" si="648"/>
        <v>-1.9050030774272741</v>
      </c>
      <c r="FE124" s="62">
        <f t="shared" si="649"/>
        <v>0.60032835899074621</v>
      </c>
      <c r="FF124" s="62">
        <f t="shared" si="650"/>
        <v>3.3934952243850502</v>
      </c>
      <c r="FG124" s="62">
        <f t="shared" si="651"/>
        <v>0</v>
      </c>
      <c r="FH124" s="62">
        <f t="shared" si="652"/>
        <v>5</v>
      </c>
      <c r="FI124" s="62">
        <f t="shared" si="653"/>
        <v>0</v>
      </c>
      <c r="FJ124" s="62">
        <f t="shared" si="654"/>
        <v>4.8302223470147121E-2</v>
      </c>
      <c r="FK124" s="62">
        <f t="shared" si="655"/>
        <v>0</v>
      </c>
      <c r="FL124" s="62">
        <f t="shared" si="656"/>
        <v>0.73764258447268027</v>
      </c>
      <c r="FM124" s="62">
        <f t="shared" si="657"/>
        <v>1.2140551920571725</v>
      </c>
      <c r="FN124" s="62">
        <f t="shared" si="658"/>
        <v>2</v>
      </c>
      <c r="FO124" s="62">
        <f t="shared" si="659"/>
        <v>2.886579864025407E-15</v>
      </c>
      <c r="FP124" s="62">
        <f t="shared" si="660"/>
        <v>0.53703052369932125</v>
      </c>
      <c r="FQ124" s="62">
        <f t="shared" si="661"/>
        <v>0.53703052369932414</v>
      </c>
      <c r="FR124" s="62" t="str">
        <f t="shared" si="662"/>
        <v>Fail</v>
      </c>
      <c r="FS124" s="62" t="str">
        <f t="shared" si="663"/>
        <v>Low-Ca</v>
      </c>
      <c r="FT124" s="60">
        <f t="shared" si="664"/>
        <v>0.14851797981497769</v>
      </c>
      <c r="FU124" s="60"/>
      <c r="FV124" s="60">
        <f t="shared" si="665"/>
        <v>1.020706555189427</v>
      </c>
      <c r="FW124" s="60">
        <f t="shared" si="666"/>
        <v>7.2325751885175702</v>
      </c>
      <c r="FX124" s="60">
        <f t="shared" si="667"/>
        <v>0.28575256861959014</v>
      </c>
      <c r="FY124" s="60">
        <f t="shared" si="668"/>
        <v>3.1759033058607393</v>
      </c>
      <c r="FZ124" s="60">
        <f t="shared" si="669"/>
        <v>0</v>
      </c>
      <c r="GA124" s="60">
        <f t="shared" si="670"/>
        <v>1.5062380838506495</v>
      </c>
      <c r="GB124" s="60">
        <f t="shared" si="671"/>
        <v>0.58839195049604454</v>
      </c>
      <c r="GC124" s="60">
        <f t="shared" si="672"/>
        <v>0.72297593899526891</v>
      </c>
      <c r="GD124" s="60">
        <f t="shared" si="673"/>
        <v>0</v>
      </c>
      <c r="GE124" s="60">
        <f t="shared" si="674"/>
        <v>1.1899159714282006</v>
      </c>
      <c r="GF124" s="60">
        <f t="shared" si="675"/>
        <v>0.52635267447065026</v>
      </c>
      <c r="GG124" s="60">
        <f t="shared" si="676"/>
        <v>0</v>
      </c>
      <c r="GH124" s="60">
        <f t="shared" si="677"/>
        <v>0</v>
      </c>
      <c r="GI124" s="60">
        <f t="shared" si="678"/>
        <v>2.041413110378854</v>
      </c>
      <c r="GJ124" s="60">
        <f t="shared" si="679"/>
        <v>23.47625076935682</v>
      </c>
      <c r="GK124" s="60">
        <f t="shared" si="512"/>
        <v>-0.95250153871364063</v>
      </c>
      <c r="GL124" s="60"/>
      <c r="GM124" s="88">
        <f t="shared" si="680"/>
        <v>7.2325751885175702</v>
      </c>
      <c r="GN124" s="88">
        <f t="shared" si="681"/>
        <v>0.7674248114824298</v>
      </c>
      <c r="GO124" s="88">
        <f t="shared" si="682"/>
        <v>0</v>
      </c>
      <c r="GP124" s="87">
        <f t="shared" si="683"/>
        <v>8</v>
      </c>
      <c r="GQ124" s="88">
        <f t="shared" si="684"/>
        <v>2.4084784943783095</v>
      </c>
      <c r="GR124" s="88">
        <f t="shared" si="685"/>
        <v>0.28575256861959014</v>
      </c>
      <c r="GS124" s="88">
        <f t="shared" si="686"/>
        <v>0</v>
      </c>
      <c r="GT124" s="88">
        <f t="shared" si="687"/>
        <v>-0.95250153871364063</v>
      </c>
      <c r="GU124" s="88">
        <f t="shared" si="688"/>
        <v>0.58839195049604454</v>
      </c>
      <c r="GV124" s="88">
        <f t="shared" si="689"/>
        <v>2.4587396225642904</v>
      </c>
      <c r="GW124" s="88">
        <f t="shared" si="690"/>
        <v>0</v>
      </c>
      <c r="GX124" s="87">
        <f t="shared" si="691"/>
        <v>4.7888610973445935</v>
      </c>
      <c r="GY124" s="88">
        <f t="shared" si="692"/>
        <v>0</v>
      </c>
      <c r="GZ124" s="88">
        <f t="shared" si="693"/>
        <v>0</v>
      </c>
      <c r="HA124" s="88">
        <f t="shared" si="694"/>
        <v>0</v>
      </c>
      <c r="HB124" s="88">
        <f t="shared" si="695"/>
        <v>0.72297593899526891</v>
      </c>
      <c r="HC124" s="88">
        <f t="shared" si="696"/>
        <v>1.1899159714282006</v>
      </c>
      <c r="HD124" s="87">
        <f t="shared" si="697"/>
        <v>1.9128919104234696</v>
      </c>
      <c r="HE124" s="88">
        <f t="shared" si="698"/>
        <v>0</v>
      </c>
      <c r="HF124" s="88">
        <f t="shared" si="699"/>
        <v>0.52635267447065026</v>
      </c>
      <c r="HG124" s="88">
        <f t="shared" si="700"/>
        <v>0.52635267447065026</v>
      </c>
      <c r="HH124" s="96" t="str">
        <f t="shared" si="701"/>
        <v>Fail</v>
      </c>
      <c r="HI124" s="83">
        <f t="shared" si="702"/>
        <v>0.19309699512092385</v>
      </c>
      <c r="HJ124" s="83">
        <f t="shared" si="703"/>
        <v>0.52635267447065026</v>
      </c>
      <c r="HK124" s="83">
        <f t="shared" si="704"/>
        <v>0.28575256861959014</v>
      </c>
      <c r="HL124" s="83">
        <f t="shared" si="705"/>
        <v>7.2325751885175702</v>
      </c>
      <c r="HM124" s="96" t="str">
        <f t="shared" si="706"/>
        <v>Ferro-edenite</v>
      </c>
      <c r="HN124" s="60"/>
      <c r="HO124" s="60"/>
      <c r="HP124" s="97">
        <f>parameters!$E$5+parameters!$F$5*calcs!$Q124 +parameters!$G$5*calcs!$GM124+parameters!$H$5*LN(calcs!$GM124)+parameters!$I$5*calcs!$GQ124+parameters!$J$5*(calcs!$GU124+calcs!$GY124) + parameters!$K$5*calcs!$GT124+parameters!$L$5*(calcs!$GV124+calcs!$GZ124)+parameters!$M$5*(calcs!$GT124+calcs!$GV124+calcs!$GZ124)+parameters!$N$5*(calcs!$GO124+calcs!$GR124)+parameters!$O$5*calcs!$HB124+parameters!$P$5*calcs!$HE124</f>
        <v>68.604211269675844</v>
      </c>
      <c r="HQ124" s="97">
        <f>parameters!$E$6+parameters!$F$6*calcs!$Q124 +parameters!$G$6*calcs!$GM124+parameters!$H$6*LN(calcs!$GM124)+parameters!$I$6*calcs!$GQ124+parameters!$J$6*(calcs!$GU124+calcs!$GY124) + parameters!$K$6*calcs!$GT124+parameters!$L$6*(calcs!$GV124+calcs!$GZ124)+parameters!$M$6*(calcs!$GT124+calcs!$GV124+calcs!$GZ124)+parameters!$N$6*(calcs!$GO124+calcs!$GR124)+parameters!$O$6*calcs!$HB124+parameters!$P$6*calcs!$HE124</f>
        <v>68.773416548512188</v>
      </c>
      <c r="HR124" s="97">
        <f>parameters!$E$7+parameters!$F$7*calcs!$Q124 +parameters!$G$7*calcs!$GM124+parameters!$H$7*LN(calcs!$GM124)+parameters!$I$7*calcs!$GQ124+parameters!$J$7*(calcs!$GU124+calcs!$GY124) + parameters!$K$7*calcs!$GT124+parameters!$L$7*(calcs!$GV124+calcs!$GZ124)+parameters!$M$7*(calcs!$GT124+calcs!$GV124+calcs!$GZ124)+parameters!$N$7*(calcs!$GO124+calcs!$GR124)+parameters!$O$7*calcs!$HB124+parameters!$P$7*calcs!$HE124</f>
        <v>105.13684887609519</v>
      </c>
      <c r="HS124" s="97">
        <f>parameters!$E$8+parameters!$F$8*calcs!$Q124 +parameters!$G$8*calcs!$GM124+parameters!$H$8*LN(calcs!$GM124)+parameters!$I$8*calcs!$GQ124+parameters!$J$8*(calcs!$GU124+calcs!$GY124) + parameters!$K$8*calcs!$GT124+parameters!$L$8*(calcs!$GV124+calcs!$GZ124)+parameters!$M$8*(calcs!$GT124+calcs!$GV124+calcs!$GZ124)+parameters!$N$8*(calcs!$GO124+calcs!$GR124)+parameters!$O$8*calcs!$HB124+parameters!$P$8*calcs!$HE124</f>
        <v>104.62379157093429</v>
      </c>
      <c r="HT124" s="81"/>
      <c r="HU124" s="97">
        <f>EXP(parameters!$E$10+parameters!$F$10*calcs!$Q124 +parameters!$G$10*calcs!$GM124+parameters!$H$10*LN(calcs!$GM124)+parameters!$I$10*calcs!$GQ124+parameters!$J$10*(calcs!$GU124+calcs!$GY124) + parameters!$K$10*calcs!$GT124+parameters!$L$10*(calcs!$GV124+calcs!$GZ124)+parameters!$M$10*(calcs!$GT124+calcs!$GV124+calcs!$GZ124)+parameters!$N$10*(calcs!$GO124+calcs!$GR124)+parameters!$O$10*calcs!$HB124+parameters!$P$10*calcs!$HE124)</f>
        <v>0.19725672961944118</v>
      </c>
      <c r="HV124" s="97">
        <f>EXP(parameters!$E$11+parameters!$F$11*calcs!$Q124 +parameters!$G$11*calcs!$GM124+parameters!$H$11*LN(calcs!$GM124)+parameters!$I$11*calcs!$GQ124+parameters!$J$11*(calcs!$GU124+calcs!$GY124) + parameters!$K$11*calcs!$GT124+parameters!$L$11*(calcs!$GV124+calcs!$GZ124)+parameters!$M$11*(calcs!$GT124+calcs!$GV124+calcs!$GZ124)+parameters!$N$11*(calcs!$GO124+calcs!$GR124)+parameters!$O$11*calcs!$HB124+parameters!$P$11*calcs!$HE124)</f>
        <v>0.38772133106416756</v>
      </c>
      <c r="HX124" s="97">
        <f>EXP(parameters!$E$13+parameters!$F$13*calcs!$Q124 +parameters!$G$13*calcs!$GM124+parameters!$H$13*LN(calcs!$GM124)+parameters!$I$13*calcs!$GQ124+parameters!$J$13*(calcs!$GU124+calcs!$GY124) + parameters!$K$13*calcs!$GT124+parameters!$L$13*(calcs!$GV124+calcs!$GZ124)+parameters!$M$13*(calcs!$GT124+calcs!$GV124+calcs!$GZ124)+parameters!$N$13*(calcs!$GO124+calcs!$GR124)+parameters!$O$13*calcs!$HB124+parameters!$P$13*calcs!$HE124)</f>
        <v>1.1810641536812592</v>
      </c>
      <c r="HY124" s="97">
        <f>EXP(parameters!$E$14+parameters!$F$14*calcs!$Q124 +parameters!$G$14*calcs!$GM124+parameters!$H$14*LN(calcs!$GM124)+parameters!$I$14*calcs!$GQ124+parameters!$J$14*(calcs!$GU124+calcs!$GY124) + parameters!$K$14*calcs!$GT124+parameters!$L$14*(calcs!$GV124+calcs!$GZ124)+parameters!$M$14*(calcs!$GT124+calcs!$GV124+calcs!$GZ124)+parameters!$N$14*(calcs!$GO124+calcs!$GR124)+parameters!$O$14*calcs!$HB124+parameters!$P$14*calcs!$HE124)</f>
        <v>0.7983763254302656</v>
      </c>
      <c r="HZ124" s="81"/>
      <c r="IA124" s="97">
        <f>EXP(parameters!$E$16+parameters!$F$16*calcs!$Q124 +parameters!$G$16*calcs!$GM124+parameters!$H$16*LN(calcs!$GM124)+parameters!$I$16*calcs!$GQ124+parameters!$J$16*(calcs!$GU124+calcs!$GY124) + parameters!$K$16*calcs!$GT124+parameters!$L$16*(calcs!$GV124+calcs!$GZ124)+parameters!$M$16*(calcs!$GT124+calcs!$GV124+calcs!$GZ124)+parameters!$N$16*(calcs!$GO124+calcs!$GR124)+parameters!$O$16*calcs!$HB124+parameters!$P$16*calcs!$HE124)</f>
        <v>4.4903904732444995E-2</v>
      </c>
      <c r="IB124" s="81"/>
      <c r="IC124" s="97">
        <f>(parameters!$E$18+parameters!$F$18*calcs!$Q124 +parameters!$G$18*calcs!$GM124+parameters!$H$18*LN(calcs!$GM124)+parameters!$I$18*calcs!$GQ124+parameters!$J$18*(calcs!$GU124+calcs!$GY124) + parameters!$K$18*calcs!$GT124+parameters!$L$18*(calcs!$GV124+calcs!$GZ124)+parameters!$M$18*(calcs!$GT124+calcs!$GV124+calcs!$GZ124)+parameters!$N$18*(calcs!$GO124+calcs!$GR124)+parameters!$O$18*calcs!$HB124+parameters!$P$18*calcs!$HE124)</f>
        <v>-8.6211419988319822</v>
      </c>
      <c r="ID124" s="97">
        <f>EXP(parameters!$E$19+parameters!$F$19*calcs!$Q124 +parameters!$G$19*calcs!$GM124+parameters!$H$19*LN(calcs!$GM124)+parameters!$I$19*calcs!$GQ124+parameters!$J$19*(calcs!$GU124+calcs!$GY124) + parameters!$K$19*calcs!$GT124+parameters!$L$19*(calcs!$GV124+calcs!$GZ124)+parameters!$M$19*(calcs!$GT124+calcs!$GV124+calcs!$GZ124)+parameters!$N$19*(calcs!$GO124+calcs!$GR124)+parameters!$O$19*calcs!$HB124+parameters!$P$19*calcs!$HE124)</f>
        <v>4.514664820803298</v>
      </c>
      <c r="IE124" s="73"/>
      <c r="IF124" s="97">
        <f>(parameters!$E$21+parameters!$F$21*calcs!$Q124 +parameters!$G$21*calcs!$GM124+parameters!$H$21*LN(calcs!$GM124)+parameters!$I$21*calcs!$GQ124+parameters!$J$21*(calcs!$GU124+calcs!$GY124) + parameters!$K$21*calcs!$GT124+parameters!$L$21*(calcs!$GV124+calcs!$GZ124)+parameters!$M$21*(calcs!$GT124+calcs!$GV124+calcs!$GZ124)+parameters!$N$21*(calcs!$GO124+calcs!$GR124)+parameters!$O$21*calcs!$HB124+parameters!$P$21*calcs!$HE124)</f>
        <v>3.4941508445627854</v>
      </c>
      <c r="IG124" s="97">
        <f>(parameters!$E$22+parameters!$F$22*calcs!$Q124 +parameters!$G$22*calcs!$GM124+parameters!$H$22*LN(calcs!$GM124)+parameters!$I$22*calcs!$GQ124+parameters!$J$22*(calcs!$GU124+calcs!$GY124) + parameters!$K$22*calcs!$GT124+parameters!$L$22*(calcs!$GV124+calcs!$GZ124)+parameters!$M$22*(calcs!$GT124+calcs!$GV124+calcs!$GZ124)+parameters!$N$22*(calcs!$GO124+calcs!$GR124)+parameters!$O$22*calcs!$HB124+parameters!$P$22*calcs!$HE124)</f>
        <v>1.1257096104368751</v>
      </c>
      <c r="IH124" s="81"/>
      <c r="II124" s="97">
        <f>(parameters!$E$24+parameters!$F$24*calcs!$Q124 +parameters!$G$24*calcs!$GM124+parameters!$H$24*LN(calcs!$GM124)+parameters!$I$24*calcs!$GQ124+parameters!$J$24*(calcs!$GU124+calcs!$GY124) + parameters!$K$24*calcs!$GT124+parameters!$L$24*(calcs!$GV124+calcs!$GZ124)+parameters!$M$24*(calcs!$GT124+calcs!$GV124+calcs!$GZ124)+parameters!$N$24*(calcs!$GO124+calcs!$GR124)+parameters!$O$24*calcs!$HB124+parameters!$P$24*calcs!$HE124)</f>
        <v>19.258044757904038</v>
      </c>
    </row>
    <row r="125" spans="1:243" x14ac:dyDescent="0.3">
      <c r="A125" s="137" t="s">
        <v>188</v>
      </c>
      <c r="C125" s="114">
        <v>54.64</v>
      </c>
      <c r="D125" s="114">
        <v>1.43</v>
      </c>
      <c r="E125" s="114">
        <v>17.5</v>
      </c>
      <c r="F125" s="114"/>
      <c r="G125" s="114">
        <v>7.03</v>
      </c>
      <c r="H125" s="114">
        <v>1.31</v>
      </c>
      <c r="I125" s="114">
        <v>2.87</v>
      </c>
      <c r="J125" s="114"/>
      <c r="K125" s="114">
        <v>4.46</v>
      </c>
      <c r="L125" s="114">
        <v>3.56</v>
      </c>
      <c r="M125" s="91">
        <v>0</v>
      </c>
      <c r="N125" s="91">
        <v>0</v>
      </c>
      <c r="O125" s="91">
        <v>0</v>
      </c>
      <c r="P125" s="91">
        <v>95.759999999999991</v>
      </c>
      <c r="Q125" s="60">
        <v>1025</v>
      </c>
      <c r="R125" s="92">
        <f t="shared" si="513"/>
        <v>0.9094540612516645</v>
      </c>
      <c r="S125" s="93">
        <f t="shared" si="514"/>
        <v>1.790409415299862E-2</v>
      </c>
      <c r="T125" s="93">
        <f t="shared" si="515"/>
        <v>0.17163391564634389</v>
      </c>
      <c r="U125" s="93">
        <f t="shared" si="516"/>
        <v>0</v>
      </c>
      <c r="V125" s="93">
        <f t="shared" si="517"/>
        <v>9.785634743875278E-2</v>
      </c>
      <c r="W125" s="93">
        <f t="shared" si="518"/>
        <v>3.2498139419498882E-2</v>
      </c>
      <c r="X125" s="93">
        <f t="shared" si="519"/>
        <v>5.1176890156918689E-2</v>
      </c>
      <c r="Y125" s="93">
        <f t="shared" si="520"/>
        <v>0</v>
      </c>
      <c r="Z125" s="93">
        <f t="shared" si="521"/>
        <v>7.195985737104503E-2</v>
      </c>
      <c r="AA125" s="93">
        <f t="shared" si="522"/>
        <v>3.7790568068668436E-2</v>
      </c>
      <c r="AB125" s="93">
        <f t="shared" si="523"/>
        <v>0</v>
      </c>
      <c r="AC125" s="94">
        <f t="shared" si="524"/>
        <v>0</v>
      </c>
      <c r="AD125" s="92">
        <f t="shared" si="525"/>
        <v>1.818908122503329</v>
      </c>
      <c r="AE125" s="93">
        <f t="shared" si="526"/>
        <v>3.5808188305997239E-2</v>
      </c>
      <c r="AF125" s="93">
        <f t="shared" si="527"/>
        <v>0.51490174693903168</v>
      </c>
      <c r="AG125" s="93">
        <f t="shared" si="528"/>
        <v>0</v>
      </c>
      <c r="AH125" s="93">
        <f t="shared" si="529"/>
        <v>9.785634743875278E-2</v>
      </c>
      <c r="AI125" s="93">
        <f t="shared" si="530"/>
        <v>3.2498139419498882E-2</v>
      </c>
      <c r="AJ125" s="93">
        <f t="shared" si="531"/>
        <v>5.1176890156918689E-2</v>
      </c>
      <c r="AK125" s="93">
        <f t="shared" si="532"/>
        <v>0</v>
      </c>
      <c r="AL125" s="93">
        <f t="shared" si="533"/>
        <v>7.195985737104503E-2</v>
      </c>
      <c r="AM125" s="93">
        <f t="shared" si="534"/>
        <v>3.7790568068668436E-2</v>
      </c>
      <c r="AN125" s="94">
        <f t="shared" si="535"/>
        <v>2.6608998602032417</v>
      </c>
      <c r="AO125" s="92">
        <f t="shared" si="536"/>
        <v>15.722082383957577</v>
      </c>
      <c r="AP125" s="93">
        <f t="shared" si="537"/>
        <v>0.30951496648018545</v>
      </c>
      <c r="AQ125" s="93">
        <f t="shared" si="538"/>
        <v>4.4506523363465353</v>
      </c>
      <c r="AR125" s="93">
        <f t="shared" si="539"/>
        <v>0</v>
      </c>
      <c r="AS125" s="93">
        <f t="shared" si="540"/>
        <v>0.84584017036981007</v>
      </c>
      <c r="AT125" s="93">
        <f t="shared" si="541"/>
        <v>0.28090392195044234</v>
      </c>
      <c r="AU125" s="93">
        <f t="shared" si="542"/>
        <v>0.44235729845136845</v>
      </c>
      <c r="AV125" s="93">
        <f t="shared" si="543"/>
        <v>0</v>
      </c>
      <c r="AW125" s="93">
        <f t="shared" si="544"/>
        <v>0.62199887499998574</v>
      </c>
      <c r="AX125" s="93">
        <f t="shared" si="545"/>
        <v>0.32665004744409476</v>
      </c>
      <c r="AY125" s="94">
        <f t="shared" si="546"/>
        <v>23.000000000000004</v>
      </c>
      <c r="AZ125" s="92">
        <f t="shared" si="547"/>
        <v>7.8610411919787886</v>
      </c>
      <c r="BA125" s="93">
        <f t="shared" si="548"/>
        <v>0.15475748324009272</v>
      </c>
      <c r="BB125" s="93">
        <f t="shared" si="549"/>
        <v>2.9671015575643569</v>
      </c>
      <c r="BC125" s="93">
        <f t="shared" si="550"/>
        <v>0</v>
      </c>
      <c r="BD125" s="93">
        <f t="shared" si="551"/>
        <v>0.84584017036981007</v>
      </c>
      <c r="BE125" s="93">
        <f t="shared" si="552"/>
        <v>0.28090392195044234</v>
      </c>
      <c r="BF125" s="93">
        <f t="shared" si="553"/>
        <v>0.44235729845136845</v>
      </c>
      <c r="BG125" s="93">
        <f t="shared" si="554"/>
        <v>0</v>
      </c>
      <c r="BH125" s="93">
        <f t="shared" si="555"/>
        <v>1.2439977499999715</v>
      </c>
      <c r="BI125" s="93">
        <f t="shared" si="556"/>
        <v>0.65330009488818952</v>
      </c>
      <c r="BJ125" s="93">
        <f t="shared" si="557"/>
        <v>0</v>
      </c>
      <c r="BK125" s="93">
        <f t="shared" si="558"/>
        <v>0</v>
      </c>
      <c r="BL125" s="93">
        <f t="shared" si="559"/>
        <v>2</v>
      </c>
      <c r="BM125" s="94">
        <f t="shared" si="560"/>
        <v>14.449299468443019</v>
      </c>
      <c r="BN125" s="95">
        <f t="shared" si="561"/>
        <v>7.8610411919787886</v>
      </c>
      <c r="BO125" s="66">
        <f t="shared" si="562"/>
        <v>0.13895880802121141</v>
      </c>
      <c r="BP125" s="66">
        <f t="shared" si="563"/>
        <v>0</v>
      </c>
      <c r="BQ125" s="66">
        <f t="shared" si="564"/>
        <v>8</v>
      </c>
      <c r="BR125" s="66">
        <f t="shared" si="565"/>
        <v>2.8281427495431455</v>
      </c>
      <c r="BS125" s="66">
        <f t="shared" si="566"/>
        <v>0.15475748324009272</v>
      </c>
      <c r="BT125" s="66">
        <f t="shared" si="567"/>
        <v>0</v>
      </c>
      <c r="BU125" s="66"/>
      <c r="BV125" s="66">
        <f t="shared" si="568"/>
        <v>0.28090392195044234</v>
      </c>
      <c r="BW125" s="66">
        <f t="shared" si="569"/>
        <v>0.84584017036981007</v>
      </c>
      <c r="BX125" s="66">
        <f t="shared" si="570"/>
        <v>0</v>
      </c>
      <c r="BY125" s="66">
        <f t="shared" si="571"/>
        <v>4.1096443251034902</v>
      </c>
      <c r="BZ125" s="66">
        <f t="shared" si="572"/>
        <v>0</v>
      </c>
      <c r="CA125" s="66">
        <f t="shared" si="573"/>
        <v>0</v>
      </c>
      <c r="CB125" s="66">
        <f t="shared" si="574"/>
        <v>0</v>
      </c>
      <c r="CC125" s="66">
        <f t="shared" si="575"/>
        <v>0.44235729845136845</v>
      </c>
      <c r="CD125" s="56">
        <f t="shared" si="576"/>
        <v>0.44235729845136845</v>
      </c>
      <c r="CE125" s="66">
        <f t="shared" si="577"/>
        <v>0.88471459690273691</v>
      </c>
      <c r="CF125" s="66">
        <f t="shared" si="578"/>
        <v>0.80164045154860308</v>
      </c>
      <c r="CG125" s="66">
        <f t="shared" si="579"/>
        <v>0.65330009488818952</v>
      </c>
      <c r="CH125" s="67">
        <f t="shared" si="580"/>
        <v>1.4549405464367926</v>
      </c>
      <c r="CI125" s="60"/>
      <c r="CJ125" s="60">
        <f t="shared" si="581"/>
        <v>1.0176768960532863</v>
      </c>
      <c r="CK125" s="60">
        <f t="shared" si="582"/>
        <v>1.1073201185250316</v>
      </c>
      <c r="CL125" s="60">
        <f t="shared" si="583"/>
        <v>1.1950285261158087</v>
      </c>
      <c r="CM125" s="60"/>
      <c r="CN125" s="60">
        <f t="shared" si="584"/>
        <v>1</v>
      </c>
      <c r="CO125" s="60">
        <f t="shared" si="585"/>
        <v>7.8610411919787886</v>
      </c>
      <c r="CP125" s="60">
        <f t="shared" si="586"/>
        <v>0.15475748324009272</v>
      </c>
      <c r="CQ125" s="60">
        <f t="shared" si="587"/>
        <v>2.9671015575643569</v>
      </c>
      <c r="CR125" s="60">
        <f t="shared" si="588"/>
        <v>0</v>
      </c>
      <c r="CS125" s="60">
        <f t="shared" si="589"/>
        <v>0.84584017036981007</v>
      </c>
      <c r="CT125" s="60">
        <f t="shared" si="590"/>
        <v>0.28090392195044234</v>
      </c>
      <c r="CU125" s="60">
        <f t="shared" si="591"/>
        <v>0.44235729845136845</v>
      </c>
      <c r="CV125" s="60">
        <f t="shared" si="592"/>
        <v>0</v>
      </c>
      <c r="CW125" s="60">
        <f t="shared" si="593"/>
        <v>1.2439977499999715</v>
      </c>
      <c r="CX125" s="60">
        <f t="shared" si="594"/>
        <v>0.65330009488818952</v>
      </c>
      <c r="CY125" s="60">
        <f t="shared" si="595"/>
        <v>0</v>
      </c>
      <c r="CZ125" s="60">
        <f t="shared" si="596"/>
        <v>0</v>
      </c>
      <c r="DA125" s="60">
        <f t="shared" si="597"/>
        <v>2</v>
      </c>
      <c r="DB125" s="60">
        <f t="shared" si="598"/>
        <v>23.000000000000004</v>
      </c>
      <c r="DC125" s="60">
        <f t="shared" si="510"/>
        <v>-7.1054273576010019E-15</v>
      </c>
      <c r="DD125" s="60" t="str">
        <f t="shared" si="599"/>
        <v/>
      </c>
      <c r="DE125" s="59">
        <f t="shared" si="600"/>
        <v>7.8610411919787886</v>
      </c>
      <c r="DF125" s="59">
        <f t="shared" si="601"/>
        <v>0.13895880802121141</v>
      </c>
      <c r="DG125" s="59">
        <f t="shared" si="602"/>
        <v>0</v>
      </c>
      <c r="DH125" s="59">
        <f t="shared" si="603"/>
        <v>8</v>
      </c>
      <c r="DI125" s="59">
        <f t="shared" si="604"/>
        <v>2.8281427495431455</v>
      </c>
      <c r="DJ125" s="59">
        <f t="shared" si="605"/>
        <v>0.15475748324009272</v>
      </c>
      <c r="DK125" s="59">
        <f t="shared" si="606"/>
        <v>0</v>
      </c>
      <c r="DL125" s="59">
        <f t="shared" si="607"/>
        <v>-7.1054273576010019E-15</v>
      </c>
      <c r="DM125" s="59">
        <f t="shared" si="608"/>
        <v>0.28090392195044234</v>
      </c>
      <c r="DN125" s="59">
        <f t="shared" si="609"/>
        <v>0.84584017036981718</v>
      </c>
      <c r="DO125" s="59">
        <f t="shared" si="610"/>
        <v>0</v>
      </c>
      <c r="DP125" s="59">
        <f t="shared" si="611"/>
        <v>4.1096443251034902</v>
      </c>
      <c r="DQ125" s="59">
        <f t="shared" si="612"/>
        <v>0</v>
      </c>
      <c r="DR125" s="59">
        <f t="shared" si="613"/>
        <v>0</v>
      </c>
      <c r="DS125" s="59">
        <f t="shared" si="614"/>
        <v>0</v>
      </c>
      <c r="DT125" s="59">
        <f t="shared" si="615"/>
        <v>0.44235729845136845</v>
      </c>
      <c r="DU125" s="59">
        <f t="shared" si="616"/>
        <v>1.2439977499999715</v>
      </c>
      <c r="DV125" s="59">
        <f t="shared" si="617"/>
        <v>1.6863550484513399</v>
      </c>
      <c r="DW125" s="59">
        <f t="shared" si="618"/>
        <v>0</v>
      </c>
      <c r="DX125" s="59">
        <f t="shared" si="619"/>
        <v>0</v>
      </c>
      <c r="DY125" s="59">
        <f t="shared" si="620"/>
        <v>0</v>
      </c>
      <c r="DZ125" s="60"/>
      <c r="EA125" s="60">
        <f t="shared" si="621"/>
        <v>0.73881552774482318</v>
      </c>
      <c r="EB125" s="60">
        <f t="shared" si="622"/>
        <v>1.0872717223192316</v>
      </c>
      <c r="EC125" s="60">
        <f t="shared" si="623"/>
        <v>1.0356913893003676</v>
      </c>
      <c r="ED125" s="60">
        <f t="shared" si="624"/>
        <v>0.98194417759840269</v>
      </c>
      <c r="EE125" s="60"/>
      <c r="EF125" s="60">
        <f t="shared" si="625"/>
        <v>1.0872717223192316</v>
      </c>
      <c r="EG125" s="60">
        <f t="shared" si="626"/>
        <v>8.5470877960252025</v>
      </c>
      <c r="EH125" s="60">
        <f t="shared" si="627"/>
        <v>0.16826343534424523</v>
      </c>
      <c r="EI125" s="60">
        <f t="shared" si="628"/>
        <v>3.2260456207890731</v>
      </c>
      <c r="EJ125" s="60">
        <f t="shared" si="629"/>
        <v>0</v>
      </c>
      <c r="EK125" s="60">
        <f t="shared" si="630"/>
        <v>0.91965809884477567</v>
      </c>
      <c r="EL125" s="60">
        <f t="shared" si="631"/>
        <v>0.30541889102528447</v>
      </c>
      <c r="EM125" s="60">
        <f t="shared" si="632"/>
        <v>0.48096258176770174</v>
      </c>
      <c r="EN125" s="60">
        <f t="shared" si="633"/>
        <v>0</v>
      </c>
      <c r="EO125" s="60">
        <f t="shared" si="634"/>
        <v>1.352563576203718</v>
      </c>
      <c r="EP125" s="60">
        <f t="shared" si="635"/>
        <v>0.71031471936039925</v>
      </c>
      <c r="EQ125" s="60">
        <f t="shared" si="636"/>
        <v>0</v>
      </c>
      <c r="ER125" s="60">
        <f t="shared" si="637"/>
        <v>0</v>
      </c>
      <c r="ES125" s="60">
        <f t="shared" si="638"/>
        <v>2.1745434446384633</v>
      </c>
      <c r="ET125" s="60">
        <f t="shared" si="639"/>
        <v>25.007249613342324</v>
      </c>
      <c r="EU125" s="60">
        <f t="shared" si="511"/>
        <v>-4.0144992266846486</v>
      </c>
      <c r="EV125" s="60" t="str">
        <f t="shared" si="640"/>
        <v/>
      </c>
      <c r="EW125" s="62">
        <f t="shared" si="641"/>
        <v>8.5470877960252025</v>
      </c>
      <c r="EX125" s="62">
        <f t="shared" si="642"/>
        <v>0</v>
      </c>
      <c r="EY125" s="62">
        <f t="shared" si="643"/>
        <v>0</v>
      </c>
      <c r="EZ125" s="62">
        <f t="shared" si="644"/>
        <v>8.5470877960252025</v>
      </c>
      <c r="FA125" s="62">
        <f t="shared" si="645"/>
        <v>3.2260456207890731</v>
      </c>
      <c r="FB125" s="62">
        <f t="shared" si="646"/>
        <v>0.16826343534424523</v>
      </c>
      <c r="FC125" s="62">
        <f t="shared" si="647"/>
        <v>0</v>
      </c>
      <c r="FD125" s="62">
        <f t="shared" si="648"/>
        <v>-4.0144992266846486</v>
      </c>
      <c r="FE125" s="62">
        <f t="shared" si="649"/>
        <v>0.30541889102528447</v>
      </c>
      <c r="FF125" s="62">
        <f t="shared" si="650"/>
        <v>4.9341573255294247</v>
      </c>
      <c r="FG125" s="62">
        <f t="shared" si="651"/>
        <v>0</v>
      </c>
      <c r="FH125" s="62">
        <f t="shared" si="652"/>
        <v>4.6193860460033784</v>
      </c>
      <c r="FI125" s="62">
        <f t="shared" si="653"/>
        <v>0</v>
      </c>
      <c r="FJ125" s="62">
        <f t="shared" si="654"/>
        <v>0</v>
      </c>
      <c r="FK125" s="62">
        <f t="shared" si="655"/>
        <v>0</v>
      </c>
      <c r="FL125" s="62">
        <f t="shared" si="656"/>
        <v>0.48096258176770174</v>
      </c>
      <c r="FM125" s="62">
        <f t="shared" si="657"/>
        <v>1.352563576203718</v>
      </c>
      <c r="FN125" s="62">
        <f t="shared" si="658"/>
        <v>1.8335261579714197</v>
      </c>
      <c r="FO125" s="62">
        <f t="shared" si="659"/>
        <v>0</v>
      </c>
      <c r="FP125" s="62">
        <f t="shared" si="660"/>
        <v>0.71031471936039925</v>
      </c>
      <c r="FQ125" s="62">
        <f t="shared" si="661"/>
        <v>0.71031471936039925</v>
      </c>
      <c r="FR125" s="62" t="str">
        <f t="shared" si="662"/>
        <v>Fail</v>
      </c>
      <c r="FS125" s="62" t="str">
        <f t="shared" si="663"/>
        <v>Low-Ca</v>
      </c>
      <c r="FT125" s="60">
        <f t="shared" si="664"/>
        <v>5.8290762153682937E-2</v>
      </c>
      <c r="FU125" s="60"/>
      <c r="FV125" s="60">
        <f t="shared" si="665"/>
        <v>1.0436358611596157</v>
      </c>
      <c r="FW125" s="60">
        <f t="shared" si="666"/>
        <v>8.2040644940019956</v>
      </c>
      <c r="FX125" s="60">
        <f t="shared" si="667"/>
        <v>0.16151045929216898</v>
      </c>
      <c r="FY125" s="60">
        <f t="shared" si="668"/>
        <v>3.0965735891767148</v>
      </c>
      <c r="FZ125" s="60">
        <f t="shared" si="669"/>
        <v>0</v>
      </c>
      <c r="GA125" s="60">
        <f t="shared" si="670"/>
        <v>0.88274913460729276</v>
      </c>
      <c r="GB125" s="60">
        <f t="shared" si="671"/>
        <v>0.29316140648786337</v>
      </c>
      <c r="GC125" s="60">
        <f t="shared" si="672"/>
        <v>0.46165994010953504</v>
      </c>
      <c r="GD125" s="60">
        <f t="shared" si="673"/>
        <v>0</v>
      </c>
      <c r="GE125" s="60">
        <f t="shared" si="674"/>
        <v>1.2982806631018446</v>
      </c>
      <c r="GF125" s="60">
        <f t="shared" si="675"/>
        <v>0.68180740712429433</v>
      </c>
      <c r="GG125" s="60">
        <f t="shared" si="676"/>
        <v>0</v>
      </c>
      <c r="GH125" s="60">
        <f t="shared" si="677"/>
        <v>0</v>
      </c>
      <c r="GI125" s="60">
        <f t="shared" si="678"/>
        <v>2.0872717223192314</v>
      </c>
      <c r="GJ125" s="60">
        <f t="shared" si="679"/>
        <v>24.003624806671159</v>
      </c>
      <c r="GK125" s="60">
        <f t="shared" si="512"/>
        <v>-2.0072496133423172</v>
      </c>
      <c r="GL125" s="60"/>
      <c r="GM125" s="88">
        <f t="shared" si="680"/>
        <v>8.2040644940019956</v>
      </c>
      <c r="GN125" s="88">
        <f t="shared" si="681"/>
        <v>0</v>
      </c>
      <c r="GO125" s="88">
        <f t="shared" si="682"/>
        <v>0</v>
      </c>
      <c r="GP125" s="87">
        <f t="shared" si="683"/>
        <v>8.2040644940019956</v>
      </c>
      <c r="GQ125" s="88">
        <f t="shared" si="684"/>
        <v>3.0965735891767148</v>
      </c>
      <c r="GR125" s="88">
        <f t="shared" si="685"/>
        <v>0.16151045929216898</v>
      </c>
      <c r="GS125" s="88">
        <f t="shared" si="686"/>
        <v>0</v>
      </c>
      <c r="GT125" s="88">
        <f t="shared" si="687"/>
        <v>-2.0072496133423172</v>
      </c>
      <c r="GU125" s="88">
        <f t="shared" si="688"/>
        <v>0.29316140648786337</v>
      </c>
      <c r="GV125" s="88">
        <f t="shared" si="689"/>
        <v>2.8899987479496101</v>
      </c>
      <c r="GW125" s="88">
        <f t="shared" si="690"/>
        <v>0</v>
      </c>
      <c r="GX125" s="87">
        <f t="shared" si="691"/>
        <v>4.4339945895640405</v>
      </c>
      <c r="GY125" s="88">
        <f t="shared" si="692"/>
        <v>0</v>
      </c>
      <c r="GZ125" s="88">
        <f t="shared" si="693"/>
        <v>0</v>
      </c>
      <c r="HA125" s="88">
        <f t="shared" si="694"/>
        <v>0</v>
      </c>
      <c r="HB125" s="88">
        <f t="shared" si="695"/>
        <v>0.46165994010953504</v>
      </c>
      <c r="HC125" s="88">
        <f t="shared" si="696"/>
        <v>1.2982806631018446</v>
      </c>
      <c r="HD125" s="87">
        <f t="shared" si="697"/>
        <v>1.7599406032113798</v>
      </c>
      <c r="HE125" s="88">
        <f t="shared" si="698"/>
        <v>0</v>
      </c>
      <c r="HF125" s="88">
        <f t="shared" si="699"/>
        <v>0.68180740712429433</v>
      </c>
      <c r="HG125" s="88">
        <f t="shared" si="700"/>
        <v>0.68180740712429433</v>
      </c>
      <c r="HH125" s="96" t="str">
        <f t="shared" si="701"/>
        <v>Fail</v>
      </c>
      <c r="HI125" s="83">
        <f t="shared" si="702"/>
        <v>9.2097598695806346E-2</v>
      </c>
      <c r="HJ125" s="83">
        <f t="shared" si="703"/>
        <v>0.68180740712429433</v>
      </c>
      <c r="HK125" s="83">
        <f t="shared" si="704"/>
        <v>0.16151045929216898</v>
      </c>
      <c r="HL125" s="83">
        <f t="shared" si="705"/>
        <v>8.2040644940019956</v>
      </c>
      <c r="HM125" s="96" t="str">
        <f t="shared" si="706"/>
        <v>Ferro-edenite</v>
      </c>
      <c r="HN125" s="60"/>
      <c r="HO125" s="60"/>
      <c r="HP125" s="97">
        <f>parameters!$E$5+parameters!$F$5*calcs!$Q125 +parameters!$G$5*calcs!$GM125+parameters!$H$5*LN(calcs!$GM125)+parameters!$I$5*calcs!$GQ125+parameters!$J$5*(calcs!$GU125+calcs!$GY125) + parameters!$K$5*calcs!$GT125+parameters!$L$5*(calcs!$GV125+calcs!$GZ125)+parameters!$M$5*(calcs!$GT125+calcs!$GV125+calcs!$GZ125)+parameters!$N$5*(calcs!$GO125+calcs!$GR125)+parameters!$O$5*calcs!$HB125+parameters!$P$5*calcs!$HE125</f>
        <v>62.80196649199074</v>
      </c>
      <c r="HQ125" s="97">
        <f>parameters!$E$6+parameters!$F$6*calcs!$Q125 +parameters!$G$6*calcs!$GM125+parameters!$H$6*LN(calcs!$GM125)+parameters!$I$6*calcs!$GQ125+parameters!$J$6*(calcs!$GU125+calcs!$GY125) + parameters!$K$6*calcs!$GT125+parameters!$L$6*(calcs!$GV125+calcs!$GZ125)+parameters!$M$6*(calcs!$GT125+calcs!$GV125+calcs!$GZ125)+parameters!$N$6*(calcs!$GO125+calcs!$GR125)+parameters!$O$6*calcs!$HB125+parameters!$P$6*calcs!$HE125</f>
        <v>72.327346261549962</v>
      </c>
      <c r="HR125" s="97">
        <f>parameters!$E$7+parameters!$F$7*calcs!$Q125 +parameters!$G$7*calcs!$GM125+parameters!$H$7*LN(calcs!$GM125)+parameters!$I$7*calcs!$GQ125+parameters!$J$7*(calcs!$GU125+calcs!$GY125) + parameters!$K$7*calcs!$GT125+parameters!$L$7*(calcs!$GV125+calcs!$GZ125)+parameters!$M$7*(calcs!$GT125+calcs!$GV125+calcs!$GZ125)+parameters!$N$7*(calcs!$GO125+calcs!$GR125)+parameters!$O$7*calcs!$HB125+parameters!$P$7*calcs!$HE125</f>
        <v>128.0638185485621</v>
      </c>
      <c r="HS125" s="97">
        <f>parameters!$E$8+parameters!$F$8*calcs!$Q125 +parameters!$G$8*calcs!$GM125+parameters!$H$8*LN(calcs!$GM125)+parameters!$I$8*calcs!$GQ125+parameters!$J$8*(calcs!$GU125+calcs!$GY125) + parameters!$K$8*calcs!$GT125+parameters!$L$8*(calcs!$GV125+calcs!$GZ125)+parameters!$M$8*(calcs!$GT125+calcs!$GV125+calcs!$GZ125)+parameters!$N$8*(calcs!$GO125+calcs!$GR125)+parameters!$O$8*calcs!$HB125+parameters!$P$8*calcs!$HE125</f>
        <v>127.84939067576244</v>
      </c>
      <c r="HT125" s="81"/>
      <c r="HU125" s="97">
        <f>EXP(parameters!$E$10+parameters!$F$10*calcs!$Q125 +parameters!$G$10*calcs!$GM125+parameters!$H$10*LN(calcs!$GM125)+parameters!$I$10*calcs!$GQ125+parameters!$J$10*(calcs!$GU125+calcs!$GY125) + parameters!$K$10*calcs!$GT125+parameters!$L$10*(calcs!$GV125+calcs!$GZ125)+parameters!$M$10*(calcs!$GT125+calcs!$GV125+calcs!$GZ125)+parameters!$N$10*(calcs!$GO125+calcs!$GR125)+parameters!$O$10*calcs!$HB125+parameters!$P$10*calcs!$HE125)</f>
        <v>6.3578898822675881E-2</v>
      </c>
      <c r="HV125" s="97">
        <f>EXP(parameters!$E$11+parameters!$F$11*calcs!$Q125 +parameters!$G$11*calcs!$GM125+parameters!$H$11*LN(calcs!$GM125)+parameters!$I$11*calcs!$GQ125+parameters!$J$11*(calcs!$GU125+calcs!$GY125) + parameters!$K$11*calcs!$GT125+parameters!$L$11*(calcs!$GV125+calcs!$GZ125)+parameters!$M$11*(calcs!$GT125+calcs!$GV125+calcs!$GZ125)+parameters!$N$11*(calcs!$GO125+calcs!$GR125)+parameters!$O$11*calcs!$HB125+parameters!$P$11*calcs!$HE125)</f>
        <v>0.15920673248789111</v>
      </c>
      <c r="HX125" s="97">
        <f>EXP(parameters!$E$13+parameters!$F$13*calcs!$Q125 +parameters!$G$13*calcs!$GM125+parameters!$H$13*LN(calcs!$GM125)+parameters!$I$13*calcs!$GQ125+parameters!$J$13*(calcs!$GU125+calcs!$GY125) + parameters!$K$13*calcs!$GT125+parameters!$L$13*(calcs!$GV125+calcs!$GZ125)+parameters!$M$13*(calcs!$GT125+calcs!$GV125+calcs!$GZ125)+parameters!$N$13*(calcs!$GO125+calcs!$GR125)+parameters!$O$13*calcs!$HB125+parameters!$P$13*calcs!$HE125)</f>
        <v>0.26573700267004513</v>
      </c>
      <c r="HY125" s="97">
        <f>EXP(parameters!$E$14+parameters!$F$14*calcs!$Q125 +parameters!$G$14*calcs!$GM125+parameters!$H$14*LN(calcs!$GM125)+parameters!$I$14*calcs!$GQ125+parameters!$J$14*(calcs!$GU125+calcs!$GY125) + parameters!$K$14*calcs!$GT125+parameters!$L$14*(calcs!$GV125+calcs!$GZ125)+parameters!$M$14*(calcs!$GT125+calcs!$GV125+calcs!$GZ125)+parameters!$N$14*(calcs!$GO125+calcs!$GR125)+parameters!$O$14*calcs!$HB125+parameters!$P$14*calcs!$HE125)</f>
        <v>0.13242879991809731</v>
      </c>
      <c r="HZ125" s="81"/>
      <c r="IA125" s="97">
        <f>EXP(parameters!$E$16+parameters!$F$16*calcs!$Q125 +parameters!$G$16*calcs!$GM125+parameters!$H$16*LN(calcs!$GM125)+parameters!$I$16*calcs!$GQ125+parameters!$J$16*(calcs!$GU125+calcs!$GY125) + parameters!$K$16*calcs!$GT125+parameters!$L$16*(calcs!$GV125+calcs!$GZ125)+parameters!$M$16*(calcs!$GT125+calcs!$GV125+calcs!$GZ125)+parameters!$N$16*(calcs!$GO125+calcs!$GR125)+parameters!$O$16*calcs!$HB125+parameters!$P$16*calcs!$HE125)</f>
        <v>4.9433507784100196E-3</v>
      </c>
      <c r="IB125" s="81"/>
      <c r="IC125" s="97">
        <f>(parameters!$E$18+parameters!$F$18*calcs!$Q125 +parameters!$G$18*calcs!$GM125+parameters!$H$18*LN(calcs!$GM125)+parameters!$I$18*calcs!$GQ125+parameters!$J$18*(calcs!$GU125+calcs!$GY125) + parameters!$K$18*calcs!$GT125+parameters!$L$18*(calcs!$GV125+calcs!$GZ125)+parameters!$M$18*(calcs!$GT125+calcs!$GV125+calcs!$GZ125)+parameters!$N$18*(calcs!$GO125+calcs!$GR125)+parameters!$O$18*calcs!$HB125+parameters!$P$18*calcs!$HE125)</f>
        <v>-16.686486753287753</v>
      </c>
      <c r="ID125" s="97">
        <f>EXP(parameters!$E$19+parameters!$F$19*calcs!$Q125 +parameters!$G$19*calcs!$GM125+parameters!$H$19*LN(calcs!$GM125)+parameters!$I$19*calcs!$GQ125+parameters!$J$19*(calcs!$GU125+calcs!$GY125) + parameters!$K$19*calcs!$GT125+parameters!$L$19*(calcs!$GV125+calcs!$GZ125)+parameters!$M$19*(calcs!$GT125+calcs!$GV125+calcs!$GZ125)+parameters!$N$19*(calcs!$GO125+calcs!$GR125)+parameters!$O$19*calcs!$HB125+parameters!$P$19*calcs!$HE125)</f>
        <v>2.9306563190139516</v>
      </c>
      <c r="IE125" s="73"/>
      <c r="IF125" s="97">
        <f>(parameters!$E$21+parameters!$F$21*calcs!$Q125 +parameters!$G$21*calcs!$GM125+parameters!$H$21*LN(calcs!$GM125)+parameters!$I$21*calcs!$GQ125+parameters!$J$21*(calcs!$GU125+calcs!$GY125) + parameters!$K$21*calcs!$GT125+parameters!$L$21*(calcs!$GV125+calcs!$GZ125)+parameters!$M$21*(calcs!$GT125+calcs!$GV125+calcs!$GZ125)+parameters!$N$21*(calcs!$GO125+calcs!$GR125)+parameters!$O$21*calcs!$HB125+parameters!$P$21*calcs!$HE125)</f>
        <v>6.8708312980310833</v>
      </c>
      <c r="IG125" s="97">
        <f>(parameters!$E$22+parameters!$F$22*calcs!$Q125 +parameters!$G$22*calcs!$GM125+parameters!$H$22*LN(calcs!$GM125)+parameters!$I$22*calcs!$GQ125+parameters!$J$22*(calcs!$GU125+calcs!$GY125) + parameters!$K$22*calcs!$GT125+parameters!$L$22*(calcs!$GV125+calcs!$GZ125)+parameters!$M$22*(calcs!$GT125+calcs!$GV125+calcs!$GZ125)+parameters!$N$22*(calcs!$GO125+calcs!$GR125)+parameters!$O$22*calcs!$HB125+parameters!$P$22*calcs!$HE125)</f>
        <v>0.59271417299401707</v>
      </c>
      <c r="IH125" s="81"/>
      <c r="II125" s="97">
        <f>(parameters!$E$24+parameters!$F$24*calcs!$Q125 +parameters!$G$24*calcs!$GM125+parameters!$H$24*LN(calcs!$GM125)+parameters!$I$24*calcs!$GQ125+parameters!$J$24*(calcs!$GU125+calcs!$GY125) + parameters!$K$24*calcs!$GT125+parameters!$L$24*(calcs!$GV125+calcs!$GZ125)+parameters!$M$24*(calcs!$GT125+calcs!$GV125+calcs!$GZ125)+parameters!$N$24*(calcs!$GO125+calcs!$GR125)+parameters!$O$24*calcs!$HB125+parameters!$P$24*calcs!$HE125)</f>
        <v>18.201919253835456</v>
      </c>
    </row>
    <row r="126" spans="1:243" x14ac:dyDescent="0.3">
      <c r="A126" s="137" t="s">
        <v>188</v>
      </c>
      <c r="C126" s="114">
        <v>50.4</v>
      </c>
      <c r="D126" s="114">
        <v>2.11</v>
      </c>
      <c r="E126" s="114">
        <v>15.5</v>
      </c>
      <c r="F126" s="114"/>
      <c r="G126" s="114">
        <v>11.11</v>
      </c>
      <c r="H126" s="114">
        <v>2.48</v>
      </c>
      <c r="I126" s="114">
        <v>3.9</v>
      </c>
      <c r="J126" s="114"/>
      <c r="K126" s="114">
        <v>3.49</v>
      </c>
      <c r="L126" s="114">
        <v>2.84</v>
      </c>
      <c r="M126" s="91">
        <v>0</v>
      </c>
      <c r="N126" s="91">
        <v>0</v>
      </c>
      <c r="O126" s="91">
        <v>0</v>
      </c>
      <c r="P126" s="91">
        <v>95.759999999999991</v>
      </c>
      <c r="Q126" s="60">
        <v>1025</v>
      </c>
      <c r="R126" s="92">
        <f t="shared" si="513"/>
        <v>0.83888149134487355</v>
      </c>
      <c r="S126" s="93">
        <f t="shared" si="514"/>
        <v>2.6417929134844118E-2</v>
      </c>
      <c r="T126" s="93">
        <f t="shared" si="515"/>
        <v>0.15201861100104744</v>
      </c>
      <c r="U126" s="93">
        <f t="shared" si="516"/>
        <v>0</v>
      </c>
      <c r="V126" s="93">
        <f t="shared" si="517"/>
        <v>0.1546492204899777</v>
      </c>
      <c r="W126" s="93">
        <f t="shared" si="518"/>
        <v>6.1523195236913915E-2</v>
      </c>
      <c r="X126" s="93">
        <f t="shared" si="519"/>
        <v>6.9543509272467899E-2</v>
      </c>
      <c r="Y126" s="93">
        <f t="shared" si="520"/>
        <v>0</v>
      </c>
      <c r="Z126" s="93">
        <f t="shared" si="521"/>
        <v>5.630939511770116E-2</v>
      </c>
      <c r="AA126" s="93">
        <f t="shared" si="522"/>
        <v>3.0147531830061334E-2</v>
      </c>
      <c r="AB126" s="93">
        <f t="shared" si="523"/>
        <v>0</v>
      </c>
      <c r="AC126" s="94">
        <f t="shared" si="524"/>
        <v>0</v>
      </c>
      <c r="AD126" s="92">
        <f t="shared" si="525"/>
        <v>1.6777629826897471</v>
      </c>
      <c r="AE126" s="93">
        <f t="shared" si="526"/>
        <v>5.2835858269688236E-2</v>
      </c>
      <c r="AF126" s="93">
        <f t="shared" si="527"/>
        <v>0.45605583300314234</v>
      </c>
      <c r="AG126" s="93">
        <f t="shared" si="528"/>
        <v>0</v>
      </c>
      <c r="AH126" s="93">
        <f t="shared" si="529"/>
        <v>0.1546492204899777</v>
      </c>
      <c r="AI126" s="93">
        <f t="shared" si="530"/>
        <v>6.1523195236913915E-2</v>
      </c>
      <c r="AJ126" s="93">
        <f t="shared" si="531"/>
        <v>6.9543509272467899E-2</v>
      </c>
      <c r="AK126" s="93">
        <f t="shared" si="532"/>
        <v>0</v>
      </c>
      <c r="AL126" s="93">
        <f t="shared" si="533"/>
        <v>5.630939511770116E-2</v>
      </c>
      <c r="AM126" s="93">
        <f t="shared" si="534"/>
        <v>3.0147531830061334E-2</v>
      </c>
      <c r="AN126" s="94">
        <f t="shared" si="535"/>
        <v>2.5588275259096998</v>
      </c>
      <c r="AO126" s="92">
        <f t="shared" si="536"/>
        <v>15.080558658655747</v>
      </c>
      <c r="AP126" s="93">
        <f t="shared" si="537"/>
        <v>0.47491467396607734</v>
      </c>
      <c r="AQ126" s="93">
        <f t="shared" si="538"/>
        <v>4.0992540735402567</v>
      </c>
      <c r="AR126" s="93">
        <f t="shared" si="539"/>
        <v>0</v>
      </c>
      <c r="AS126" s="93">
        <f t="shared" si="540"/>
        <v>1.3900632360928455</v>
      </c>
      <c r="AT126" s="93">
        <f t="shared" si="541"/>
        <v>0.55300073026452046</v>
      </c>
      <c r="AU126" s="93">
        <f t="shared" si="542"/>
        <v>0.62509125647228458</v>
      </c>
      <c r="AV126" s="93">
        <f t="shared" si="543"/>
        <v>0</v>
      </c>
      <c r="AW126" s="93">
        <f t="shared" si="544"/>
        <v>0.50613653112344659</v>
      </c>
      <c r="AX126" s="93">
        <f t="shared" si="545"/>
        <v>0.27098083988482163</v>
      </c>
      <c r="AY126" s="94">
        <f t="shared" si="546"/>
        <v>23</v>
      </c>
      <c r="AZ126" s="92">
        <f t="shared" si="547"/>
        <v>7.5402793293278734</v>
      </c>
      <c r="BA126" s="93">
        <f t="shared" si="548"/>
        <v>0.23745733698303867</v>
      </c>
      <c r="BB126" s="93">
        <f t="shared" si="549"/>
        <v>2.732836049026838</v>
      </c>
      <c r="BC126" s="93">
        <f t="shared" si="550"/>
        <v>0</v>
      </c>
      <c r="BD126" s="93">
        <f t="shared" si="551"/>
        <v>1.3900632360928455</v>
      </c>
      <c r="BE126" s="93">
        <f t="shared" si="552"/>
        <v>0.55300073026452046</v>
      </c>
      <c r="BF126" s="93">
        <f t="shared" si="553"/>
        <v>0.62509125647228458</v>
      </c>
      <c r="BG126" s="93">
        <f t="shared" si="554"/>
        <v>0</v>
      </c>
      <c r="BH126" s="93">
        <f t="shared" si="555"/>
        <v>1.0122730622468932</v>
      </c>
      <c r="BI126" s="93">
        <f t="shared" si="556"/>
        <v>0.54196167976964327</v>
      </c>
      <c r="BJ126" s="93">
        <f t="shared" si="557"/>
        <v>0</v>
      </c>
      <c r="BK126" s="93">
        <f t="shared" si="558"/>
        <v>0</v>
      </c>
      <c r="BL126" s="93">
        <f t="shared" si="559"/>
        <v>2</v>
      </c>
      <c r="BM126" s="94">
        <f t="shared" si="560"/>
        <v>14.632962680183937</v>
      </c>
      <c r="BN126" s="95">
        <f t="shared" si="561"/>
        <v>7.5402793293278734</v>
      </c>
      <c r="BO126" s="66">
        <f t="shared" si="562"/>
        <v>0.45972067067212663</v>
      </c>
      <c r="BP126" s="66">
        <f t="shared" si="563"/>
        <v>0</v>
      </c>
      <c r="BQ126" s="66">
        <f t="shared" si="564"/>
        <v>8</v>
      </c>
      <c r="BR126" s="66">
        <f t="shared" si="565"/>
        <v>2.2731153783547113</v>
      </c>
      <c r="BS126" s="66">
        <f t="shared" si="566"/>
        <v>0.23745733698303867</v>
      </c>
      <c r="BT126" s="66">
        <f t="shared" si="567"/>
        <v>0</v>
      </c>
      <c r="BU126" s="66"/>
      <c r="BV126" s="66">
        <f t="shared" si="568"/>
        <v>0.55300073026452046</v>
      </c>
      <c r="BW126" s="66">
        <f t="shared" si="569"/>
        <v>1.3900632360928455</v>
      </c>
      <c r="BX126" s="66">
        <f t="shared" si="570"/>
        <v>0</v>
      </c>
      <c r="BY126" s="66">
        <f t="shared" si="571"/>
        <v>4.4536366816951158</v>
      </c>
      <c r="BZ126" s="66">
        <f t="shared" si="572"/>
        <v>0</v>
      </c>
      <c r="CA126" s="66">
        <f t="shared" si="573"/>
        <v>0</v>
      </c>
      <c r="CB126" s="66">
        <f t="shared" si="574"/>
        <v>0</v>
      </c>
      <c r="CC126" s="66">
        <f t="shared" si="575"/>
        <v>0.62509125647228458</v>
      </c>
      <c r="CD126" s="56">
        <f t="shared" si="576"/>
        <v>0.62509125647228458</v>
      </c>
      <c r="CE126" s="66">
        <f t="shared" si="577"/>
        <v>1.2501825129445692</v>
      </c>
      <c r="CF126" s="66">
        <f t="shared" si="578"/>
        <v>0.38718180577460859</v>
      </c>
      <c r="CG126" s="66">
        <f t="shared" si="579"/>
        <v>0.54196167976964327</v>
      </c>
      <c r="CH126" s="67">
        <f t="shared" si="580"/>
        <v>0.92914348554425186</v>
      </c>
      <c r="CI126" s="60"/>
      <c r="CJ126" s="60">
        <f t="shared" si="581"/>
        <v>1.0609686525649051</v>
      </c>
      <c r="CK126" s="60">
        <f t="shared" si="582"/>
        <v>1.093421773136025</v>
      </c>
      <c r="CL126" s="60">
        <f t="shared" si="583"/>
        <v>1.1469005296933954</v>
      </c>
      <c r="CM126" s="60"/>
      <c r="CN126" s="60">
        <f t="shared" si="584"/>
        <v>1</v>
      </c>
      <c r="CO126" s="60">
        <f t="shared" si="585"/>
        <v>7.5402793293278734</v>
      </c>
      <c r="CP126" s="60">
        <f t="shared" si="586"/>
        <v>0.23745733698303867</v>
      </c>
      <c r="CQ126" s="60">
        <f t="shared" si="587"/>
        <v>2.732836049026838</v>
      </c>
      <c r="CR126" s="60">
        <f t="shared" si="588"/>
        <v>0</v>
      </c>
      <c r="CS126" s="60">
        <f t="shared" si="589"/>
        <v>1.3900632360928455</v>
      </c>
      <c r="CT126" s="60">
        <f t="shared" si="590"/>
        <v>0.55300073026452046</v>
      </c>
      <c r="CU126" s="60">
        <f t="shared" si="591"/>
        <v>0.62509125647228458</v>
      </c>
      <c r="CV126" s="60">
        <f t="shared" si="592"/>
        <v>0</v>
      </c>
      <c r="CW126" s="60">
        <f t="shared" si="593"/>
        <v>1.0122730622468932</v>
      </c>
      <c r="CX126" s="60">
        <f t="shared" si="594"/>
        <v>0.54196167976964327</v>
      </c>
      <c r="CY126" s="60">
        <f t="shared" si="595"/>
        <v>0</v>
      </c>
      <c r="CZ126" s="60">
        <f t="shared" si="596"/>
        <v>0</v>
      </c>
      <c r="DA126" s="60">
        <f t="shared" si="597"/>
        <v>2</v>
      </c>
      <c r="DB126" s="60">
        <f t="shared" si="598"/>
        <v>23</v>
      </c>
      <c r="DC126" s="60">
        <f t="shared" si="510"/>
        <v>0</v>
      </c>
      <c r="DD126" s="60" t="str">
        <f t="shared" si="599"/>
        <v/>
      </c>
      <c r="DE126" s="59">
        <f t="shared" si="600"/>
        <v>7.5402793293278734</v>
      </c>
      <c r="DF126" s="59">
        <f t="shared" si="601"/>
        <v>0.45972067067212663</v>
      </c>
      <c r="DG126" s="59">
        <f t="shared" si="602"/>
        <v>0</v>
      </c>
      <c r="DH126" s="59">
        <f t="shared" si="603"/>
        <v>8</v>
      </c>
      <c r="DI126" s="59">
        <f t="shared" si="604"/>
        <v>2.2731153783547113</v>
      </c>
      <c r="DJ126" s="59">
        <f t="shared" si="605"/>
        <v>0.23745733698303867</v>
      </c>
      <c r="DK126" s="59">
        <f t="shared" si="606"/>
        <v>0</v>
      </c>
      <c r="DL126" s="59">
        <f t="shared" si="607"/>
        <v>0</v>
      </c>
      <c r="DM126" s="59">
        <f t="shared" si="608"/>
        <v>0.55300073026452046</v>
      </c>
      <c r="DN126" s="59">
        <f t="shared" si="609"/>
        <v>1.3900632360928455</v>
      </c>
      <c r="DO126" s="59">
        <f t="shared" si="610"/>
        <v>0</v>
      </c>
      <c r="DP126" s="59">
        <f t="shared" si="611"/>
        <v>4.4536366816951158</v>
      </c>
      <c r="DQ126" s="59">
        <f t="shared" si="612"/>
        <v>0</v>
      </c>
      <c r="DR126" s="59">
        <f t="shared" si="613"/>
        <v>0</v>
      </c>
      <c r="DS126" s="59">
        <f t="shared" si="614"/>
        <v>0</v>
      </c>
      <c r="DT126" s="59">
        <f t="shared" si="615"/>
        <v>0.62509125647228458</v>
      </c>
      <c r="DU126" s="59">
        <f t="shared" si="616"/>
        <v>1.0122730622468932</v>
      </c>
      <c r="DV126" s="59">
        <f t="shared" si="617"/>
        <v>1.6373643187191778</v>
      </c>
      <c r="DW126" s="59">
        <f t="shared" si="618"/>
        <v>0</v>
      </c>
      <c r="DX126" s="59">
        <f t="shared" si="619"/>
        <v>0</v>
      </c>
      <c r="DY126" s="59">
        <f t="shared" si="620"/>
        <v>0</v>
      </c>
      <c r="DZ126" s="60"/>
      <c r="EA126" s="60">
        <f t="shared" si="621"/>
        <v>0.77873164131455885</v>
      </c>
      <c r="EB126" s="60">
        <f t="shared" si="622"/>
        <v>1.064509185653949</v>
      </c>
      <c r="EC126" s="60">
        <f t="shared" si="623"/>
        <v>0.99398045906760935</v>
      </c>
      <c r="ED126" s="60">
        <f t="shared" si="624"/>
        <v>0.97066762225727199</v>
      </c>
      <c r="EE126" s="60"/>
      <c r="EF126" s="60">
        <f t="shared" si="625"/>
        <v>1.064509185653949</v>
      </c>
      <c r="EG126" s="60">
        <f t="shared" si="626"/>
        <v>8.0266966084661195</v>
      </c>
      <c r="EH126" s="60">
        <f t="shared" si="627"/>
        <v>0.25277551641936985</v>
      </c>
      <c r="EI126" s="60">
        <f t="shared" si="628"/>
        <v>2.9091290770753147</v>
      </c>
      <c r="EJ126" s="60">
        <f t="shared" si="629"/>
        <v>0</v>
      </c>
      <c r="EK126" s="60">
        <f t="shared" si="630"/>
        <v>1.4797350834606882</v>
      </c>
      <c r="EL126" s="60">
        <f t="shared" si="631"/>
        <v>0.58867435703992377</v>
      </c>
      <c r="EM126" s="60">
        <f t="shared" si="632"/>
        <v>0.66541538438671544</v>
      </c>
      <c r="EN126" s="60">
        <f t="shared" si="633"/>
        <v>0</v>
      </c>
      <c r="EO126" s="60">
        <f t="shared" si="634"/>
        <v>1.0775739731518694</v>
      </c>
      <c r="EP126" s="60">
        <f t="shared" si="635"/>
        <v>0.57692318638722928</v>
      </c>
      <c r="EQ126" s="60">
        <f t="shared" si="636"/>
        <v>0</v>
      </c>
      <c r="ER126" s="60">
        <f t="shared" si="637"/>
        <v>0</v>
      </c>
      <c r="ES126" s="60">
        <f t="shared" si="638"/>
        <v>2.1290183713078981</v>
      </c>
      <c r="ET126" s="60">
        <f t="shared" si="639"/>
        <v>24.483711270040825</v>
      </c>
      <c r="EU126" s="60">
        <f t="shared" si="511"/>
        <v>-2.9674225400816496</v>
      </c>
      <c r="EV126" s="60" t="str">
        <f t="shared" si="640"/>
        <v/>
      </c>
      <c r="EW126" s="62">
        <f t="shared" si="641"/>
        <v>8.0266966084661195</v>
      </c>
      <c r="EX126" s="62">
        <f t="shared" si="642"/>
        <v>0</v>
      </c>
      <c r="EY126" s="62">
        <f t="shared" si="643"/>
        <v>0</v>
      </c>
      <c r="EZ126" s="62">
        <f t="shared" si="644"/>
        <v>8.0266966084661195</v>
      </c>
      <c r="FA126" s="62">
        <f t="shared" si="645"/>
        <v>2.9091290770753147</v>
      </c>
      <c r="FB126" s="62">
        <f t="shared" si="646"/>
        <v>0.25277551641936985</v>
      </c>
      <c r="FC126" s="62">
        <f t="shared" si="647"/>
        <v>0</v>
      </c>
      <c r="FD126" s="62">
        <f t="shared" si="648"/>
        <v>-2.9674225400816496</v>
      </c>
      <c r="FE126" s="62">
        <f t="shared" si="649"/>
        <v>0.58867435703992377</v>
      </c>
      <c r="FF126" s="62">
        <f t="shared" si="650"/>
        <v>4.2168435895470413</v>
      </c>
      <c r="FG126" s="62">
        <f t="shared" si="651"/>
        <v>0</v>
      </c>
      <c r="FH126" s="62">
        <f t="shared" si="652"/>
        <v>5</v>
      </c>
      <c r="FI126" s="62">
        <f t="shared" si="653"/>
        <v>0</v>
      </c>
      <c r="FJ126" s="62">
        <f t="shared" si="654"/>
        <v>0.23031403399529626</v>
      </c>
      <c r="FK126" s="62">
        <f t="shared" si="655"/>
        <v>0</v>
      </c>
      <c r="FL126" s="62">
        <f t="shared" si="656"/>
        <v>0.66541538438671544</v>
      </c>
      <c r="FM126" s="62">
        <f t="shared" si="657"/>
        <v>1.0775739731518694</v>
      </c>
      <c r="FN126" s="62">
        <f t="shared" si="658"/>
        <v>1.9733033915338811</v>
      </c>
      <c r="FO126" s="62">
        <f t="shared" si="659"/>
        <v>0</v>
      </c>
      <c r="FP126" s="62">
        <f t="shared" si="660"/>
        <v>0.57692318638722928</v>
      </c>
      <c r="FQ126" s="62">
        <f t="shared" si="661"/>
        <v>0.57692318638722928</v>
      </c>
      <c r="FR126" s="62" t="str">
        <f t="shared" si="662"/>
        <v>Fail</v>
      </c>
      <c r="FS126" s="62" t="str">
        <f t="shared" si="663"/>
        <v>Low-Ca</v>
      </c>
      <c r="FT126" s="60">
        <f t="shared" si="664"/>
        <v>0.11689714019645649</v>
      </c>
      <c r="FU126" s="60"/>
      <c r="FV126" s="60">
        <f t="shared" si="665"/>
        <v>1.0322545928269746</v>
      </c>
      <c r="FW126" s="60">
        <f t="shared" si="666"/>
        <v>7.7834879688969973</v>
      </c>
      <c r="FX126" s="60">
        <f t="shared" si="667"/>
        <v>0.24511642670120429</v>
      </c>
      <c r="FY126" s="60">
        <f t="shared" si="668"/>
        <v>2.8209825630510768</v>
      </c>
      <c r="FZ126" s="60">
        <f t="shared" si="669"/>
        <v>0</v>
      </c>
      <c r="GA126" s="60">
        <f t="shared" si="670"/>
        <v>1.4348991597767671</v>
      </c>
      <c r="GB126" s="60">
        <f t="shared" si="671"/>
        <v>0.57083754365222217</v>
      </c>
      <c r="GC126" s="60">
        <f t="shared" si="672"/>
        <v>0.64525332042950012</v>
      </c>
      <c r="GD126" s="60">
        <f t="shared" si="673"/>
        <v>0</v>
      </c>
      <c r="GE126" s="60">
        <f t="shared" si="674"/>
        <v>1.0449235176993814</v>
      </c>
      <c r="GF126" s="60">
        <f t="shared" si="675"/>
        <v>0.55944243307843633</v>
      </c>
      <c r="GG126" s="60">
        <f t="shared" si="676"/>
        <v>0</v>
      </c>
      <c r="GH126" s="60">
        <f t="shared" si="677"/>
        <v>0</v>
      </c>
      <c r="GI126" s="60">
        <f t="shared" si="678"/>
        <v>2.0645091856539493</v>
      </c>
      <c r="GJ126" s="60">
        <f t="shared" si="679"/>
        <v>23.741855635020414</v>
      </c>
      <c r="GK126" s="60">
        <f t="shared" si="512"/>
        <v>-1.4837112700408284</v>
      </c>
      <c r="GL126" s="60"/>
      <c r="GM126" s="88">
        <f t="shared" si="680"/>
        <v>7.7834879688969973</v>
      </c>
      <c r="GN126" s="88">
        <f t="shared" si="681"/>
        <v>0.21651203110300266</v>
      </c>
      <c r="GO126" s="88">
        <f t="shared" si="682"/>
        <v>0</v>
      </c>
      <c r="GP126" s="87">
        <f t="shared" si="683"/>
        <v>8</v>
      </c>
      <c r="GQ126" s="88">
        <f t="shared" si="684"/>
        <v>2.6044705319480741</v>
      </c>
      <c r="GR126" s="88">
        <f t="shared" si="685"/>
        <v>0.24511642670120429</v>
      </c>
      <c r="GS126" s="88">
        <f t="shared" si="686"/>
        <v>0</v>
      </c>
      <c r="GT126" s="88">
        <f t="shared" si="687"/>
        <v>-1.4837112700408284</v>
      </c>
      <c r="GU126" s="88">
        <f t="shared" si="688"/>
        <v>0.57083754365222217</v>
      </c>
      <c r="GV126" s="88">
        <f t="shared" si="689"/>
        <v>2.9186104298175954</v>
      </c>
      <c r="GW126" s="88">
        <f t="shared" si="690"/>
        <v>0</v>
      </c>
      <c r="GX126" s="87">
        <f t="shared" si="691"/>
        <v>4.855323662078268</v>
      </c>
      <c r="GY126" s="88">
        <f t="shared" si="692"/>
        <v>0</v>
      </c>
      <c r="GZ126" s="88">
        <f t="shared" si="693"/>
        <v>0</v>
      </c>
      <c r="HA126" s="88">
        <f t="shared" si="694"/>
        <v>0</v>
      </c>
      <c r="HB126" s="88">
        <f t="shared" si="695"/>
        <v>0.64525332042950012</v>
      </c>
      <c r="HC126" s="88">
        <f t="shared" si="696"/>
        <v>1.0449235176993814</v>
      </c>
      <c r="HD126" s="87">
        <f t="shared" si="697"/>
        <v>1.6901768381288815</v>
      </c>
      <c r="HE126" s="88">
        <f t="shared" si="698"/>
        <v>0</v>
      </c>
      <c r="HF126" s="88">
        <f t="shared" si="699"/>
        <v>0.55944243307843633</v>
      </c>
      <c r="HG126" s="88">
        <f t="shared" si="700"/>
        <v>0.55944243307843633</v>
      </c>
      <c r="HH126" s="96" t="str">
        <f t="shared" si="701"/>
        <v>Fail</v>
      </c>
      <c r="HI126" s="83">
        <f t="shared" si="702"/>
        <v>0.1635896416832362</v>
      </c>
      <c r="HJ126" s="83">
        <f t="shared" si="703"/>
        <v>0.55944243307843633</v>
      </c>
      <c r="HK126" s="83">
        <f t="shared" si="704"/>
        <v>0.24511642670120429</v>
      </c>
      <c r="HL126" s="83">
        <f t="shared" si="705"/>
        <v>7.7834879688969973</v>
      </c>
      <c r="HM126" s="96" t="str">
        <f t="shared" si="706"/>
        <v>Ferro-edenite</v>
      </c>
      <c r="HN126" s="60"/>
      <c r="HO126" s="60"/>
      <c r="HP126" s="97">
        <f>parameters!$E$5+parameters!$F$5*calcs!$Q126 +parameters!$G$5*calcs!$GM126+parameters!$H$5*LN(calcs!$GM126)+parameters!$I$5*calcs!$GQ126+parameters!$J$5*(calcs!$GU126+calcs!$GY126) + parameters!$K$5*calcs!$GT126+parameters!$L$5*(calcs!$GV126+calcs!$GZ126)+parameters!$M$5*(calcs!$GT126+calcs!$GV126+calcs!$GZ126)+parameters!$N$5*(calcs!$GO126+calcs!$GR126)+parameters!$O$5*calcs!$HB126+parameters!$P$5*calcs!$HE126</f>
        <v>76.275013065799669</v>
      </c>
      <c r="HQ126" s="97">
        <f>parameters!$E$6+parameters!$F$6*calcs!$Q126 +parameters!$G$6*calcs!$GM126+parameters!$H$6*LN(calcs!$GM126)+parameters!$I$6*calcs!$GQ126+parameters!$J$6*(calcs!$GU126+calcs!$GY126) + parameters!$K$6*calcs!$GT126+parameters!$L$6*(calcs!$GV126+calcs!$GZ126)+parameters!$M$6*(calcs!$GT126+calcs!$GV126+calcs!$GZ126)+parameters!$N$6*(calcs!$GO126+calcs!$GR126)+parameters!$O$6*calcs!$HB126+parameters!$P$6*calcs!$HE126</f>
        <v>74.432095236175201</v>
      </c>
      <c r="HR126" s="97">
        <f>parameters!$E$7+parameters!$F$7*calcs!$Q126 +parameters!$G$7*calcs!$GM126+parameters!$H$7*LN(calcs!$GM126)+parameters!$I$7*calcs!$GQ126+parameters!$J$7*(calcs!$GU126+calcs!$GY126) + parameters!$K$7*calcs!$GT126+parameters!$L$7*(calcs!$GV126+calcs!$GZ126)+parameters!$M$7*(calcs!$GT126+calcs!$GV126+calcs!$GZ126)+parameters!$N$7*(calcs!$GO126+calcs!$GR126)+parameters!$O$7*calcs!$HB126+parameters!$P$7*calcs!$HE126</f>
        <v>117.37612663003171</v>
      </c>
      <c r="HS126" s="97">
        <f>parameters!$E$8+parameters!$F$8*calcs!$Q126 +parameters!$G$8*calcs!$GM126+parameters!$H$8*LN(calcs!$GM126)+parameters!$I$8*calcs!$GQ126+parameters!$J$8*(calcs!$GU126+calcs!$GY126) + parameters!$K$8*calcs!$GT126+parameters!$L$8*(calcs!$GV126+calcs!$GZ126)+parameters!$M$8*(calcs!$GT126+calcs!$GV126+calcs!$GZ126)+parameters!$N$8*(calcs!$GO126+calcs!$GR126)+parameters!$O$8*calcs!$HB126+parameters!$P$8*calcs!$HE126</f>
        <v>117.04673487978316</v>
      </c>
      <c r="HT126" s="81"/>
      <c r="HU126" s="97">
        <f>EXP(parameters!$E$10+parameters!$F$10*calcs!$Q126 +parameters!$G$10*calcs!$GM126+parameters!$H$10*LN(calcs!$GM126)+parameters!$I$10*calcs!$GQ126+parameters!$J$10*(calcs!$GU126+calcs!$GY126) + parameters!$K$10*calcs!$GT126+parameters!$L$10*(calcs!$GV126+calcs!$GZ126)+parameters!$M$10*(calcs!$GT126+calcs!$GV126+calcs!$GZ126)+parameters!$N$10*(calcs!$GO126+calcs!$GR126)+parameters!$O$10*calcs!$HB126+parameters!$P$10*calcs!$HE126)</f>
        <v>8.138793477860766E-2</v>
      </c>
      <c r="HV126" s="97">
        <f>EXP(parameters!$E$11+parameters!$F$11*calcs!$Q126 +parameters!$G$11*calcs!$GM126+parameters!$H$11*LN(calcs!$GM126)+parameters!$I$11*calcs!$GQ126+parameters!$J$11*(calcs!$GU126+calcs!$GY126) + parameters!$K$11*calcs!$GT126+parameters!$L$11*(calcs!$GV126+calcs!$GZ126)+parameters!$M$11*(calcs!$GT126+calcs!$GV126+calcs!$GZ126)+parameters!$N$11*(calcs!$GO126+calcs!$GR126)+parameters!$O$11*calcs!$HB126+parameters!$P$11*calcs!$HE126)</f>
        <v>0.17566080279908788</v>
      </c>
      <c r="HX126" s="97">
        <f>EXP(parameters!$E$13+parameters!$F$13*calcs!$Q126 +parameters!$G$13*calcs!$GM126+parameters!$H$13*LN(calcs!$GM126)+parameters!$I$13*calcs!$GQ126+parameters!$J$13*(calcs!$GU126+calcs!$GY126) + parameters!$K$13*calcs!$GT126+parameters!$L$13*(calcs!$GV126+calcs!$GZ126)+parameters!$M$13*(calcs!$GT126+calcs!$GV126+calcs!$GZ126)+parameters!$N$13*(calcs!$GO126+calcs!$GR126)+parameters!$O$13*calcs!$HB126+parameters!$P$13*calcs!$HE126)</f>
        <v>0.43514013288539427</v>
      </c>
      <c r="HY126" s="97">
        <f>EXP(parameters!$E$14+parameters!$F$14*calcs!$Q126 +parameters!$G$14*calcs!$GM126+parameters!$H$14*LN(calcs!$GM126)+parameters!$I$14*calcs!$GQ126+parameters!$J$14*(calcs!$GU126+calcs!$GY126) + parameters!$K$14*calcs!$GT126+parameters!$L$14*(calcs!$GV126+calcs!$GZ126)+parameters!$M$14*(calcs!$GT126+calcs!$GV126+calcs!$GZ126)+parameters!$N$14*(calcs!$GO126+calcs!$GR126)+parameters!$O$14*calcs!$HB126+parameters!$P$14*calcs!$HE126)</f>
        <v>0.27716859113441511</v>
      </c>
      <c r="HZ126" s="81"/>
      <c r="IA126" s="97">
        <f>EXP(parameters!$E$16+parameters!$F$16*calcs!$Q126 +parameters!$G$16*calcs!$GM126+parameters!$H$16*LN(calcs!$GM126)+parameters!$I$16*calcs!$GQ126+parameters!$J$16*(calcs!$GU126+calcs!$GY126) + parameters!$K$16*calcs!$GT126+parameters!$L$16*(calcs!$GV126+calcs!$GZ126)+parameters!$M$16*(calcs!$GT126+calcs!$GV126+calcs!$GZ126)+parameters!$N$16*(calcs!$GO126+calcs!$GR126)+parameters!$O$16*calcs!$HB126+parameters!$P$16*calcs!$HE126)</f>
        <v>1.2657375157425607E-2</v>
      </c>
      <c r="IB126" s="81"/>
      <c r="IC126" s="97">
        <f>(parameters!$E$18+parameters!$F$18*calcs!$Q126 +parameters!$G$18*calcs!$GM126+parameters!$H$18*LN(calcs!$GM126)+parameters!$I$18*calcs!$GQ126+parameters!$J$18*(calcs!$GU126+calcs!$GY126) + parameters!$K$18*calcs!$GT126+parameters!$L$18*(calcs!$GV126+calcs!$GZ126)+parameters!$M$18*(calcs!$GT126+calcs!$GV126+calcs!$GZ126)+parameters!$N$18*(calcs!$GO126+calcs!$GR126)+parameters!$O$18*calcs!$HB126+parameters!$P$18*calcs!$HE126)</f>
        <v>-12.649154016251872</v>
      </c>
      <c r="ID126" s="97">
        <f>EXP(parameters!$E$19+parameters!$F$19*calcs!$Q126 +parameters!$G$19*calcs!$GM126+parameters!$H$19*LN(calcs!$GM126)+parameters!$I$19*calcs!$GQ126+parameters!$J$19*(calcs!$GU126+calcs!$GY126) + parameters!$K$19*calcs!$GT126+parameters!$L$19*(calcs!$GV126+calcs!$GZ126)+parameters!$M$19*(calcs!$GT126+calcs!$GV126+calcs!$GZ126)+parameters!$N$19*(calcs!$GO126+calcs!$GR126)+parameters!$O$19*calcs!$HB126+parameters!$P$19*calcs!$HE126)</f>
        <v>3.026739367730737</v>
      </c>
      <c r="IE126" s="73"/>
      <c r="IF126" s="97">
        <f>(parameters!$E$21+parameters!$F$21*calcs!$Q126 +parameters!$G$21*calcs!$GM126+parameters!$H$21*LN(calcs!$GM126)+parameters!$I$21*calcs!$GQ126+parameters!$J$21*(calcs!$GU126+calcs!$GY126) + parameters!$K$21*calcs!$GT126+parameters!$L$21*(calcs!$GV126+calcs!$GZ126)+parameters!$M$21*(calcs!$GT126+calcs!$GV126+calcs!$GZ126)+parameters!$N$21*(calcs!$GO126+calcs!$GR126)+parameters!$O$21*calcs!$HB126+parameters!$P$21*calcs!$HE126)</f>
        <v>3.3766940806616983</v>
      </c>
      <c r="IG126" s="97">
        <f>(parameters!$E$22+parameters!$F$22*calcs!$Q126 +parameters!$G$22*calcs!$GM126+parameters!$H$22*LN(calcs!$GM126)+parameters!$I$22*calcs!$GQ126+parameters!$J$22*(calcs!$GU126+calcs!$GY126) + parameters!$K$22*calcs!$GT126+parameters!$L$22*(calcs!$GV126+calcs!$GZ126)+parameters!$M$22*(calcs!$GT126+calcs!$GV126+calcs!$GZ126)+parameters!$N$22*(calcs!$GO126+calcs!$GR126)+parameters!$O$22*calcs!$HB126+parameters!$P$22*calcs!$HE126)</f>
        <v>1.5317261907090636</v>
      </c>
      <c r="IH126" s="81"/>
      <c r="II126" s="97">
        <f>(parameters!$E$24+parameters!$F$24*calcs!$Q126 +parameters!$G$24*calcs!$GM126+parameters!$H$24*LN(calcs!$GM126)+parameters!$I$24*calcs!$GQ126+parameters!$J$24*(calcs!$GU126+calcs!$GY126) + parameters!$K$24*calcs!$GT126+parameters!$L$24*(calcs!$GV126+calcs!$GZ126)+parameters!$M$24*(calcs!$GT126+calcs!$GV126+calcs!$GZ126)+parameters!$N$24*(calcs!$GO126+calcs!$GR126)+parameters!$O$24*calcs!$HB126+parameters!$P$24*calcs!$HE126)</f>
        <v>17.943973896133524</v>
      </c>
    </row>
    <row r="127" spans="1:243" x14ac:dyDescent="0.3">
      <c r="A127" s="137" t="s">
        <v>188</v>
      </c>
      <c r="C127" s="114">
        <v>41.53</v>
      </c>
      <c r="D127" s="114">
        <v>5.39</v>
      </c>
      <c r="E127" s="114">
        <v>13.22</v>
      </c>
      <c r="F127" s="114"/>
      <c r="G127" s="114">
        <v>8.01</v>
      </c>
      <c r="H127" s="114">
        <v>7.98</v>
      </c>
      <c r="I127" s="114">
        <v>9.5399999999999991</v>
      </c>
      <c r="J127" s="114"/>
      <c r="K127" s="114">
        <v>2.99</v>
      </c>
      <c r="L127" s="114">
        <v>1.38</v>
      </c>
      <c r="M127" s="91">
        <v>0</v>
      </c>
      <c r="N127" s="91">
        <v>0</v>
      </c>
      <c r="O127" s="91">
        <v>0</v>
      </c>
      <c r="P127" s="91">
        <v>95.759999999999991</v>
      </c>
      <c r="Q127" s="60">
        <v>1025</v>
      </c>
      <c r="R127" s="92">
        <f t="shared" si="513"/>
        <v>0.69124500665778965</v>
      </c>
      <c r="S127" s="93">
        <f t="shared" si="514"/>
        <v>6.7484662576687116E-2</v>
      </c>
      <c r="T127" s="93">
        <f t="shared" si="515"/>
        <v>0.1296571637054095</v>
      </c>
      <c r="U127" s="93">
        <f t="shared" si="516"/>
        <v>0</v>
      </c>
      <c r="V127" s="93">
        <f t="shared" si="517"/>
        <v>0.11149777282850779</v>
      </c>
      <c r="W127" s="93">
        <f t="shared" si="518"/>
        <v>0.19796576531877946</v>
      </c>
      <c r="X127" s="93">
        <f t="shared" si="519"/>
        <v>0.170114122681883</v>
      </c>
      <c r="Y127" s="93">
        <f t="shared" si="520"/>
        <v>0</v>
      </c>
      <c r="Z127" s="93">
        <f t="shared" si="521"/>
        <v>4.824214653350329E-2</v>
      </c>
      <c r="AA127" s="93">
        <f t="shared" si="522"/>
        <v>1.4649152790663604E-2</v>
      </c>
      <c r="AB127" s="93">
        <f t="shared" si="523"/>
        <v>0</v>
      </c>
      <c r="AC127" s="94">
        <f t="shared" si="524"/>
        <v>0</v>
      </c>
      <c r="AD127" s="92">
        <f t="shared" si="525"/>
        <v>1.3824900133155793</v>
      </c>
      <c r="AE127" s="93">
        <f t="shared" si="526"/>
        <v>0.13496932515337423</v>
      </c>
      <c r="AF127" s="93">
        <f t="shared" si="527"/>
        <v>0.38897149111622853</v>
      </c>
      <c r="AG127" s="93">
        <f t="shared" si="528"/>
        <v>0</v>
      </c>
      <c r="AH127" s="93">
        <f t="shared" si="529"/>
        <v>0.11149777282850779</v>
      </c>
      <c r="AI127" s="93">
        <f t="shared" si="530"/>
        <v>0.19796576531877946</v>
      </c>
      <c r="AJ127" s="93">
        <f t="shared" si="531"/>
        <v>0.170114122681883</v>
      </c>
      <c r="AK127" s="93">
        <f t="shared" si="532"/>
        <v>0</v>
      </c>
      <c r="AL127" s="93">
        <f t="shared" si="533"/>
        <v>4.824214653350329E-2</v>
      </c>
      <c r="AM127" s="93">
        <f t="shared" si="534"/>
        <v>1.4649152790663604E-2</v>
      </c>
      <c r="AN127" s="94">
        <f t="shared" si="535"/>
        <v>2.448899789738519</v>
      </c>
      <c r="AO127" s="92">
        <f t="shared" si="536"/>
        <v>12.984308479871883</v>
      </c>
      <c r="AP127" s="93">
        <f t="shared" si="537"/>
        <v>1.2676282188170174</v>
      </c>
      <c r="AQ127" s="93">
        <f t="shared" si="538"/>
        <v>3.653209630365684</v>
      </c>
      <c r="AR127" s="93">
        <f t="shared" si="539"/>
        <v>0</v>
      </c>
      <c r="AS127" s="93">
        <f t="shared" si="540"/>
        <v>1.0471840398702055</v>
      </c>
      <c r="AT127" s="93">
        <f t="shared" si="541"/>
        <v>1.8592890658127323</v>
      </c>
      <c r="AU127" s="93">
        <f t="shared" si="542"/>
        <v>1.5977071981786071</v>
      </c>
      <c r="AV127" s="93">
        <f t="shared" si="543"/>
        <v>0</v>
      </c>
      <c r="AW127" s="93">
        <f t="shared" si="544"/>
        <v>0.45308892381792792</v>
      </c>
      <c r="AX127" s="93">
        <f t="shared" si="545"/>
        <v>0.13758444326594457</v>
      </c>
      <c r="AY127" s="94">
        <f t="shared" si="546"/>
        <v>23</v>
      </c>
      <c r="AZ127" s="92">
        <f t="shared" si="547"/>
        <v>6.4921542399359415</v>
      </c>
      <c r="BA127" s="93">
        <f t="shared" si="548"/>
        <v>0.63381410940850869</v>
      </c>
      <c r="BB127" s="93">
        <f t="shared" si="549"/>
        <v>2.4354730869104562</v>
      </c>
      <c r="BC127" s="93">
        <f t="shared" si="550"/>
        <v>0</v>
      </c>
      <c r="BD127" s="93">
        <f t="shared" si="551"/>
        <v>1.0471840398702055</v>
      </c>
      <c r="BE127" s="93">
        <f t="shared" si="552"/>
        <v>1.8592890658127323</v>
      </c>
      <c r="BF127" s="93">
        <f t="shared" si="553"/>
        <v>1.5977071981786071</v>
      </c>
      <c r="BG127" s="93">
        <f t="shared" si="554"/>
        <v>0</v>
      </c>
      <c r="BH127" s="93">
        <f t="shared" si="555"/>
        <v>0.90617784763585585</v>
      </c>
      <c r="BI127" s="93">
        <f t="shared" si="556"/>
        <v>0.27516888653188915</v>
      </c>
      <c r="BJ127" s="93">
        <f t="shared" si="557"/>
        <v>0</v>
      </c>
      <c r="BK127" s="93">
        <f t="shared" si="558"/>
        <v>0</v>
      </c>
      <c r="BL127" s="93">
        <f t="shared" si="559"/>
        <v>2</v>
      </c>
      <c r="BM127" s="94">
        <f t="shared" si="560"/>
        <v>15.246968474284197</v>
      </c>
      <c r="BN127" s="95">
        <f t="shared" si="561"/>
        <v>6.4921542399359415</v>
      </c>
      <c r="BO127" s="66">
        <f t="shared" si="562"/>
        <v>1.5078457600640585</v>
      </c>
      <c r="BP127" s="66">
        <f t="shared" si="563"/>
        <v>0</v>
      </c>
      <c r="BQ127" s="66">
        <f t="shared" si="564"/>
        <v>8</v>
      </c>
      <c r="BR127" s="66">
        <f t="shared" si="565"/>
        <v>0.9276273268463977</v>
      </c>
      <c r="BS127" s="66">
        <f t="shared" si="566"/>
        <v>0.63381410940850869</v>
      </c>
      <c r="BT127" s="66">
        <f t="shared" si="567"/>
        <v>0</v>
      </c>
      <c r="BU127" s="66"/>
      <c r="BV127" s="66">
        <f t="shared" si="568"/>
        <v>1.8592890658127323</v>
      </c>
      <c r="BW127" s="66">
        <f t="shared" si="569"/>
        <v>1.0471840398702055</v>
      </c>
      <c r="BX127" s="66">
        <f t="shared" si="570"/>
        <v>0</v>
      </c>
      <c r="BY127" s="66">
        <f t="shared" si="571"/>
        <v>4.4679145419378443</v>
      </c>
      <c r="BZ127" s="66">
        <f t="shared" si="572"/>
        <v>0</v>
      </c>
      <c r="CA127" s="66">
        <f t="shared" si="573"/>
        <v>0</v>
      </c>
      <c r="CB127" s="66">
        <f t="shared" si="574"/>
        <v>0</v>
      </c>
      <c r="CC127" s="66">
        <f t="shared" si="575"/>
        <v>1.5977071981786071</v>
      </c>
      <c r="CD127" s="56">
        <f t="shared" si="576"/>
        <v>0.40229280182139293</v>
      </c>
      <c r="CE127" s="66">
        <f t="shared" si="577"/>
        <v>2</v>
      </c>
      <c r="CF127" s="66">
        <f t="shared" si="578"/>
        <v>0.50388504581446292</v>
      </c>
      <c r="CG127" s="66">
        <f t="shared" si="579"/>
        <v>0.27516888653188915</v>
      </c>
      <c r="CH127" s="67">
        <f t="shared" si="580"/>
        <v>0.77905393234635212</v>
      </c>
      <c r="CI127" s="60"/>
      <c r="CJ127" s="60">
        <f t="shared" si="581"/>
        <v>1.2322566138045015</v>
      </c>
      <c r="CK127" s="60">
        <f t="shared" si="582"/>
        <v>1.0493889343960985</v>
      </c>
      <c r="CL127" s="60">
        <f t="shared" si="583"/>
        <v>1.0664299294512247</v>
      </c>
      <c r="CM127" s="60"/>
      <c r="CN127" s="60">
        <f t="shared" si="584"/>
        <v>1</v>
      </c>
      <c r="CO127" s="60">
        <f t="shared" si="585"/>
        <v>6.4921542399359415</v>
      </c>
      <c r="CP127" s="60">
        <f t="shared" si="586"/>
        <v>0.63381410940850869</v>
      </c>
      <c r="CQ127" s="60">
        <f t="shared" si="587"/>
        <v>2.4354730869104562</v>
      </c>
      <c r="CR127" s="60">
        <f t="shared" si="588"/>
        <v>0</v>
      </c>
      <c r="CS127" s="60">
        <f t="shared" si="589"/>
        <v>1.0471840398702055</v>
      </c>
      <c r="CT127" s="60">
        <f t="shared" si="590"/>
        <v>1.8592890658127323</v>
      </c>
      <c r="CU127" s="60">
        <f t="shared" si="591"/>
        <v>1.5977071981786071</v>
      </c>
      <c r="CV127" s="60">
        <f t="shared" si="592"/>
        <v>0</v>
      </c>
      <c r="CW127" s="60">
        <f t="shared" si="593"/>
        <v>0.90617784763585585</v>
      </c>
      <c r="CX127" s="60">
        <f t="shared" si="594"/>
        <v>0.27516888653188915</v>
      </c>
      <c r="CY127" s="60">
        <f t="shared" si="595"/>
        <v>0</v>
      </c>
      <c r="CZ127" s="60">
        <f t="shared" si="596"/>
        <v>0</v>
      </c>
      <c r="DA127" s="60">
        <f t="shared" si="597"/>
        <v>2</v>
      </c>
      <c r="DB127" s="60">
        <f t="shared" si="598"/>
        <v>23</v>
      </c>
      <c r="DC127" s="60">
        <f t="shared" si="510"/>
        <v>0</v>
      </c>
      <c r="DD127" s="60" t="str">
        <f t="shared" si="599"/>
        <v/>
      </c>
      <c r="DE127" s="59">
        <f t="shared" si="600"/>
        <v>6.4921542399359415</v>
      </c>
      <c r="DF127" s="59">
        <f t="shared" si="601"/>
        <v>1.5078457600640585</v>
      </c>
      <c r="DG127" s="59">
        <f t="shared" si="602"/>
        <v>0</v>
      </c>
      <c r="DH127" s="59">
        <f t="shared" si="603"/>
        <v>8</v>
      </c>
      <c r="DI127" s="59">
        <f t="shared" si="604"/>
        <v>0.9276273268463977</v>
      </c>
      <c r="DJ127" s="59">
        <f t="shared" si="605"/>
        <v>0.63381410940850869</v>
      </c>
      <c r="DK127" s="59">
        <f t="shared" si="606"/>
        <v>0</v>
      </c>
      <c r="DL127" s="59">
        <f t="shared" si="607"/>
        <v>0</v>
      </c>
      <c r="DM127" s="59">
        <f t="shared" si="608"/>
        <v>1.8592890658127323</v>
      </c>
      <c r="DN127" s="59">
        <f t="shared" si="609"/>
        <v>1.0471840398702055</v>
      </c>
      <c r="DO127" s="59">
        <f t="shared" si="610"/>
        <v>0</v>
      </c>
      <c r="DP127" s="59">
        <f t="shared" si="611"/>
        <v>4.4679145419378443</v>
      </c>
      <c r="DQ127" s="59">
        <f t="shared" si="612"/>
        <v>0</v>
      </c>
      <c r="DR127" s="59">
        <f t="shared" si="613"/>
        <v>0</v>
      </c>
      <c r="DS127" s="59">
        <f t="shared" si="614"/>
        <v>0</v>
      </c>
      <c r="DT127" s="59">
        <f t="shared" si="615"/>
        <v>1.5977071981786071</v>
      </c>
      <c r="DU127" s="59">
        <f t="shared" si="616"/>
        <v>0.40229280182139293</v>
      </c>
      <c r="DV127" s="59">
        <f t="shared" si="617"/>
        <v>2</v>
      </c>
      <c r="DW127" s="59">
        <f t="shared" si="618"/>
        <v>0.50388504581446292</v>
      </c>
      <c r="DX127" s="59">
        <f t="shared" si="619"/>
        <v>0</v>
      </c>
      <c r="DY127" s="59">
        <f t="shared" si="620"/>
        <v>0.50388504581446292</v>
      </c>
      <c r="DZ127" s="60"/>
      <c r="EA127" s="60">
        <f t="shared" si="621"/>
        <v>0.89609475251538373</v>
      </c>
      <c r="EB127" s="60">
        <f t="shared" si="622"/>
        <v>1.0018835686439966</v>
      </c>
      <c r="EC127" s="60">
        <f t="shared" si="623"/>
        <v>0.92423927219106139</v>
      </c>
      <c r="ED127" s="60">
        <f t="shared" si="624"/>
        <v>0.97774183383679747</v>
      </c>
      <c r="EE127" s="60"/>
      <c r="EF127" s="60">
        <f t="shared" si="625"/>
        <v>1.0018835686439966</v>
      </c>
      <c r="EG127" s="60">
        <f t="shared" si="626"/>
        <v>6.5043826580942747</v>
      </c>
      <c r="EH127" s="60">
        <f t="shared" si="627"/>
        <v>0.6350079417911132</v>
      </c>
      <c r="EI127" s="60">
        <f t="shared" si="628"/>
        <v>2.4400604676502584</v>
      </c>
      <c r="EJ127" s="60">
        <f t="shared" si="629"/>
        <v>0</v>
      </c>
      <c r="EK127" s="60">
        <f t="shared" si="630"/>
        <v>1.0491564828921986</v>
      </c>
      <c r="EL127" s="60">
        <f t="shared" si="631"/>
        <v>1.862791164397223</v>
      </c>
      <c r="EM127" s="60">
        <f t="shared" si="632"/>
        <v>1.600716589359384</v>
      </c>
      <c r="EN127" s="60">
        <f t="shared" si="633"/>
        <v>0</v>
      </c>
      <c r="EO127" s="60">
        <f t="shared" si="634"/>
        <v>0.90788469581554709</v>
      </c>
      <c r="EP127" s="60">
        <f t="shared" si="635"/>
        <v>0.27568718601836406</v>
      </c>
      <c r="EQ127" s="60">
        <f t="shared" si="636"/>
        <v>0</v>
      </c>
      <c r="ER127" s="60">
        <f t="shared" si="637"/>
        <v>0</v>
      </c>
      <c r="ES127" s="60">
        <f t="shared" si="638"/>
        <v>2.0037671372879933</v>
      </c>
      <c r="ET127" s="60">
        <f t="shared" si="639"/>
        <v>23.043322078811922</v>
      </c>
      <c r="EU127" s="60">
        <f t="shared" si="511"/>
        <v>-8.6644157623844364E-2</v>
      </c>
      <c r="EV127" s="60" t="str">
        <f t="shared" si="640"/>
        <v/>
      </c>
      <c r="EW127" s="62">
        <f t="shared" si="641"/>
        <v>6.5043826580942747</v>
      </c>
      <c r="EX127" s="62">
        <f t="shared" si="642"/>
        <v>1.4956173419057253</v>
      </c>
      <c r="EY127" s="62">
        <f t="shared" si="643"/>
        <v>0</v>
      </c>
      <c r="EZ127" s="62">
        <f t="shared" si="644"/>
        <v>8</v>
      </c>
      <c r="FA127" s="62">
        <f t="shared" si="645"/>
        <v>0.94444312574453315</v>
      </c>
      <c r="FB127" s="62">
        <f t="shared" si="646"/>
        <v>0.6350079417911132</v>
      </c>
      <c r="FC127" s="62">
        <f t="shared" si="647"/>
        <v>0</v>
      </c>
      <c r="FD127" s="62">
        <f t="shared" si="648"/>
        <v>-8.6644157623844364E-2</v>
      </c>
      <c r="FE127" s="62">
        <f t="shared" si="649"/>
        <v>1.862791164397223</v>
      </c>
      <c r="FF127" s="62">
        <f t="shared" si="650"/>
        <v>1.135800640516043</v>
      </c>
      <c r="FG127" s="62">
        <f t="shared" si="651"/>
        <v>0</v>
      </c>
      <c r="FH127" s="62">
        <f t="shared" si="652"/>
        <v>4.4913987148250687</v>
      </c>
      <c r="FI127" s="62">
        <f t="shared" si="653"/>
        <v>0</v>
      </c>
      <c r="FJ127" s="62">
        <f t="shared" si="654"/>
        <v>0</v>
      </c>
      <c r="FK127" s="62">
        <f t="shared" si="655"/>
        <v>0</v>
      </c>
      <c r="FL127" s="62">
        <f t="shared" si="656"/>
        <v>1.600716589359384</v>
      </c>
      <c r="FM127" s="62">
        <f t="shared" si="657"/>
        <v>0.39928341064061601</v>
      </c>
      <c r="FN127" s="62">
        <f t="shared" si="658"/>
        <v>2</v>
      </c>
      <c r="FO127" s="62">
        <f t="shared" si="659"/>
        <v>0.50860128517493108</v>
      </c>
      <c r="FP127" s="62">
        <f t="shared" si="660"/>
        <v>0.27568718601836406</v>
      </c>
      <c r="FQ127" s="62">
        <f t="shared" si="661"/>
        <v>0.78428847119329514</v>
      </c>
      <c r="FR127" s="62" t="str">
        <f t="shared" si="662"/>
        <v>Fail</v>
      </c>
      <c r="FS127" s="62" t="str">
        <f t="shared" si="663"/>
        <v>Invalid</v>
      </c>
      <c r="FT127" s="60">
        <f t="shared" si="664"/>
        <v>0.62122198871650158</v>
      </c>
      <c r="FU127" s="60"/>
      <c r="FV127" s="60">
        <f t="shared" si="665"/>
        <v>1.0009417843219983</v>
      </c>
      <c r="FW127" s="60">
        <f t="shared" si="666"/>
        <v>6.4982684490151081</v>
      </c>
      <c r="FX127" s="60">
        <f t="shared" si="667"/>
        <v>0.634411025599811</v>
      </c>
      <c r="FY127" s="60">
        <f t="shared" si="668"/>
        <v>2.4377667772803573</v>
      </c>
      <c r="FZ127" s="60">
        <f t="shared" si="669"/>
        <v>0</v>
      </c>
      <c r="GA127" s="60">
        <f t="shared" si="670"/>
        <v>1.0481702613812021</v>
      </c>
      <c r="GB127" s="60">
        <f t="shared" si="671"/>
        <v>1.8610401151049776</v>
      </c>
      <c r="GC127" s="60">
        <f t="shared" si="672"/>
        <v>1.5992118937689956</v>
      </c>
      <c r="GD127" s="60">
        <f t="shared" si="673"/>
        <v>0</v>
      </c>
      <c r="GE127" s="60">
        <f t="shared" si="674"/>
        <v>0.90703127172570153</v>
      </c>
      <c r="GF127" s="60">
        <f t="shared" si="675"/>
        <v>0.27542803627512663</v>
      </c>
      <c r="GG127" s="60">
        <f t="shared" si="676"/>
        <v>0</v>
      </c>
      <c r="GH127" s="60">
        <f t="shared" si="677"/>
        <v>0</v>
      </c>
      <c r="GI127" s="60">
        <f t="shared" si="678"/>
        <v>2.0018835686439966</v>
      </c>
      <c r="GJ127" s="60">
        <f t="shared" si="679"/>
        <v>23.021661039405959</v>
      </c>
      <c r="GK127" s="60">
        <f t="shared" si="512"/>
        <v>-4.332207881191863E-2</v>
      </c>
      <c r="GL127" s="60"/>
      <c r="GM127" s="88">
        <f t="shared" si="680"/>
        <v>6.4982684490151081</v>
      </c>
      <c r="GN127" s="88">
        <f t="shared" si="681"/>
        <v>1.5017315509848919</v>
      </c>
      <c r="GO127" s="88">
        <f t="shared" si="682"/>
        <v>0</v>
      </c>
      <c r="GP127" s="87">
        <f t="shared" si="683"/>
        <v>8</v>
      </c>
      <c r="GQ127" s="88">
        <f t="shared" si="684"/>
        <v>0.93603522629546543</v>
      </c>
      <c r="GR127" s="88">
        <f t="shared" si="685"/>
        <v>0.634411025599811</v>
      </c>
      <c r="GS127" s="88">
        <f t="shared" si="686"/>
        <v>0</v>
      </c>
      <c r="GT127" s="88">
        <f t="shared" si="687"/>
        <v>-4.332207881191863E-2</v>
      </c>
      <c r="GU127" s="88">
        <f t="shared" si="688"/>
        <v>1.8610401151049776</v>
      </c>
      <c r="GV127" s="88">
        <f t="shared" si="689"/>
        <v>1.0914923401931207</v>
      </c>
      <c r="GW127" s="88">
        <f t="shared" si="690"/>
        <v>0</v>
      </c>
      <c r="GX127" s="87">
        <f t="shared" si="691"/>
        <v>4.4796566283814556</v>
      </c>
      <c r="GY127" s="88">
        <f t="shared" si="692"/>
        <v>0</v>
      </c>
      <c r="GZ127" s="88">
        <f t="shared" si="693"/>
        <v>0</v>
      </c>
      <c r="HA127" s="88">
        <f t="shared" si="694"/>
        <v>0</v>
      </c>
      <c r="HB127" s="88">
        <f t="shared" si="695"/>
        <v>1.5992118937689956</v>
      </c>
      <c r="HC127" s="88">
        <f t="shared" si="696"/>
        <v>0.40078810623100436</v>
      </c>
      <c r="HD127" s="87">
        <f t="shared" si="697"/>
        <v>2</v>
      </c>
      <c r="HE127" s="88">
        <f t="shared" si="698"/>
        <v>0.50624316549469717</v>
      </c>
      <c r="HF127" s="88">
        <f t="shared" si="699"/>
        <v>0.27542803627512663</v>
      </c>
      <c r="HG127" s="88">
        <f t="shared" si="700"/>
        <v>0.78167120176982374</v>
      </c>
      <c r="HH127" s="96" t="str">
        <f t="shared" si="701"/>
        <v>Fail</v>
      </c>
      <c r="HI127" s="83">
        <f t="shared" si="702"/>
        <v>0.63031995186555201</v>
      </c>
      <c r="HJ127" s="83">
        <f t="shared" si="703"/>
        <v>0.78167120176982374</v>
      </c>
      <c r="HK127" s="83">
        <f t="shared" si="704"/>
        <v>0.634411025599811</v>
      </c>
      <c r="HL127" s="83">
        <f t="shared" si="705"/>
        <v>6.4982684490151081</v>
      </c>
      <c r="HM127" s="96" t="str">
        <f t="shared" si="706"/>
        <v>Kaer</v>
      </c>
      <c r="HN127" s="60"/>
      <c r="HO127" s="60"/>
      <c r="HP127" s="97">
        <f>parameters!$E$5+parameters!$F$5*calcs!$Q127 +parameters!$G$5*calcs!$GM127+parameters!$H$5*LN(calcs!$GM127)+parameters!$I$5*calcs!$GQ127+parameters!$J$5*(calcs!$GU127+calcs!$GY127) + parameters!$K$5*calcs!$GT127+parameters!$L$5*(calcs!$GV127+calcs!$GZ127)+parameters!$M$5*(calcs!$GT127+calcs!$GV127+calcs!$GZ127)+parameters!$N$5*(calcs!$GO127+calcs!$GR127)+parameters!$O$5*calcs!$HB127+parameters!$P$5*calcs!$HE127</f>
        <v>73.544757969554098</v>
      </c>
      <c r="HQ127" s="97">
        <f>parameters!$E$6+parameters!$F$6*calcs!$Q127 +parameters!$G$6*calcs!$GM127+parameters!$H$6*LN(calcs!$GM127)+parameters!$I$6*calcs!$GQ127+parameters!$J$6*(calcs!$GU127+calcs!$GY127) + parameters!$K$6*calcs!$GT127+parameters!$L$6*(calcs!$GV127+calcs!$GZ127)+parameters!$M$6*(calcs!$GT127+calcs!$GV127+calcs!$GZ127)+parameters!$N$6*(calcs!$GO127+calcs!$GR127)+parameters!$O$6*calcs!$HB127+parameters!$P$6*calcs!$HE127</f>
        <v>70.79644789537177</v>
      </c>
      <c r="HR127" s="97">
        <f>parameters!$E$7+parameters!$F$7*calcs!$Q127 +parameters!$G$7*calcs!$GM127+parameters!$H$7*LN(calcs!$GM127)+parameters!$I$7*calcs!$GQ127+parameters!$J$7*(calcs!$GU127+calcs!$GY127) + parameters!$K$7*calcs!$GT127+parameters!$L$7*(calcs!$GV127+calcs!$GZ127)+parameters!$M$7*(calcs!$GT127+calcs!$GV127+calcs!$GZ127)+parameters!$N$7*(calcs!$GO127+calcs!$GR127)+parameters!$O$7*calcs!$HB127+parameters!$P$7*calcs!$HE127</f>
        <v>78.28479998640168</v>
      </c>
      <c r="HS127" s="97">
        <f>parameters!$E$8+parameters!$F$8*calcs!$Q127 +parameters!$G$8*calcs!$GM127+parameters!$H$8*LN(calcs!$GM127)+parameters!$I$8*calcs!$GQ127+parameters!$J$8*(calcs!$GU127+calcs!$GY127) + parameters!$K$8*calcs!$GT127+parameters!$L$8*(calcs!$GV127+calcs!$GZ127)+parameters!$M$8*(calcs!$GT127+calcs!$GV127+calcs!$GZ127)+parameters!$N$8*(calcs!$GO127+calcs!$GR127)+parameters!$O$8*calcs!$HB127+parameters!$P$8*calcs!$HE127</f>
        <v>77.582450993769555</v>
      </c>
      <c r="HT127" s="81"/>
      <c r="HU127" s="97">
        <f>EXP(parameters!$E$10+parameters!$F$10*calcs!$Q127 +parameters!$G$10*calcs!$GM127+parameters!$H$10*LN(calcs!$GM127)+parameters!$I$10*calcs!$GQ127+parameters!$J$10*(calcs!$GU127+calcs!$GY127) + parameters!$K$10*calcs!$GT127+parameters!$L$10*(calcs!$GV127+calcs!$GZ127)+parameters!$M$10*(calcs!$GT127+calcs!$GV127+calcs!$GZ127)+parameters!$N$10*(calcs!$GO127+calcs!$GR127)+parameters!$O$10*calcs!$HB127+parameters!$P$10*calcs!$HE127)</f>
        <v>0.45241383938402141</v>
      </c>
      <c r="HV127" s="97">
        <f>EXP(parameters!$E$11+parameters!$F$11*calcs!$Q127 +parameters!$G$11*calcs!$GM127+parameters!$H$11*LN(calcs!$GM127)+parameters!$I$11*calcs!$GQ127+parameters!$J$11*(calcs!$GU127+calcs!$GY127) + parameters!$K$11*calcs!$GT127+parameters!$L$11*(calcs!$GV127+calcs!$GZ127)+parameters!$M$11*(calcs!$GT127+calcs!$GV127+calcs!$GZ127)+parameters!$N$11*(calcs!$GO127+calcs!$GR127)+parameters!$O$11*calcs!$HB127+parameters!$P$11*calcs!$HE127)</f>
        <v>0.61568662417381537</v>
      </c>
      <c r="HX127" s="97">
        <f>EXP(parameters!$E$13+parameters!$F$13*calcs!$Q127 +parameters!$G$13*calcs!$GM127+parameters!$H$13*LN(calcs!$GM127)+parameters!$I$13*calcs!$GQ127+parameters!$J$13*(calcs!$GU127+calcs!$GY127) + parameters!$K$13*calcs!$GT127+parameters!$L$13*(calcs!$GV127+calcs!$GZ127)+parameters!$M$13*(calcs!$GT127+calcs!$GV127+calcs!$GZ127)+parameters!$N$13*(calcs!$GO127+calcs!$GR127)+parameters!$O$13*calcs!$HB127+parameters!$P$13*calcs!$HE127)</f>
        <v>1.2998114815889146</v>
      </c>
      <c r="HY127" s="97">
        <f>EXP(parameters!$E$14+parameters!$F$14*calcs!$Q127 +parameters!$G$14*calcs!$GM127+parameters!$H$14*LN(calcs!$GM127)+parameters!$I$14*calcs!$GQ127+parameters!$J$14*(calcs!$GU127+calcs!$GY127) + parameters!$K$14*calcs!$GT127+parameters!$L$14*(calcs!$GV127+calcs!$GZ127)+parameters!$M$14*(calcs!$GT127+calcs!$GV127+calcs!$GZ127)+parameters!$N$14*(calcs!$GO127+calcs!$GR127)+parameters!$O$14*calcs!$HB127+parameters!$P$14*calcs!$HE127)</f>
        <v>1.8437064607498601</v>
      </c>
      <c r="HZ127" s="81"/>
      <c r="IA127" s="97">
        <f>EXP(parameters!$E$16+parameters!$F$16*calcs!$Q127 +parameters!$G$16*calcs!$GM127+parameters!$H$16*LN(calcs!$GM127)+parameters!$I$16*calcs!$GQ127+parameters!$J$16*(calcs!$GU127+calcs!$GY127) + parameters!$K$16*calcs!$GT127+parameters!$L$16*(calcs!$GV127+calcs!$GZ127)+parameters!$M$16*(calcs!$GT127+calcs!$GV127+calcs!$GZ127)+parameters!$N$16*(calcs!$GO127+calcs!$GR127)+parameters!$O$16*calcs!$HB127+parameters!$P$16*calcs!$HE127)</f>
        <v>0.32869478848804695</v>
      </c>
      <c r="IB127" s="81"/>
      <c r="IC127" s="97">
        <f>(parameters!$E$18+parameters!$F$18*calcs!$Q127 +parameters!$G$18*calcs!$GM127+parameters!$H$18*LN(calcs!$GM127)+parameters!$I$18*calcs!$GQ127+parameters!$J$18*(calcs!$GU127+calcs!$GY127) + parameters!$K$18*calcs!$GT127+parameters!$L$18*(calcs!$GV127+calcs!$GZ127)+parameters!$M$18*(calcs!$GT127+calcs!$GV127+calcs!$GZ127)+parameters!$N$18*(calcs!$GO127+calcs!$GR127)+parameters!$O$18*calcs!$HB127+parameters!$P$18*calcs!$HE127)</f>
        <v>-1.256810011573573</v>
      </c>
      <c r="ID127" s="97">
        <f>EXP(parameters!$E$19+parameters!$F$19*calcs!$Q127 +parameters!$G$19*calcs!$GM127+parameters!$H$19*LN(calcs!$GM127)+parameters!$I$19*calcs!$GQ127+parameters!$J$19*(calcs!$GU127+calcs!$GY127) + parameters!$K$19*calcs!$GT127+parameters!$L$19*(calcs!$GV127+calcs!$GZ127)+parameters!$M$19*(calcs!$GT127+calcs!$GV127+calcs!$GZ127)+parameters!$N$19*(calcs!$GO127+calcs!$GR127)+parameters!$O$19*calcs!$HB127+parameters!$P$19*calcs!$HE127)</f>
        <v>3.6252835554543488</v>
      </c>
      <c r="IE127" s="73"/>
      <c r="IF127" s="97">
        <f>(parameters!$E$21+parameters!$F$21*calcs!$Q127 +parameters!$G$21*calcs!$GM127+parameters!$H$21*LN(calcs!$GM127)+parameters!$I$21*calcs!$GQ127+parameters!$J$21*(calcs!$GU127+calcs!$GY127) + parameters!$K$21*calcs!$GT127+parameters!$L$21*(calcs!$GV127+calcs!$GZ127)+parameters!$M$21*(calcs!$GT127+calcs!$GV127+calcs!$GZ127)+parameters!$N$21*(calcs!$GO127+calcs!$GR127)+parameters!$O$21*calcs!$HB127+parameters!$P$21*calcs!$HE127)</f>
        <v>2.4415489500918754</v>
      </c>
      <c r="IG127" s="97">
        <f>(parameters!$E$22+parameters!$F$22*calcs!$Q127 +parameters!$G$22*calcs!$GM127+parameters!$H$22*LN(calcs!$GM127)+parameters!$I$22*calcs!$GQ127+parameters!$J$22*(calcs!$GU127+calcs!$GY127) + parameters!$K$22*calcs!$GT127+parameters!$L$22*(calcs!$GV127+calcs!$GZ127)+parameters!$M$22*(calcs!$GT127+calcs!$GV127+calcs!$GZ127)+parameters!$N$22*(calcs!$GO127+calcs!$GR127)+parameters!$O$22*calcs!$HB127+parameters!$P$22*calcs!$HE127)</f>
        <v>3.6805114506533712</v>
      </c>
      <c r="IH127" s="81"/>
      <c r="II127" s="97">
        <f>(parameters!$E$24+parameters!$F$24*calcs!$Q127 +parameters!$G$24*calcs!$GM127+parameters!$H$24*LN(calcs!$GM127)+parameters!$I$24*calcs!$GQ127+parameters!$J$24*(calcs!$GU127+calcs!$GY127) + parameters!$K$24*calcs!$GT127+parameters!$L$24*(calcs!$GV127+calcs!$GZ127)+parameters!$M$24*(calcs!$GT127+calcs!$GV127+calcs!$GZ127)+parameters!$N$24*(calcs!$GO127+calcs!$GR127)+parameters!$O$24*calcs!$HB127+parameters!$P$24*calcs!$HE127)</f>
        <v>20.150754183952007</v>
      </c>
    </row>
    <row r="128" spans="1:243" x14ac:dyDescent="0.3">
      <c r="A128" s="137" t="s">
        <v>188</v>
      </c>
      <c r="C128" s="114">
        <v>53.2</v>
      </c>
      <c r="D128" s="114">
        <v>0.44</v>
      </c>
      <c r="E128" s="114">
        <v>19.420000000000002</v>
      </c>
      <c r="F128" s="114"/>
      <c r="G128" s="114">
        <v>9.25</v>
      </c>
      <c r="H128" s="114">
        <v>1.36</v>
      </c>
      <c r="I128" s="114">
        <v>2.76</v>
      </c>
      <c r="J128" s="114"/>
      <c r="K128" s="114">
        <v>5.15</v>
      </c>
      <c r="L128" s="114">
        <v>3.42</v>
      </c>
      <c r="M128" s="91">
        <v>0</v>
      </c>
      <c r="N128" s="91">
        <v>0</v>
      </c>
      <c r="O128" s="91">
        <v>0</v>
      </c>
      <c r="P128" s="91">
        <v>95.759999999999991</v>
      </c>
      <c r="Q128" s="60">
        <v>1025</v>
      </c>
      <c r="R128" s="92">
        <f t="shared" si="513"/>
        <v>0.88548601864181098</v>
      </c>
      <c r="S128" s="93">
        <f t="shared" si="514"/>
        <v>5.5089520470764991E-3</v>
      </c>
      <c r="T128" s="93">
        <f t="shared" si="515"/>
        <v>0.19046460810582849</v>
      </c>
      <c r="U128" s="93">
        <f t="shared" si="516"/>
        <v>0</v>
      </c>
      <c r="V128" s="93">
        <f t="shared" si="517"/>
        <v>0.12875835189309576</v>
      </c>
      <c r="W128" s="93">
        <f t="shared" si="518"/>
        <v>3.3738526420243116E-2</v>
      </c>
      <c r="X128" s="93">
        <f t="shared" si="519"/>
        <v>4.9215406562054205E-2</v>
      </c>
      <c r="Y128" s="93">
        <f t="shared" si="520"/>
        <v>0</v>
      </c>
      <c r="Z128" s="93">
        <f t="shared" si="521"/>
        <v>8.3092660417238104E-2</v>
      </c>
      <c r="AA128" s="93">
        <f t="shared" si="522"/>
        <v>3.6304422133383717E-2</v>
      </c>
      <c r="AB128" s="93">
        <f t="shared" si="523"/>
        <v>0</v>
      </c>
      <c r="AC128" s="94">
        <f t="shared" si="524"/>
        <v>0</v>
      </c>
      <c r="AD128" s="92">
        <f t="shared" si="525"/>
        <v>1.770972037283622</v>
      </c>
      <c r="AE128" s="93">
        <f t="shared" si="526"/>
        <v>1.1017904094152998E-2</v>
      </c>
      <c r="AF128" s="93">
        <f t="shared" si="527"/>
        <v>0.57139382431748542</v>
      </c>
      <c r="AG128" s="93">
        <f t="shared" si="528"/>
        <v>0</v>
      </c>
      <c r="AH128" s="93">
        <f t="shared" si="529"/>
        <v>0.12875835189309576</v>
      </c>
      <c r="AI128" s="93">
        <f t="shared" si="530"/>
        <v>3.3738526420243116E-2</v>
      </c>
      <c r="AJ128" s="93">
        <f t="shared" si="531"/>
        <v>4.9215406562054205E-2</v>
      </c>
      <c r="AK128" s="93">
        <f t="shared" si="532"/>
        <v>0</v>
      </c>
      <c r="AL128" s="93">
        <f t="shared" si="533"/>
        <v>8.3092660417238104E-2</v>
      </c>
      <c r="AM128" s="93">
        <f t="shared" si="534"/>
        <v>3.6304422133383717E-2</v>
      </c>
      <c r="AN128" s="94">
        <f t="shared" si="535"/>
        <v>2.6844931331212747</v>
      </c>
      <c r="AO128" s="92">
        <f t="shared" si="536"/>
        <v>15.173202104698094</v>
      </c>
      <c r="AP128" s="93">
        <f t="shared" si="537"/>
        <v>9.4398376750875007E-2</v>
      </c>
      <c r="AQ128" s="93">
        <f t="shared" si="538"/>
        <v>4.8955453814187342</v>
      </c>
      <c r="AR128" s="93">
        <f t="shared" si="539"/>
        <v>0</v>
      </c>
      <c r="AS128" s="93">
        <f t="shared" si="540"/>
        <v>1.103166201843816</v>
      </c>
      <c r="AT128" s="93">
        <f t="shared" si="541"/>
        <v>0.28906242973449081</v>
      </c>
      <c r="AU128" s="93">
        <f t="shared" si="542"/>
        <v>0.42166408882227879</v>
      </c>
      <c r="AV128" s="93">
        <f t="shared" si="543"/>
        <v>0</v>
      </c>
      <c r="AW128" s="93">
        <f t="shared" si="544"/>
        <v>0.71191509712464562</v>
      </c>
      <c r="AX128" s="93">
        <f t="shared" si="545"/>
        <v>0.3110463196070703</v>
      </c>
      <c r="AY128" s="94">
        <f t="shared" si="546"/>
        <v>23.000000000000004</v>
      </c>
      <c r="AZ128" s="92">
        <f t="shared" si="547"/>
        <v>7.5866010523490468</v>
      </c>
      <c r="BA128" s="93">
        <f t="shared" si="548"/>
        <v>4.7199188375437504E-2</v>
      </c>
      <c r="BB128" s="93">
        <f t="shared" si="549"/>
        <v>3.2636969209458226</v>
      </c>
      <c r="BC128" s="93">
        <f t="shared" si="550"/>
        <v>0</v>
      </c>
      <c r="BD128" s="93">
        <f t="shared" si="551"/>
        <v>1.103166201843816</v>
      </c>
      <c r="BE128" s="93">
        <f t="shared" si="552"/>
        <v>0.28906242973449081</v>
      </c>
      <c r="BF128" s="93">
        <f t="shared" si="553"/>
        <v>0.42166408882227879</v>
      </c>
      <c r="BG128" s="93">
        <f t="shared" si="554"/>
        <v>0</v>
      </c>
      <c r="BH128" s="93">
        <f t="shared" si="555"/>
        <v>1.4238301942492912</v>
      </c>
      <c r="BI128" s="93">
        <f t="shared" si="556"/>
        <v>0.6220926392141406</v>
      </c>
      <c r="BJ128" s="93">
        <f t="shared" si="557"/>
        <v>0</v>
      </c>
      <c r="BK128" s="93">
        <f t="shared" si="558"/>
        <v>0</v>
      </c>
      <c r="BL128" s="93">
        <f t="shared" si="559"/>
        <v>2</v>
      </c>
      <c r="BM128" s="94">
        <f t="shared" si="560"/>
        <v>14.757312715534326</v>
      </c>
      <c r="BN128" s="95">
        <f t="shared" si="561"/>
        <v>7.5866010523490468</v>
      </c>
      <c r="BO128" s="66">
        <f t="shared" si="562"/>
        <v>0.4133989476509532</v>
      </c>
      <c r="BP128" s="66">
        <f t="shared" si="563"/>
        <v>0</v>
      </c>
      <c r="BQ128" s="66">
        <f t="shared" si="564"/>
        <v>8</v>
      </c>
      <c r="BR128" s="66">
        <f t="shared" si="565"/>
        <v>2.8502979732948694</v>
      </c>
      <c r="BS128" s="66">
        <f t="shared" si="566"/>
        <v>4.7199188375437504E-2</v>
      </c>
      <c r="BT128" s="66">
        <f t="shared" si="567"/>
        <v>0</v>
      </c>
      <c r="BU128" s="66"/>
      <c r="BV128" s="66">
        <f t="shared" si="568"/>
        <v>0.28906242973449081</v>
      </c>
      <c r="BW128" s="66">
        <f t="shared" si="569"/>
        <v>1.103166201843816</v>
      </c>
      <c r="BX128" s="66">
        <f t="shared" si="570"/>
        <v>0</v>
      </c>
      <c r="BY128" s="66">
        <f t="shared" si="571"/>
        <v>4.2897257932486141</v>
      </c>
      <c r="BZ128" s="66">
        <f t="shared" si="572"/>
        <v>0</v>
      </c>
      <c r="CA128" s="66">
        <f t="shared" si="573"/>
        <v>0</v>
      </c>
      <c r="CB128" s="66">
        <f t="shared" si="574"/>
        <v>0</v>
      </c>
      <c r="CC128" s="66">
        <f t="shared" si="575"/>
        <v>0.42166408882227879</v>
      </c>
      <c r="CD128" s="56">
        <f t="shared" si="576"/>
        <v>0.42166408882227879</v>
      </c>
      <c r="CE128" s="66">
        <f t="shared" si="577"/>
        <v>0.84332817764455759</v>
      </c>
      <c r="CF128" s="66">
        <f t="shared" si="578"/>
        <v>1.0021661054270123</v>
      </c>
      <c r="CG128" s="66">
        <f t="shared" si="579"/>
        <v>0.6220926392141406</v>
      </c>
      <c r="CH128" s="67">
        <f t="shared" si="580"/>
        <v>1.6242587446411529</v>
      </c>
      <c r="CI128" s="60"/>
      <c r="CJ128" s="60">
        <f t="shared" si="581"/>
        <v>1.054490666478759</v>
      </c>
      <c r="CK128" s="60">
        <f t="shared" si="582"/>
        <v>1.0842082368531472</v>
      </c>
      <c r="CL128" s="60">
        <f t="shared" si="583"/>
        <v>1.1800440501913276</v>
      </c>
      <c r="CM128" s="60"/>
      <c r="CN128" s="60">
        <f t="shared" si="584"/>
        <v>1</v>
      </c>
      <c r="CO128" s="60">
        <f t="shared" si="585"/>
        <v>7.5866010523490468</v>
      </c>
      <c r="CP128" s="60">
        <f t="shared" si="586"/>
        <v>4.7199188375437504E-2</v>
      </c>
      <c r="CQ128" s="60">
        <f t="shared" si="587"/>
        <v>3.2636969209458226</v>
      </c>
      <c r="CR128" s="60">
        <f t="shared" si="588"/>
        <v>0</v>
      </c>
      <c r="CS128" s="60">
        <f t="shared" si="589"/>
        <v>1.103166201843816</v>
      </c>
      <c r="CT128" s="60">
        <f t="shared" si="590"/>
        <v>0.28906242973449081</v>
      </c>
      <c r="CU128" s="60">
        <f t="shared" si="591"/>
        <v>0.42166408882227879</v>
      </c>
      <c r="CV128" s="60">
        <f t="shared" si="592"/>
        <v>0</v>
      </c>
      <c r="CW128" s="60">
        <f t="shared" si="593"/>
        <v>1.4238301942492912</v>
      </c>
      <c r="CX128" s="60">
        <f t="shared" si="594"/>
        <v>0.6220926392141406</v>
      </c>
      <c r="CY128" s="60">
        <f t="shared" si="595"/>
        <v>0</v>
      </c>
      <c r="CZ128" s="60">
        <f t="shared" si="596"/>
        <v>0</v>
      </c>
      <c r="DA128" s="60">
        <f t="shared" si="597"/>
        <v>2</v>
      </c>
      <c r="DB128" s="60">
        <f t="shared" si="598"/>
        <v>23.000000000000004</v>
      </c>
      <c r="DC128" s="60">
        <f t="shared" si="510"/>
        <v>-7.1054273576010019E-15</v>
      </c>
      <c r="DD128" s="60" t="str">
        <f t="shared" si="599"/>
        <v/>
      </c>
      <c r="DE128" s="59">
        <f t="shared" si="600"/>
        <v>7.5866010523490468</v>
      </c>
      <c r="DF128" s="59">
        <f t="shared" si="601"/>
        <v>0.4133989476509532</v>
      </c>
      <c r="DG128" s="59">
        <f t="shared" si="602"/>
        <v>0</v>
      </c>
      <c r="DH128" s="59">
        <f t="shared" si="603"/>
        <v>8</v>
      </c>
      <c r="DI128" s="59">
        <f t="shared" si="604"/>
        <v>2.8502979732948694</v>
      </c>
      <c r="DJ128" s="59">
        <f t="shared" si="605"/>
        <v>4.7199188375437504E-2</v>
      </c>
      <c r="DK128" s="59">
        <f t="shared" si="606"/>
        <v>0</v>
      </c>
      <c r="DL128" s="59">
        <f t="shared" si="607"/>
        <v>-7.1054273576010019E-15</v>
      </c>
      <c r="DM128" s="59">
        <f t="shared" si="608"/>
        <v>0.28906242973449081</v>
      </c>
      <c r="DN128" s="59">
        <f t="shared" si="609"/>
        <v>1.1031662018438231</v>
      </c>
      <c r="DO128" s="59">
        <f t="shared" si="610"/>
        <v>0</v>
      </c>
      <c r="DP128" s="59">
        <f t="shared" si="611"/>
        <v>4.2897257932486141</v>
      </c>
      <c r="DQ128" s="59">
        <f t="shared" si="612"/>
        <v>0</v>
      </c>
      <c r="DR128" s="59">
        <f t="shared" si="613"/>
        <v>0</v>
      </c>
      <c r="DS128" s="59">
        <f t="shared" si="614"/>
        <v>0</v>
      </c>
      <c r="DT128" s="59">
        <f t="shared" si="615"/>
        <v>0.42166408882227879</v>
      </c>
      <c r="DU128" s="59">
        <f t="shared" si="616"/>
        <v>1.4238301942492912</v>
      </c>
      <c r="DV128" s="59">
        <f t="shared" si="617"/>
        <v>1.8454942830715702</v>
      </c>
      <c r="DW128" s="59">
        <f t="shared" si="618"/>
        <v>0</v>
      </c>
      <c r="DX128" s="59">
        <f t="shared" si="619"/>
        <v>0</v>
      </c>
      <c r="DY128" s="59">
        <f t="shared" si="620"/>
        <v>0</v>
      </c>
      <c r="DZ128" s="60"/>
      <c r="EA128" s="60">
        <f t="shared" si="621"/>
        <v>0.737306940296928</v>
      </c>
      <c r="EB128" s="60">
        <f t="shared" si="622"/>
        <v>1.0611790915889965</v>
      </c>
      <c r="EC128" s="60">
        <f t="shared" si="623"/>
        <v>1.0227048434991506</v>
      </c>
      <c r="ED128" s="60">
        <f t="shared" si="624"/>
        <v>0.97657978665135614</v>
      </c>
      <c r="EE128" s="60"/>
      <c r="EF128" s="60">
        <f t="shared" si="625"/>
        <v>1.0611790915889965</v>
      </c>
      <c r="EG128" s="60">
        <f t="shared" si="626"/>
        <v>8.0507424129798864</v>
      </c>
      <c r="EH128" s="60">
        <f t="shared" si="627"/>
        <v>5.0086791843984693E-2</v>
      </c>
      <c r="EI128" s="60">
        <f t="shared" si="628"/>
        <v>3.4633669337910931</v>
      </c>
      <c r="EJ128" s="60">
        <f t="shared" si="629"/>
        <v>0</v>
      </c>
      <c r="EK128" s="60">
        <f t="shared" si="630"/>
        <v>1.1706569079443041</v>
      </c>
      <c r="EL128" s="60">
        <f t="shared" si="631"/>
        <v>0.30674700659815507</v>
      </c>
      <c r="EM128" s="60">
        <f t="shared" si="632"/>
        <v>0.44746111473212774</v>
      </c>
      <c r="EN128" s="60">
        <f t="shared" si="633"/>
        <v>0</v>
      </c>
      <c r="EO128" s="60">
        <f t="shared" si="634"/>
        <v>1.5109388321104473</v>
      </c>
      <c r="EP128" s="60">
        <f t="shared" si="635"/>
        <v>0.66015170176546301</v>
      </c>
      <c r="EQ128" s="60">
        <f t="shared" si="636"/>
        <v>0</v>
      </c>
      <c r="ER128" s="60">
        <f t="shared" si="637"/>
        <v>0</v>
      </c>
      <c r="ES128" s="60">
        <f t="shared" si="638"/>
        <v>2.122358183177993</v>
      </c>
      <c r="ET128" s="60">
        <f t="shared" si="639"/>
        <v>24.407119106546926</v>
      </c>
      <c r="EU128" s="60">
        <f t="shared" si="511"/>
        <v>-2.8142382130938515</v>
      </c>
      <c r="EV128" s="60" t="str">
        <f t="shared" si="640"/>
        <v/>
      </c>
      <c r="EW128" s="62">
        <f t="shared" si="641"/>
        <v>8.0507424129798864</v>
      </c>
      <c r="EX128" s="62">
        <f t="shared" si="642"/>
        <v>0</v>
      </c>
      <c r="EY128" s="62">
        <f t="shared" si="643"/>
        <v>0</v>
      </c>
      <c r="EZ128" s="62">
        <f t="shared" si="644"/>
        <v>8.0507424129798864</v>
      </c>
      <c r="FA128" s="62">
        <f t="shared" si="645"/>
        <v>3.4633669337910931</v>
      </c>
      <c r="FB128" s="62">
        <f t="shared" si="646"/>
        <v>5.0086791843984693E-2</v>
      </c>
      <c r="FC128" s="62">
        <f t="shared" si="647"/>
        <v>0</v>
      </c>
      <c r="FD128" s="62">
        <f t="shared" si="648"/>
        <v>-2.8142382130938515</v>
      </c>
      <c r="FE128" s="62">
        <f t="shared" si="649"/>
        <v>0.30674700659815507</v>
      </c>
      <c r="FF128" s="62">
        <f t="shared" si="650"/>
        <v>3.9848951210381554</v>
      </c>
      <c r="FG128" s="62">
        <f t="shared" si="651"/>
        <v>0</v>
      </c>
      <c r="FH128" s="62">
        <f t="shared" si="652"/>
        <v>4.9908576401775369</v>
      </c>
      <c r="FI128" s="62">
        <f t="shared" si="653"/>
        <v>0</v>
      </c>
      <c r="FJ128" s="62">
        <f t="shared" si="654"/>
        <v>0</v>
      </c>
      <c r="FK128" s="62">
        <f t="shared" si="655"/>
        <v>0</v>
      </c>
      <c r="FL128" s="62">
        <f t="shared" si="656"/>
        <v>0.44746111473212774</v>
      </c>
      <c r="FM128" s="62">
        <f t="shared" si="657"/>
        <v>1.5109388321104473</v>
      </c>
      <c r="FN128" s="62">
        <f t="shared" si="658"/>
        <v>1.958399946842575</v>
      </c>
      <c r="FO128" s="62">
        <f t="shared" si="659"/>
        <v>0</v>
      </c>
      <c r="FP128" s="62">
        <f t="shared" si="660"/>
        <v>0.66015170176546301</v>
      </c>
      <c r="FQ128" s="62">
        <f t="shared" si="661"/>
        <v>0.66015170176546301</v>
      </c>
      <c r="FR128" s="62" t="str">
        <f t="shared" si="662"/>
        <v>Fail</v>
      </c>
      <c r="FS128" s="62" t="str">
        <f t="shared" si="663"/>
        <v>Low-Ca</v>
      </c>
      <c r="FT128" s="60">
        <f t="shared" si="664"/>
        <v>7.1475439348224687E-2</v>
      </c>
      <c r="FU128" s="60"/>
      <c r="FV128" s="60">
        <f t="shared" si="665"/>
        <v>1.0305895457944982</v>
      </c>
      <c r="FW128" s="60">
        <f t="shared" si="666"/>
        <v>7.8186717326644661</v>
      </c>
      <c r="FX128" s="60">
        <f t="shared" si="667"/>
        <v>4.8642990109711098E-2</v>
      </c>
      <c r="FY128" s="60">
        <f t="shared" si="668"/>
        <v>3.3635319273684576</v>
      </c>
      <c r="FZ128" s="60">
        <f t="shared" si="669"/>
        <v>0</v>
      </c>
      <c r="GA128" s="60">
        <f t="shared" si="670"/>
        <v>1.13691155489406</v>
      </c>
      <c r="GB128" s="60">
        <f t="shared" si="671"/>
        <v>0.29790471816632297</v>
      </c>
      <c r="GC128" s="60">
        <f t="shared" si="672"/>
        <v>0.43456260177720324</v>
      </c>
      <c r="GD128" s="60">
        <f t="shared" si="673"/>
        <v>0</v>
      </c>
      <c r="GE128" s="60">
        <f t="shared" si="674"/>
        <v>1.4673845131798693</v>
      </c>
      <c r="GF128" s="60">
        <f t="shared" si="675"/>
        <v>0.6411221704898018</v>
      </c>
      <c r="GG128" s="60">
        <f t="shared" si="676"/>
        <v>0</v>
      </c>
      <c r="GH128" s="60">
        <f t="shared" si="677"/>
        <v>0</v>
      </c>
      <c r="GI128" s="60">
        <f t="shared" si="678"/>
        <v>2.0611790915889965</v>
      </c>
      <c r="GJ128" s="60">
        <f t="shared" si="679"/>
        <v>23.703559553273461</v>
      </c>
      <c r="GK128" s="60">
        <f t="shared" si="512"/>
        <v>-1.4071191065469222</v>
      </c>
      <c r="GL128" s="60"/>
      <c r="GM128" s="88">
        <f t="shared" si="680"/>
        <v>7.8186717326644661</v>
      </c>
      <c r="GN128" s="88">
        <f t="shared" si="681"/>
        <v>0.18132826733553387</v>
      </c>
      <c r="GO128" s="88">
        <f t="shared" si="682"/>
        <v>0</v>
      </c>
      <c r="GP128" s="87">
        <f t="shared" si="683"/>
        <v>8</v>
      </c>
      <c r="GQ128" s="88">
        <f t="shared" si="684"/>
        <v>3.1822036600329238</v>
      </c>
      <c r="GR128" s="88">
        <f t="shared" si="685"/>
        <v>4.8642990109711098E-2</v>
      </c>
      <c r="GS128" s="88">
        <f t="shared" si="686"/>
        <v>0</v>
      </c>
      <c r="GT128" s="88">
        <f t="shared" si="687"/>
        <v>-1.4071191065469222</v>
      </c>
      <c r="GU128" s="88">
        <f t="shared" si="688"/>
        <v>0.29790471816632297</v>
      </c>
      <c r="GV128" s="88">
        <f t="shared" si="689"/>
        <v>2.5440306614409822</v>
      </c>
      <c r="GW128" s="88">
        <f t="shared" si="690"/>
        <v>0</v>
      </c>
      <c r="GX128" s="87">
        <f t="shared" si="691"/>
        <v>4.6656629232030173</v>
      </c>
      <c r="GY128" s="88">
        <f t="shared" si="692"/>
        <v>0</v>
      </c>
      <c r="GZ128" s="88">
        <f t="shared" si="693"/>
        <v>0</v>
      </c>
      <c r="HA128" s="88">
        <f t="shared" si="694"/>
        <v>0</v>
      </c>
      <c r="HB128" s="88">
        <f t="shared" si="695"/>
        <v>0.43456260177720324</v>
      </c>
      <c r="HC128" s="88">
        <f t="shared" si="696"/>
        <v>1.4673845131798693</v>
      </c>
      <c r="HD128" s="87">
        <f t="shared" si="697"/>
        <v>1.9019471149570726</v>
      </c>
      <c r="HE128" s="88">
        <f t="shared" si="698"/>
        <v>0</v>
      </c>
      <c r="HF128" s="88">
        <f t="shared" si="699"/>
        <v>0.6411221704898018</v>
      </c>
      <c r="HG128" s="88">
        <f t="shared" si="700"/>
        <v>0.6411221704898018</v>
      </c>
      <c r="HH128" s="96" t="str">
        <f t="shared" si="701"/>
        <v>Fail</v>
      </c>
      <c r="HI128" s="83">
        <f t="shared" si="702"/>
        <v>0.10482459253084321</v>
      </c>
      <c r="HJ128" s="83">
        <f t="shared" si="703"/>
        <v>0.6411221704898018</v>
      </c>
      <c r="HK128" s="83">
        <f t="shared" si="704"/>
        <v>4.8642990109711098E-2</v>
      </c>
      <c r="HL128" s="83">
        <f t="shared" si="705"/>
        <v>7.8186717326644661</v>
      </c>
      <c r="HM128" s="96" t="str">
        <f t="shared" si="706"/>
        <v>Ferro-edenite</v>
      </c>
      <c r="HN128" s="60"/>
      <c r="HO128" s="60"/>
      <c r="HP128" s="97">
        <f>parameters!$E$5+parameters!$F$5*calcs!$Q128 +parameters!$G$5*calcs!$GM128+parameters!$H$5*LN(calcs!$GM128)+parameters!$I$5*calcs!$GQ128+parameters!$J$5*(calcs!$GU128+calcs!$GY128) + parameters!$K$5*calcs!$GT128+parameters!$L$5*(calcs!$GV128+calcs!$GZ128)+parameters!$M$5*(calcs!$GT128+calcs!$GV128+calcs!$GZ128)+parameters!$N$5*(calcs!$GO128+calcs!$GR128)+parameters!$O$5*calcs!$HB128+parameters!$P$5*calcs!$HE128</f>
        <v>68.764265743125918</v>
      </c>
      <c r="HQ128" s="97">
        <f>parameters!$E$6+parameters!$F$6*calcs!$Q128 +parameters!$G$6*calcs!$GM128+parameters!$H$6*LN(calcs!$GM128)+parameters!$I$6*calcs!$GQ128+parameters!$J$6*(calcs!$GU128+calcs!$GY128) + parameters!$K$6*calcs!$GT128+parameters!$L$6*(calcs!$GV128+calcs!$GZ128)+parameters!$M$6*(calcs!$GT128+calcs!$GV128+calcs!$GZ128)+parameters!$N$6*(calcs!$GO128+calcs!$GR128)+parameters!$O$6*calcs!$HB128+parameters!$P$6*calcs!$HE128</f>
        <v>71.402323541934251</v>
      </c>
      <c r="HR128" s="97">
        <f>parameters!$E$7+parameters!$F$7*calcs!$Q128 +parameters!$G$7*calcs!$GM128+parameters!$H$7*LN(calcs!$GM128)+parameters!$I$7*calcs!$GQ128+parameters!$J$7*(calcs!$GU128+calcs!$GY128) + parameters!$K$7*calcs!$GT128+parameters!$L$7*(calcs!$GV128+calcs!$GZ128)+parameters!$M$7*(calcs!$GT128+calcs!$GV128+calcs!$GZ128)+parameters!$N$7*(calcs!$GO128+calcs!$GR128)+parameters!$O$7*calcs!$HB128+parameters!$P$7*calcs!$HE128</f>
        <v>120.09059885997064</v>
      </c>
      <c r="HS128" s="97">
        <f>parameters!$E$8+parameters!$F$8*calcs!$Q128 +parameters!$G$8*calcs!$GM128+parameters!$H$8*LN(calcs!$GM128)+parameters!$I$8*calcs!$GQ128+parameters!$J$8*(calcs!$GU128+calcs!$GY128) + parameters!$K$8*calcs!$GT128+parameters!$L$8*(calcs!$GV128+calcs!$GZ128)+parameters!$M$8*(calcs!$GT128+calcs!$GV128+calcs!$GZ128)+parameters!$N$8*(calcs!$GO128+calcs!$GR128)+parameters!$O$8*calcs!$HB128+parameters!$P$8*calcs!$HE128</f>
        <v>119.75536431929015</v>
      </c>
      <c r="HT128" s="81"/>
      <c r="HU128" s="97">
        <f>EXP(parameters!$E$10+parameters!$F$10*calcs!$Q128 +parameters!$G$10*calcs!$GM128+parameters!$H$10*LN(calcs!$GM128)+parameters!$I$10*calcs!$GQ128+parameters!$J$10*(calcs!$GU128+calcs!$GY128) + parameters!$K$10*calcs!$GT128+parameters!$L$10*(calcs!$GV128+calcs!$GZ128)+parameters!$M$10*(calcs!$GT128+calcs!$GV128+calcs!$GZ128)+parameters!$N$10*(calcs!$GO128+calcs!$GR128)+parameters!$O$10*calcs!$HB128+parameters!$P$10*calcs!$HE128)</f>
        <v>6.4767399561125705E-2</v>
      </c>
      <c r="HV128" s="97">
        <f>EXP(parameters!$E$11+parameters!$F$11*calcs!$Q128 +parameters!$G$11*calcs!$GM128+parameters!$H$11*LN(calcs!$GM128)+parameters!$I$11*calcs!$GQ128+parameters!$J$11*(calcs!$GU128+calcs!$GY128) + parameters!$K$11*calcs!$GT128+parameters!$L$11*(calcs!$GV128+calcs!$GZ128)+parameters!$M$11*(calcs!$GT128+calcs!$GV128+calcs!$GZ128)+parameters!$N$11*(calcs!$GO128+calcs!$GR128)+parameters!$O$11*calcs!$HB128+parameters!$P$11*calcs!$HE128)</f>
        <v>0.15494823693663429</v>
      </c>
      <c r="HX128" s="97">
        <f>EXP(parameters!$E$13+parameters!$F$13*calcs!$Q128 +parameters!$G$13*calcs!$GM128+parameters!$H$13*LN(calcs!$GM128)+parameters!$I$13*calcs!$GQ128+parameters!$J$13*(calcs!$GU128+calcs!$GY128) + parameters!$K$13*calcs!$GT128+parameters!$L$13*(calcs!$GV128+calcs!$GZ128)+parameters!$M$13*(calcs!$GT128+calcs!$GV128+calcs!$GZ128)+parameters!$N$13*(calcs!$GO128+calcs!$GR128)+parameters!$O$13*calcs!$HB128+parameters!$P$13*calcs!$HE128)</f>
        <v>0.53812100520924566</v>
      </c>
      <c r="HY128" s="97">
        <f>EXP(parameters!$E$14+parameters!$F$14*calcs!$Q128 +parameters!$G$14*calcs!$GM128+parameters!$H$14*LN(calcs!$GM128)+parameters!$I$14*calcs!$GQ128+parameters!$J$14*(calcs!$GU128+calcs!$GY128) + parameters!$K$14*calcs!$GT128+parameters!$L$14*(calcs!$GV128+calcs!$GZ128)+parameters!$M$14*(calcs!$GT128+calcs!$GV128+calcs!$GZ128)+parameters!$N$14*(calcs!$GO128+calcs!$GR128)+parameters!$O$14*calcs!$HB128+parameters!$P$14*calcs!$HE128)</f>
        <v>0.30854023929627922</v>
      </c>
      <c r="HZ128" s="81"/>
      <c r="IA128" s="97">
        <f>EXP(parameters!$E$16+parameters!$F$16*calcs!$Q128 +parameters!$G$16*calcs!$GM128+parameters!$H$16*LN(calcs!$GM128)+parameters!$I$16*calcs!$GQ128+parameters!$J$16*(calcs!$GU128+calcs!$GY128) + parameters!$K$16*calcs!$GT128+parameters!$L$16*(calcs!$GV128+calcs!$GZ128)+parameters!$M$16*(calcs!$GT128+calcs!$GV128+calcs!$GZ128)+parameters!$N$16*(calcs!$GO128+calcs!$GR128)+parameters!$O$16*calcs!$HB128+parameters!$P$16*calcs!$HE128)</f>
        <v>1.5002851407835301E-2</v>
      </c>
      <c r="IB128" s="81"/>
      <c r="IC128" s="97">
        <f>(parameters!$E$18+parameters!$F$18*calcs!$Q128 +parameters!$G$18*calcs!$GM128+parameters!$H$18*LN(calcs!$GM128)+parameters!$I$18*calcs!$GQ128+parameters!$J$18*(calcs!$GU128+calcs!$GY128) + parameters!$K$18*calcs!$GT128+parameters!$L$18*(calcs!$GV128+calcs!$GZ128)+parameters!$M$18*(calcs!$GT128+calcs!$GV128+calcs!$GZ128)+parameters!$N$18*(calcs!$GO128+calcs!$GR128)+parameters!$O$18*calcs!$HB128+parameters!$P$18*calcs!$HE128)</f>
        <v>-13.896121792599953</v>
      </c>
      <c r="ID128" s="97">
        <f>EXP(parameters!$E$19+parameters!$F$19*calcs!$Q128 +parameters!$G$19*calcs!$GM128+parameters!$H$19*LN(calcs!$GM128)+parameters!$I$19*calcs!$GQ128+parameters!$J$19*(calcs!$GU128+calcs!$GY128) + parameters!$K$19*calcs!$GT128+parameters!$L$19*(calcs!$GV128+calcs!$GZ128)+parameters!$M$19*(calcs!$GT128+calcs!$GV128+calcs!$GZ128)+parameters!$N$19*(calcs!$GO128+calcs!$GR128)+parameters!$O$19*calcs!$HB128+parameters!$P$19*calcs!$HE128)</f>
        <v>5.1747628864473052</v>
      </c>
      <c r="IE128" s="73"/>
      <c r="IF128" s="97">
        <f>(parameters!$E$21+parameters!$F$21*calcs!$Q128 +parameters!$G$21*calcs!$GM128+parameters!$H$21*LN(calcs!$GM128)+parameters!$I$21*calcs!$GQ128+parameters!$J$21*(calcs!$GU128+calcs!$GY128) + parameters!$K$21*calcs!$GT128+parameters!$L$21*(calcs!$GV128+calcs!$GZ128)+parameters!$M$21*(calcs!$GT128+calcs!$GV128+calcs!$GZ128)+parameters!$N$21*(calcs!$GO128+calcs!$GR128)+parameters!$O$21*calcs!$HB128+parameters!$P$21*calcs!$HE128)</f>
        <v>2.9972725774326996</v>
      </c>
      <c r="IG128" s="97">
        <f>(parameters!$E$22+parameters!$F$22*calcs!$Q128 +parameters!$G$22*calcs!$GM128+parameters!$H$22*LN(calcs!$GM128)+parameters!$I$22*calcs!$GQ128+parameters!$J$22*(calcs!$GU128+calcs!$GY128) + parameters!$K$22*calcs!$GT128+parameters!$L$22*(calcs!$GV128+calcs!$GZ128)+parameters!$M$22*(calcs!$GT128+calcs!$GV128+calcs!$GZ128)+parameters!$N$22*(calcs!$GO128+calcs!$GR128)+parameters!$O$22*calcs!$HB128+parameters!$P$22*calcs!$HE128)</f>
        <v>-0.39314389128497917</v>
      </c>
      <c r="IH128" s="81"/>
      <c r="II128" s="97">
        <f>(parameters!$E$24+parameters!$F$24*calcs!$Q128 +parameters!$G$24*calcs!$GM128+parameters!$H$24*LN(calcs!$GM128)+parameters!$I$24*calcs!$GQ128+parameters!$J$24*(calcs!$GU128+calcs!$GY128) + parameters!$K$24*calcs!$GT128+parameters!$L$24*(calcs!$GV128+calcs!$GZ128)+parameters!$M$24*(calcs!$GT128+calcs!$GV128+calcs!$GZ128)+parameters!$N$24*(calcs!$GO128+calcs!$GR128)+parameters!$O$24*calcs!$HB128+parameters!$P$24*calcs!$HE128)</f>
        <v>20.854923104801316</v>
      </c>
    </row>
    <row r="129" spans="1:243" x14ac:dyDescent="0.3">
      <c r="A129" s="137" t="s">
        <v>188</v>
      </c>
      <c r="C129" s="114">
        <v>50.47</v>
      </c>
      <c r="D129" s="114">
        <v>0.75</v>
      </c>
      <c r="E129" s="114">
        <v>18.52</v>
      </c>
      <c r="F129" s="114"/>
      <c r="G129" s="114">
        <v>11.62</v>
      </c>
      <c r="H129" s="114">
        <v>1.93</v>
      </c>
      <c r="I129" s="114">
        <v>3.67</v>
      </c>
      <c r="J129" s="114"/>
      <c r="K129" s="114">
        <v>4.17</v>
      </c>
      <c r="L129" s="114">
        <v>3.27</v>
      </c>
      <c r="M129" s="91">
        <v>0</v>
      </c>
      <c r="N129" s="91">
        <v>0</v>
      </c>
      <c r="O129" s="91">
        <v>0</v>
      </c>
      <c r="P129" s="91">
        <v>95.759999999999991</v>
      </c>
      <c r="Q129" s="60">
        <v>1025</v>
      </c>
      <c r="R129" s="92">
        <f t="shared" si="513"/>
        <v>0.84004660452729696</v>
      </c>
      <c r="S129" s="93">
        <f t="shared" si="514"/>
        <v>9.3902591711531227E-3</v>
      </c>
      <c r="T129" s="93">
        <f t="shared" si="515"/>
        <v>0.18163772101544506</v>
      </c>
      <c r="U129" s="93">
        <f t="shared" si="516"/>
        <v>0</v>
      </c>
      <c r="V129" s="93">
        <f t="shared" si="517"/>
        <v>0.16174832962138083</v>
      </c>
      <c r="W129" s="93">
        <f t="shared" si="518"/>
        <v>4.7878938228727359E-2</v>
      </c>
      <c r="X129" s="93">
        <f t="shared" si="519"/>
        <v>6.5442225392296716E-2</v>
      </c>
      <c r="Y129" s="93">
        <f t="shared" si="520"/>
        <v>0</v>
      </c>
      <c r="Z129" s="93">
        <f t="shared" si="521"/>
        <v>6.7280853192210263E-2</v>
      </c>
      <c r="AA129" s="93">
        <f t="shared" si="522"/>
        <v>3.4712122917007239E-2</v>
      </c>
      <c r="AB129" s="93">
        <f t="shared" si="523"/>
        <v>0</v>
      </c>
      <c r="AC129" s="94">
        <f t="shared" si="524"/>
        <v>0</v>
      </c>
      <c r="AD129" s="92">
        <f t="shared" si="525"/>
        <v>1.6800932090545939</v>
      </c>
      <c r="AE129" s="93">
        <f t="shared" si="526"/>
        <v>1.8780518342306245E-2</v>
      </c>
      <c r="AF129" s="93">
        <f t="shared" si="527"/>
        <v>0.54491316304633519</v>
      </c>
      <c r="AG129" s="93">
        <f t="shared" si="528"/>
        <v>0</v>
      </c>
      <c r="AH129" s="93">
        <f t="shared" si="529"/>
        <v>0.16174832962138083</v>
      </c>
      <c r="AI129" s="93">
        <f t="shared" si="530"/>
        <v>4.7878938228727359E-2</v>
      </c>
      <c r="AJ129" s="93">
        <f t="shared" si="531"/>
        <v>6.5442225392296716E-2</v>
      </c>
      <c r="AK129" s="93">
        <f t="shared" si="532"/>
        <v>0</v>
      </c>
      <c r="AL129" s="93">
        <f t="shared" si="533"/>
        <v>6.7280853192210263E-2</v>
      </c>
      <c r="AM129" s="93">
        <f t="shared" si="534"/>
        <v>3.4712122917007239E-2</v>
      </c>
      <c r="AN129" s="94">
        <f t="shared" si="535"/>
        <v>2.6208493597948577</v>
      </c>
      <c r="AO129" s="92">
        <f t="shared" si="536"/>
        <v>14.744130052282099</v>
      </c>
      <c r="AP129" s="93">
        <f t="shared" si="537"/>
        <v>0.16481371592713515</v>
      </c>
      <c r="AQ129" s="93">
        <f t="shared" si="538"/>
        <v>4.7820385796788818</v>
      </c>
      <c r="AR129" s="93">
        <f t="shared" si="539"/>
        <v>0</v>
      </c>
      <c r="AS129" s="93">
        <f t="shared" si="540"/>
        <v>1.419467916913375</v>
      </c>
      <c r="AT129" s="93">
        <f t="shared" si="541"/>
        <v>0.42017507612376659</v>
      </c>
      <c r="AU129" s="93">
        <f t="shared" si="542"/>
        <v>0.57430663780715685</v>
      </c>
      <c r="AV129" s="93">
        <f t="shared" si="543"/>
        <v>0</v>
      </c>
      <c r="AW129" s="93">
        <f t="shared" si="544"/>
        <v>0.59044203270880113</v>
      </c>
      <c r="AX129" s="93">
        <f t="shared" si="545"/>
        <v>0.3046259885587847</v>
      </c>
      <c r="AY129" s="94">
        <f t="shared" si="546"/>
        <v>23</v>
      </c>
      <c r="AZ129" s="92">
        <f t="shared" si="547"/>
        <v>7.3720650261410494</v>
      </c>
      <c r="BA129" s="93">
        <f t="shared" si="548"/>
        <v>8.2406857963567573E-2</v>
      </c>
      <c r="BB129" s="93">
        <f t="shared" si="549"/>
        <v>3.1880257197859212</v>
      </c>
      <c r="BC129" s="93">
        <f t="shared" si="550"/>
        <v>0</v>
      </c>
      <c r="BD129" s="93">
        <f t="shared" si="551"/>
        <v>1.419467916913375</v>
      </c>
      <c r="BE129" s="93">
        <f t="shared" si="552"/>
        <v>0.42017507612376659</v>
      </c>
      <c r="BF129" s="93">
        <f t="shared" si="553"/>
        <v>0.57430663780715685</v>
      </c>
      <c r="BG129" s="93">
        <f t="shared" si="554"/>
        <v>0</v>
      </c>
      <c r="BH129" s="93">
        <f t="shared" si="555"/>
        <v>1.1808840654176023</v>
      </c>
      <c r="BI129" s="93">
        <f t="shared" si="556"/>
        <v>0.6092519771175694</v>
      </c>
      <c r="BJ129" s="93">
        <f t="shared" si="557"/>
        <v>0</v>
      </c>
      <c r="BK129" s="93">
        <f t="shared" si="558"/>
        <v>0</v>
      </c>
      <c r="BL129" s="93">
        <f t="shared" si="559"/>
        <v>2</v>
      </c>
      <c r="BM129" s="94">
        <f t="shared" si="560"/>
        <v>14.846583277270009</v>
      </c>
      <c r="BN129" s="95">
        <f t="shared" si="561"/>
        <v>7.3720650261410494</v>
      </c>
      <c r="BO129" s="66">
        <f t="shared" si="562"/>
        <v>0.62793497385895058</v>
      </c>
      <c r="BP129" s="66">
        <f t="shared" si="563"/>
        <v>0</v>
      </c>
      <c r="BQ129" s="66">
        <f t="shared" si="564"/>
        <v>8</v>
      </c>
      <c r="BR129" s="66">
        <f t="shared" si="565"/>
        <v>2.5600907459269706</v>
      </c>
      <c r="BS129" s="66">
        <f t="shared" si="566"/>
        <v>8.2406857963567573E-2</v>
      </c>
      <c r="BT129" s="66">
        <f t="shared" si="567"/>
        <v>0</v>
      </c>
      <c r="BU129" s="66"/>
      <c r="BV129" s="66">
        <f t="shared" si="568"/>
        <v>0.42017507612376659</v>
      </c>
      <c r="BW129" s="66">
        <f t="shared" si="569"/>
        <v>1.419467916913375</v>
      </c>
      <c r="BX129" s="66">
        <f t="shared" si="570"/>
        <v>0</v>
      </c>
      <c r="BY129" s="66">
        <f t="shared" si="571"/>
        <v>4.48214059692768</v>
      </c>
      <c r="BZ129" s="66">
        <f t="shared" si="572"/>
        <v>0</v>
      </c>
      <c r="CA129" s="66">
        <f t="shared" si="573"/>
        <v>0</v>
      </c>
      <c r="CB129" s="66">
        <f t="shared" si="574"/>
        <v>0</v>
      </c>
      <c r="CC129" s="66">
        <f t="shared" si="575"/>
        <v>0.57430663780715685</v>
      </c>
      <c r="CD129" s="56">
        <f t="shared" si="576"/>
        <v>0.57430663780715685</v>
      </c>
      <c r="CE129" s="66">
        <f t="shared" si="577"/>
        <v>1.1486132756143137</v>
      </c>
      <c r="CF129" s="66">
        <f t="shared" si="578"/>
        <v>0.60657742761044542</v>
      </c>
      <c r="CG129" s="66">
        <f t="shared" si="579"/>
        <v>0.6092519771175694</v>
      </c>
      <c r="CH129" s="67">
        <f t="shared" si="580"/>
        <v>1.2158294047280149</v>
      </c>
      <c r="CI129" s="60"/>
      <c r="CJ129" s="60">
        <f t="shared" si="581"/>
        <v>1.0851776227735808</v>
      </c>
      <c r="CK129" s="60">
        <f t="shared" si="582"/>
        <v>1.0776890346545835</v>
      </c>
      <c r="CL129" s="60">
        <f t="shared" si="583"/>
        <v>1.1488577045748414</v>
      </c>
      <c r="CM129" s="60"/>
      <c r="CN129" s="60">
        <f t="shared" si="584"/>
        <v>1</v>
      </c>
      <c r="CO129" s="60">
        <f t="shared" si="585"/>
        <v>7.3720650261410494</v>
      </c>
      <c r="CP129" s="60">
        <f t="shared" si="586"/>
        <v>8.2406857963567573E-2</v>
      </c>
      <c r="CQ129" s="60">
        <f t="shared" si="587"/>
        <v>3.1880257197859212</v>
      </c>
      <c r="CR129" s="60">
        <f t="shared" si="588"/>
        <v>0</v>
      </c>
      <c r="CS129" s="60">
        <f t="shared" si="589"/>
        <v>1.419467916913375</v>
      </c>
      <c r="CT129" s="60">
        <f t="shared" si="590"/>
        <v>0.42017507612376659</v>
      </c>
      <c r="CU129" s="60">
        <f t="shared" si="591"/>
        <v>0.57430663780715685</v>
      </c>
      <c r="CV129" s="60">
        <f t="shared" si="592"/>
        <v>0</v>
      </c>
      <c r="CW129" s="60">
        <f t="shared" si="593"/>
        <v>1.1808840654176023</v>
      </c>
      <c r="CX129" s="60">
        <f t="shared" si="594"/>
        <v>0.6092519771175694</v>
      </c>
      <c r="CY129" s="60">
        <f t="shared" si="595"/>
        <v>0</v>
      </c>
      <c r="CZ129" s="60">
        <f t="shared" si="596"/>
        <v>0</v>
      </c>
      <c r="DA129" s="60">
        <f t="shared" si="597"/>
        <v>2</v>
      </c>
      <c r="DB129" s="60">
        <f t="shared" si="598"/>
        <v>23</v>
      </c>
      <c r="DC129" s="60">
        <f t="shared" si="510"/>
        <v>0</v>
      </c>
      <c r="DD129" s="60" t="str">
        <f t="shared" si="599"/>
        <v/>
      </c>
      <c r="DE129" s="59">
        <f t="shared" si="600"/>
        <v>7.3720650261410494</v>
      </c>
      <c r="DF129" s="59">
        <f t="shared" si="601"/>
        <v>0.62793497385895058</v>
      </c>
      <c r="DG129" s="59">
        <f t="shared" si="602"/>
        <v>0</v>
      </c>
      <c r="DH129" s="59">
        <f t="shared" si="603"/>
        <v>8</v>
      </c>
      <c r="DI129" s="59">
        <f t="shared" si="604"/>
        <v>2.5600907459269706</v>
      </c>
      <c r="DJ129" s="59">
        <f t="shared" si="605"/>
        <v>8.2406857963567573E-2</v>
      </c>
      <c r="DK129" s="59">
        <f t="shared" si="606"/>
        <v>0</v>
      </c>
      <c r="DL129" s="59">
        <f t="shared" si="607"/>
        <v>0</v>
      </c>
      <c r="DM129" s="59">
        <f t="shared" si="608"/>
        <v>0.42017507612376659</v>
      </c>
      <c r="DN129" s="59">
        <f t="shared" si="609"/>
        <v>1.419467916913375</v>
      </c>
      <c r="DO129" s="59">
        <f t="shared" si="610"/>
        <v>0</v>
      </c>
      <c r="DP129" s="59">
        <f t="shared" si="611"/>
        <v>4.48214059692768</v>
      </c>
      <c r="DQ129" s="59">
        <f t="shared" si="612"/>
        <v>0</v>
      </c>
      <c r="DR129" s="59">
        <f t="shared" si="613"/>
        <v>0</v>
      </c>
      <c r="DS129" s="59">
        <f t="shared" si="614"/>
        <v>0</v>
      </c>
      <c r="DT129" s="59">
        <f t="shared" si="615"/>
        <v>0.57430663780715685</v>
      </c>
      <c r="DU129" s="59">
        <f t="shared" si="616"/>
        <v>1.1808840654176023</v>
      </c>
      <c r="DV129" s="59">
        <f t="shared" si="617"/>
        <v>1.7551907032247591</v>
      </c>
      <c r="DW129" s="59">
        <f t="shared" si="618"/>
        <v>0</v>
      </c>
      <c r="DX129" s="59">
        <f t="shared" si="619"/>
        <v>0</v>
      </c>
      <c r="DY129" s="59">
        <f t="shared" si="620"/>
        <v>0</v>
      </c>
      <c r="DZ129" s="60"/>
      <c r="EA129" s="60">
        <f t="shared" si="621"/>
        <v>0.75756924750723398</v>
      </c>
      <c r="EB129" s="60">
        <f t="shared" si="622"/>
        <v>1.0535682343670261</v>
      </c>
      <c r="EC129" s="60">
        <f t="shared" si="623"/>
        <v>0.99567667729819587</v>
      </c>
      <c r="ED129" s="60">
        <f t="shared" si="624"/>
        <v>0.97006571395106089</v>
      </c>
      <c r="EE129" s="60"/>
      <c r="EF129" s="60">
        <f t="shared" si="625"/>
        <v>1.0535682343670261</v>
      </c>
      <c r="EG129" s="60">
        <f t="shared" si="626"/>
        <v>7.7669735332303294</v>
      </c>
      <c r="EH129" s="60">
        <f t="shared" si="627"/>
        <v>8.6821247844410185E-2</v>
      </c>
      <c r="EI129" s="60">
        <f t="shared" si="628"/>
        <v>3.3588026287115205</v>
      </c>
      <c r="EJ129" s="60">
        <f t="shared" si="629"/>
        <v>0</v>
      </c>
      <c r="EK129" s="60">
        <f t="shared" si="630"/>
        <v>1.495506306963065</v>
      </c>
      <c r="EL129" s="60">
        <f t="shared" si="631"/>
        <v>0.44268311307674751</v>
      </c>
      <c r="EM129" s="60">
        <f t="shared" si="632"/>
        <v>0.60507123037974941</v>
      </c>
      <c r="EN129" s="60">
        <f t="shared" si="633"/>
        <v>0</v>
      </c>
      <c r="EO129" s="60">
        <f t="shared" si="634"/>
        <v>1.2441419397941789</v>
      </c>
      <c r="EP129" s="60">
        <f t="shared" si="635"/>
        <v>0.64188852981637734</v>
      </c>
      <c r="EQ129" s="60">
        <f t="shared" si="636"/>
        <v>0</v>
      </c>
      <c r="ER129" s="60">
        <f t="shared" si="637"/>
        <v>0</v>
      </c>
      <c r="ES129" s="60">
        <f t="shared" si="638"/>
        <v>2.1071364687340521</v>
      </c>
      <c r="ET129" s="60">
        <f t="shared" si="639"/>
        <v>24.232069390441598</v>
      </c>
      <c r="EU129" s="60">
        <f t="shared" si="511"/>
        <v>-2.4641387808831965</v>
      </c>
      <c r="EV129" s="60" t="str">
        <f t="shared" si="640"/>
        <v/>
      </c>
      <c r="EW129" s="62">
        <f t="shared" si="641"/>
        <v>7.7669735332303294</v>
      </c>
      <c r="EX129" s="62">
        <f t="shared" si="642"/>
        <v>0.23302646676967065</v>
      </c>
      <c r="EY129" s="62">
        <f t="shared" si="643"/>
        <v>0</v>
      </c>
      <c r="EZ129" s="62">
        <f t="shared" si="644"/>
        <v>8</v>
      </c>
      <c r="FA129" s="62">
        <f t="shared" si="645"/>
        <v>3.1257761619418498</v>
      </c>
      <c r="FB129" s="62">
        <f t="shared" si="646"/>
        <v>8.6821247844410185E-2</v>
      </c>
      <c r="FC129" s="62">
        <f t="shared" si="647"/>
        <v>0</v>
      </c>
      <c r="FD129" s="62">
        <f t="shared" si="648"/>
        <v>-2.4641387808831965</v>
      </c>
      <c r="FE129" s="62">
        <f t="shared" si="649"/>
        <v>0.44268311307674751</v>
      </c>
      <c r="FF129" s="62">
        <f t="shared" si="650"/>
        <v>3.8088582580201891</v>
      </c>
      <c r="FG129" s="62">
        <f t="shared" si="651"/>
        <v>0</v>
      </c>
      <c r="FH129" s="62">
        <f t="shared" si="652"/>
        <v>5</v>
      </c>
      <c r="FI129" s="62">
        <f t="shared" si="653"/>
        <v>0</v>
      </c>
      <c r="FJ129" s="62">
        <f t="shared" si="654"/>
        <v>0.15078682982607239</v>
      </c>
      <c r="FK129" s="62">
        <f t="shared" si="655"/>
        <v>0</v>
      </c>
      <c r="FL129" s="62">
        <f t="shared" si="656"/>
        <v>0.60507123037974941</v>
      </c>
      <c r="FM129" s="62">
        <f t="shared" si="657"/>
        <v>1.2441419397941789</v>
      </c>
      <c r="FN129" s="62">
        <f t="shared" si="658"/>
        <v>2.0000000000000009</v>
      </c>
      <c r="FO129" s="62">
        <f t="shared" si="659"/>
        <v>0</v>
      </c>
      <c r="FP129" s="62">
        <f t="shared" si="660"/>
        <v>0.64188852981637734</v>
      </c>
      <c r="FQ129" s="62">
        <f t="shared" si="661"/>
        <v>0.64188852981637734</v>
      </c>
      <c r="FR129" s="62" t="str">
        <f t="shared" si="662"/>
        <v>Fail</v>
      </c>
      <c r="FS129" s="62" t="str">
        <f t="shared" si="663"/>
        <v>Low-Ca</v>
      </c>
      <c r="FT129" s="60">
        <f t="shared" si="664"/>
        <v>0.10055659025693107</v>
      </c>
      <c r="FU129" s="60"/>
      <c r="FV129" s="60">
        <f t="shared" si="665"/>
        <v>1.026784117183513</v>
      </c>
      <c r="FW129" s="60">
        <f t="shared" si="666"/>
        <v>7.5695192796856894</v>
      </c>
      <c r="FX129" s="60">
        <f t="shared" si="667"/>
        <v>8.4614052903988879E-2</v>
      </c>
      <c r="FY129" s="60">
        <f t="shared" si="668"/>
        <v>3.2734141742487206</v>
      </c>
      <c r="FZ129" s="60">
        <f t="shared" si="669"/>
        <v>0</v>
      </c>
      <c r="GA129" s="60">
        <f t="shared" si="670"/>
        <v>1.45748711193822</v>
      </c>
      <c r="GB129" s="60">
        <f t="shared" si="671"/>
        <v>0.43142909460025708</v>
      </c>
      <c r="GC129" s="60">
        <f t="shared" si="672"/>
        <v>0.58968893409345313</v>
      </c>
      <c r="GD129" s="60">
        <f t="shared" si="673"/>
        <v>0</v>
      </c>
      <c r="GE129" s="60">
        <f t="shared" si="674"/>
        <v>1.2125130026058906</v>
      </c>
      <c r="GF129" s="60">
        <f t="shared" si="675"/>
        <v>0.62557025346697337</v>
      </c>
      <c r="GG129" s="60">
        <f t="shared" si="676"/>
        <v>0</v>
      </c>
      <c r="GH129" s="60">
        <f t="shared" si="677"/>
        <v>0</v>
      </c>
      <c r="GI129" s="60">
        <f t="shared" si="678"/>
        <v>2.0535682343670261</v>
      </c>
      <c r="GJ129" s="60">
        <f t="shared" si="679"/>
        <v>23.616034695220801</v>
      </c>
      <c r="GK129" s="60">
        <f t="shared" si="512"/>
        <v>-1.2320693904416018</v>
      </c>
      <c r="GL129" s="60"/>
      <c r="GM129" s="88">
        <f t="shared" si="680"/>
        <v>7.5695192796856894</v>
      </c>
      <c r="GN129" s="88">
        <f t="shared" si="681"/>
        <v>0.43048072031431062</v>
      </c>
      <c r="GO129" s="88">
        <f t="shared" si="682"/>
        <v>0</v>
      </c>
      <c r="GP129" s="87">
        <f t="shared" si="683"/>
        <v>8</v>
      </c>
      <c r="GQ129" s="88">
        <f t="shared" si="684"/>
        <v>2.84293345393441</v>
      </c>
      <c r="GR129" s="88">
        <f t="shared" si="685"/>
        <v>8.4614052903988879E-2</v>
      </c>
      <c r="GS129" s="88">
        <f t="shared" si="686"/>
        <v>0</v>
      </c>
      <c r="GT129" s="88">
        <f t="shared" si="687"/>
        <v>-1.2320693904416018</v>
      </c>
      <c r="GU129" s="88">
        <f t="shared" si="688"/>
        <v>0.43142909460025708</v>
      </c>
      <c r="GV129" s="88">
        <f t="shared" si="689"/>
        <v>2.6895565023798218</v>
      </c>
      <c r="GW129" s="88">
        <f t="shared" si="690"/>
        <v>0</v>
      </c>
      <c r="GX129" s="87">
        <f t="shared" si="691"/>
        <v>4.8164637133768764</v>
      </c>
      <c r="GY129" s="88">
        <f t="shared" si="692"/>
        <v>0</v>
      </c>
      <c r="GZ129" s="88">
        <f t="shared" si="693"/>
        <v>0</v>
      </c>
      <c r="HA129" s="88">
        <f t="shared" si="694"/>
        <v>0</v>
      </c>
      <c r="HB129" s="88">
        <f t="shared" si="695"/>
        <v>0.58968893409345313</v>
      </c>
      <c r="HC129" s="88">
        <f t="shared" si="696"/>
        <v>1.2125130026058906</v>
      </c>
      <c r="HD129" s="87">
        <f t="shared" si="697"/>
        <v>1.8022019366993436</v>
      </c>
      <c r="HE129" s="88">
        <f t="shared" si="698"/>
        <v>0</v>
      </c>
      <c r="HF129" s="88">
        <f t="shared" si="699"/>
        <v>0.62557025346697337</v>
      </c>
      <c r="HG129" s="88">
        <f t="shared" si="700"/>
        <v>0.62557025346697337</v>
      </c>
      <c r="HH129" s="96" t="str">
        <f t="shared" si="701"/>
        <v>Fail</v>
      </c>
      <c r="HI129" s="83">
        <f t="shared" si="702"/>
        <v>0.13823488804873549</v>
      </c>
      <c r="HJ129" s="83">
        <f t="shared" si="703"/>
        <v>0.62557025346697337</v>
      </c>
      <c r="HK129" s="83">
        <f t="shared" si="704"/>
        <v>8.4614052903988879E-2</v>
      </c>
      <c r="HL129" s="83">
        <f t="shared" si="705"/>
        <v>7.5695192796856894</v>
      </c>
      <c r="HM129" s="96" t="str">
        <f t="shared" si="706"/>
        <v>Ferro-edenite</v>
      </c>
      <c r="HN129" s="60"/>
      <c r="HO129" s="60"/>
      <c r="HP129" s="97">
        <f>parameters!$E$5+parameters!$F$5*calcs!$Q129 +parameters!$G$5*calcs!$GM129+parameters!$H$5*LN(calcs!$GM129)+parameters!$I$5*calcs!$GQ129+parameters!$J$5*(calcs!$GU129+calcs!$GY129) + parameters!$K$5*calcs!$GT129+parameters!$L$5*(calcs!$GV129+calcs!$GZ129)+parameters!$M$5*(calcs!$GT129+calcs!$GV129+calcs!$GZ129)+parameters!$N$5*(calcs!$GO129+calcs!$GR129)+parameters!$O$5*calcs!$HB129+parameters!$P$5*calcs!$HE129</f>
        <v>69.777818194910026</v>
      </c>
      <c r="HQ129" s="97">
        <f>parameters!$E$6+parameters!$F$6*calcs!$Q129 +parameters!$G$6*calcs!$GM129+parameters!$H$6*LN(calcs!$GM129)+parameters!$I$6*calcs!$GQ129+parameters!$J$6*(calcs!$GU129+calcs!$GY129) + parameters!$K$6*calcs!$GT129+parameters!$L$6*(calcs!$GV129+calcs!$GZ129)+parameters!$M$6*(calcs!$GT129+calcs!$GV129+calcs!$GZ129)+parameters!$N$6*(calcs!$GO129+calcs!$GR129)+parameters!$O$6*calcs!$HB129+parameters!$P$6*calcs!$HE129</f>
        <v>70.324728700227922</v>
      </c>
      <c r="HR129" s="97">
        <f>parameters!$E$7+parameters!$F$7*calcs!$Q129 +parameters!$G$7*calcs!$GM129+parameters!$H$7*LN(calcs!$GM129)+parameters!$I$7*calcs!$GQ129+parameters!$J$7*(calcs!$GU129+calcs!$GY129) + parameters!$K$7*calcs!$GT129+parameters!$L$7*(calcs!$GV129+calcs!$GZ129)+parameters!$M$7*(calcs!$GT129+calcs!$GV129+calcs!$GZ129)+parameters!$N$7*(calcs!$GO129+calcs!$GR129)+parameters!$O$7*calcs!$HB129+parameters!$P$7*calcs!$HE129</f>
        <v>113.78314111074994</v>
      </c>
      <c r="HS129" s="97">
        <f>parameters!$E$8+parameters!$F$8*calcs!$Q129 +parameters!$G$8*calcs!$GM129+parameters!$H$8*LN(calcs!$GM129)+parameters!$I$8*calcs!$GQ129+parameters!$J$8*(calcs!$GU129+calcs!$GY129) + parameters!$K$8*calcs!$GT129+parameters!$L$8*(calcs!$GV129+calcs!$GZ129)+parameters!$M$8*(calcs!$GT129+calcs!$GV129+calcs!$GZ129)+parameters!$N$8*(calcs!$GO129+calcs!$GR129)+parameters!$O$8*calcs!$HB129+parameters!$P$8*calcs!$HE129</f>
        <v>113.37480525148752</v>
      </c>
      <c r="HT129" s="81"/>
      <c r="HU129" s="97">
        <f>EXP(parameters!$E$10+parameters!$F$10*calcs!$Q129 +parameters!$G$10*calcs!$GM129+parameters!$H$10*LN(calcs!$GM129)+parameters!$I$10*calcs!$GQ129+parameters!$J$10*(calcs!$GU129+calcs!$GY129) + parameters!$K$10*calcs!$GT129+parameters!$L$10*(calcs!$GV129+calcs!$GZ129)+parameters!$M$10*(calcs!$GT129+calcs!$GV129+calcs!$GZ129)+parameters!$N$10*(calcs!$GO129+calcs!$GR129)+parameters!$O$10*calcs!$HB129+parameters!$P$10*calcs!$HE129)</f>
        <v>8.4697305784641672E-2</v>
      </c>
      <c r="HV129" s="97">
        <f>EXP(parameters!$E$11+parameters!$F$11*calcs!$Q129 +parameters!$G$11*calcs!$GM129+parameters!$H$11*LN(calcs!$GM129)+parameters!$I$11*calcs!$GQ129+parameters!$J$11*(calcs!$GU129+calcs!$GY129) + parameters!$K$11*calcs!$GT129+parameters!$L$11*(calcs!$GV129+calcs!$GZ129)+parameters!$M$11*(calcs!$GT129+calcs!$GV129+calcs!$GZ129)+parameters!$N$11*(calcs!$GO129+calcs!$GR129)+parameters!$O$11*calcs!$HB129+parameters!$P$11*calcs!$HE129)</f>
        <v>0.18745852150220177</v>
      </c>
      <c r="HX129" s="97">
        <f>EXP(parameters!$E$13+parameters!$F$13*calcs!$Q129 +parameters!$G$13*calcs!$GM129+parameters!$H$13*LN(calcs!$GM129)+parameters!$I$13*calcs!$GQ129+parameters!$J$13*(calcs!$GU129+calcs!$GY129) + parameters!$K$13*calcs!$GT129+parameters!$L$13*(calcs!$GV129+calcs!$GZ129)+parameters!$M$13*(calcs!$GT129+calcs!$GV129+calcs!$GZ129)+parameters!$N$13*(calcs!$GO129+calcs!$GR129)+parameters!$O$13*calcs!$HB129+parameters!$P$13*calcs!$HE129)</f>
        <v>0.77200139823158542</v>
      </c>
      <c r="HY129" s="97">
        <f>EXP(parameters!$E$14+parameters!$F$14*calcs!$Q129 +parameters!$G$14*calcs!$GM129+parameters!$H$14*LN(calcs!$GM129)+parameters!$I$14*calcs!$GQ129+parameters!$J$14*(calcs!$GU129+calcs!$GY129) + parameters!$K$14*calcs!$GT129+parameters!$L$14*(calcs!$GV129+calcs!$GZ129)+parameters!$M$14*(calcs!$GT129+calcs!$GV129+calcs!$GZ129)+parameters!$N$14*(calcs!$GO129+calcs!$GR129)+parameters!$O$14*calcs!$HB129+parameters!$P$14*calcs!$HE129)</f>
        <v>0.44424471608070309</v>
      </c>
      <c r="HZ129" s="81"/>
      <c r="IA129" s="97">
        <f>EXP(parameters!$E$16+parameters!$F$16*calcs!$Q129 +parameters!$G$16*calcs!$GM129+parameters!$H$16*LN(calcs!$GM129)+parameters!$I$16*calcs!$GQ129+parameters!$J$16*(calcs!$GU129+calcs!$GY129) + parameters!$K$16*calcs!$GT129+parameters!$L$16*(calcs!$GV129+calcs!$GZ129)+parameters!$M$16*(calcs!$GT129+calcs!$GV129+calcs!$GZ129)+parameters!$N$16*(calcs!$GO129+calcs!$GR129)+parameters!$O$16*calcs!$HB129+parameters!$P$16*calcs!$HE129)</f>
        <v>2.3952023799455879E-2</v>
      </c>
      <c r="IB129" s="81"/>
      <c r="IC129" s="97">
        <f>(parameters!$E$18+parameters!$F$18*calcs!$Q129 +parameters!$G$18*calcs!$GM129+parameters!$H$18*LN(calcs!$GM129)+parameters!$I$18*calcs!$GQ129+parameters!$J$18*(calcs!$GU129+calcs!$GY129) + parameters!$K$18*calcs!$GT129+parameters!$L$18*(calcs!$GV129+calcs!$GZ129)+parameters!$M$18*(calcs!$GT129+calcs!$GV129+calcs!$GZ129)+parameters!$N$18*(calcs!$GO129+calcs!$GR129)+parameters!$O$18*calcs!$HB129+parameters!$P$18*calcs!$HE129)</f>
        <v>-11.617156357719926</v>
      </c>
      <c r="ID129" s="97">
        <f>EXP(parameters!$E$19+parameters!$F$19*calcs!$Q129 +parameters!$G$19*calcs!$GM129+parameters!$H$19*LN(calcs!$GM129)+parameters!$I$19*calcs!$GQ129+parameters!$J$19*(calcs!$GU129+calcs!$GY129) + parameters!$K$19*calcs!$GT129+parameters!$L$19*(calcs!$GV129+calcs!$GZ129)+parameters!$M$19*(calcs!$GT129+calcs!$GV129+calcs!$GZ129)+parameters!$N$19*(calcs!$GO129+calcs!$GR129)+parameters!$O$19*calcs!$HB129+parameters!$P$19*calcs!$HE129)</f>
        <v>4.8496840323465173</v>
      </c>
      <c r="IE129" s="73"/>
      <c r="IF129" s="97">
        <f>(parameters!$E$21+parameters!$F$21*calcs!$Q129 +parameters!$G$21*calcs!$GM129+parameters!$H$21*LN(calcs!$GM129)+parameters!$I$21*calcs!$GQ129+parameters!$J$21*(calcs!$GU129+calcs!$GY129) + parameters!$K$21*calcs!$GT129+parameters!$L$21*(calcs!$GV129+calcs!$GZ129)+parameters!$M$21*(calcs!$GT129+calcs!$GV129+calcs!$GZ129)+parameters!$N$21*(calcs!$GO129+calcs!$GR129)+parameters!$O$21*calcs!$HB129+parameters!$P$21*calcs!$HE129)</f>
        <v>3.0503726238682147</v>
      </c>
      <c r="IG129" s="97">
        <f>(parameters!$E$22+parameters!$F$22*calcs!$Q129 +parameters!$G$22*calcs!$GM129+parameters!$H$22*LN(calcs!$GM129)+parameters!$I$22*calcs!$GQ129+parameters!$J$22*(calcs!$GU129+calcs!$GY129) + parameters!$K$22*calcs!$GT129+parameters!$L$22*(calcs!$GV129+calcs!$GZ129)+parameters!$M$22*(calcs!$GT129+calcs!$GV129+calcs!$GZ129)+parameters!$N$22*(calcs!$GO129+calcs!$GR129)+parameters!$O$22*calcs!$HB129+parameters!$P$22*calcs!$HE129)</f>
        <v>0.22445593153703203</v>
      </c>
      <c r="IH129" s="81"/>
      <c r="II129" s="97">
        <f>(parameters!$E$24+parameters!$F$24*calcs!$Q129 +parameters!$G$24*calcs!$GM129+parameters!$H$24*LN(calcs!$GM129)+parameters!$I$24*calcs!$GQ129+parameters!$J$24*(calcs!$GU129+calcs!$GY129) + parameters!$K$24*calcs!$GT129+parameters!$L$24*(calcs!$GV129+calcs!$GZ129)+parameters!$M$24*(calcs!$GT129+calcs!$GV129+calcs!$GZ129)+parameters!$N$24*(calcs!$GO129+calcs!$GR129)+parameters!$O$24*calcs!$HB129+parameters!$P$24*calcs!$HE129)</f>
        <v>19.644666283973073</v>
      </c>
    </row>
    <row r="130" spans="1:243" x14ac:dyDescent="0.3">
      <c r="A130" s="137" t="s">
        <v>188</v>
      </c>
      <c r="C130" s="114">
        <v>48.1</v>
      </c>
      <c r="D130" s="114">
        <v>2.35</v>
      </c>
      <c r="E130" s="114">
        <v>16.55</v>
      </c>
      <c r="F130" s="114"/>
      <c r="G130" s="114">
        <v>14.97</v>
      </c>
      <c r="H130" s="114">
        <v>2.2400000000000002</v>
      </c>
      <c r="I130" s="114">
        <v>4.6399999999999997</v>
      </c>
      <c r="J130" s="114"/>
      <c r="K130" s="114">
        <v>3.94</v>
      </c>
      <c r="L130" s="114">
        <v>2.84</v>
      </c>
      <c r="M130" s="91">
        <v>0</v>
      </c>
      <c r="N130" s="91">
        <v>0</v>
      </c>
      <c r="O130" s="91">
        <v>0</v>
      </c>
      <c r="P130" s="91">
        <v>95.759999999999991</v>
      </c>
      <c r="Q130" s="60">
        <v>1025</v>
      </c>
      <c r="R130" s="92">
        <f t="shared" si="513"/>
        <v>0.8005992010652464</v>
      </c>
      <c r="S130" s="93">
        <f t="shared" si="514"/>
        <v>2.942281206961312E-2</v>
      </c>
      <c r="T130" s="93">
        <f t="shared" si="515"/>
        <v>0.16231664593982809</v>
      </c>
      <c r="U130" s="93">
        <f t="shared" si="516"/>
        <v>0</v>
      </c>
      <c r="V130" s="93">
        <f t="shared" si="517"/>
        <v>0.20837973273942093</v>
      </c>
      <c r="W130" s="93">
        <f t="shared" si="518"/>
        <v>5.5569337633341605E-2</v>
      </c>
      <c r="X130" s="93">
        <f t="shared" si="519"/>
        <v>8.2738944365192579E-2</v>
      </c>
      <c r="Y130" s="93">
        <f t="shared" si="520"/>
        <v>0</v>
      </c>
      <c r="Z130" s="93">
        <f t="shared" si="521"/>
        <v>6.3569918843479248E-2</v>
      </c>
      <c r="AA130" s="93">
        <f t="shared" si="522"/>
        <v>3.0147531830061334E-2</v>
      </c>
      <c r="AB130" s="93">
        <f t="shared" si="523"/>
        <v>0</v>
      </c>
      <c r="AC130" s="94">
        <f t="shared" si="524"/>
        <v>0</v>
      </c>
      <c r="AD130" s="92">
        <f t="shared" si="525"/>
        <v>1.6011984021304928</v>
      </c>
      <c r="AE130" s="93">
        <f t="shared" si="526"/>
        <v>5.8845624139226241E-2</v>
      </c>
      <c r="AF130" s="93">
        <f t="shared" si="527"/>
        <v>0.48694993781948426</v>
      </c>
      <c r="AG130" s="93">
        <f t="shared" si="528"/>
        <v>0</v>
      </c>
      <c r="AH130" s="93">
        <f t="shared" si="529"/>
        <v>0.20837973273942093</v>
      </c>
      <c r="AI130" s="93">
        <f t="shared" si="530"/>
        <v>5.5569337633341605E-2</v>
      </c>
      <c r="AJ130" s="93">
        <f t="shared" si="531"/>
        <v>8.2738944365192579E-2</v>
      </c>
      <c r="AK130" s="93">
        <f t="shared" si="532"/>
        <v>0</v>
      </c>
      <c r="AL130" s="93">
        <f t="shared" si="533"/>
        <v>6.3569918843479248E-2</v>
      </c>
      <c r="AM130" s="93">
        <f t="shared" si="534"/>
        <v>3.0147531830061334E-2</v>
      </c>
      <c r="AN130" s="94">
        <f t="shared" si="535"/>
        <v>2.587399429500699</v>
      </c>
      <c r="AO130" s="92">
        <f t="shared" si="536"/>
        <v>14.233427908001085</v>
      </c>
      <c r="AP130" s="93">
        <f t="shared" si="537"/>
        <v>0.52309254604086552</v>
      </c>
      <c r="AQ130" s="93">
        <f t="shared" si="538"/>
        <v>4.3286121354712588</v>
      </c>
      <c r="AR130" s="93">
        <f t="shared" si="539"/>
        <v>0</v>
      </c>
      <c r="AS130" s="93">
        <f t="shared" si="540"/>
        <v>1.8523362873012439</v>
      </c>
      <c r="AT130" s="93">
        <f t="shared" si="541"/>
        <v>0.49396886734782036</v>
      </c>
      <c r="AU130" s="93">
        <f t="shared" si="542"/>
        <v>0.73548586998284149</v>
      </c>
      <c r="AV130" s="93">
        <f t="shared" si="543"/>
        <v>0</v>
      </c>
      <c r="AW130" s="93">
        <f t="shared" si="544"/>
        <v>0.5650879090137898</v>
      </c>
      <c r="AX130" s="93">
        <f t="shared" si="545"/>
        <v>0.26798847684109506</v>
      </c>
      <c r="AY130" s="94">
        <f t="shared" si="546"/>
        <v>23</v>
      </c>
      <c r="AZ130" s="92">
        <f t="shared" si="547"/>
        <v>7.1167139540005424</v>
      </c>
      <c r="BA130" s="93">
        <f t="shared" si="548"/>
        <v>0.26154627302043276</v>
      </c>
      <c r="BB130" s="93">
        <f t="shared" si="549"/>
        <v>2.8857414236475059</v>
      </c>
      <c r="BC130" s="93">
        <f t="shared" si="550"/>
        <v>0</v>
      </c>
      <c r="BD130" s="93">
        <f t="shared" si="551"/>
        <v>1.8523362873012439</v>
      </c>
      <c r="BE130" s="93">
        <f t="shared" si="552"/>
        <v>0.49396886734782036</v>
      </c>
      <c r="BF130" s="93">
        <f t="shared" si="553"/>
        <v>0.73548586998284149</v>
      </c>
      <c r="BG130" s="93">
        <f t="shared" si="554"/>
        <v>0</v>
      </c>
      <c r="BH130" s="93">
        <f t="shared" si="555"/>
        <v>1.1301758180275796</v>
      </c>
      <c r="BI130" s="93">
        <f t="shared" si="556"/>
        <v>0.53597695368219012</v>
      </c>
      <c r="BJ130" s="93">
        <f t="shared" si="557"/>
        <v>0</v>
      </c>
      <c r="BK130" s="93">
        <f t="shared" si="558"/>
        <v>0</v>
      </c>
      <c r="BL130" s="93">
        <f t="shared" si="559"/>
        <v>2</v>
      </c>
      <c r="BM130" s="94">
        <f t="shared" si="560"/>
        <v>15.011945447010158</v>
      </c>
      <c r="BN130" s="95">
        <f t="shared" si="561"/>
        <v>7.1167139540005424</v>
      </c>
      <c r="BO130" s="66">
        <f t="shared" si="562"/>
        <v>0.88328604599945759</v>
      </c>
      <c r="BP130" s="66">
        <f t="shared" si="563"/>
        <v>0</v>
      </c>
      <c r="BQ130" s="66">
        <f t="shared" si="564"/>
        <v>8</v>
      </c>
      <c r="BR130" s="66">
        <f t="shared" si="565"/>
        <v>2.0024553776480483</v>
      </c>
      <c r="BS130" s="66">
        <f t="shared" si="566"/>
        <v>0.26154627302043276</v>
      </c>
      <c r="BT130" s="66">
        <f t="shared" si="567"/>
        <v>0</v>
      </c>
      <c r="BU130" s="66"/>
      <c r="BV130" s="66">
        <f t="shared" si="568"/>
        <v>0.49396886734782036</v>
      </c>
      <c r="BW130" s="66">
        <f t="shared" si="569"/>
        <v>1.8523362873012439</v>
      </c>
      <c r="BX130" s="66">
        <f t="shared" si="570"/>
        <v>0</v>
      </c>
      <c r="BY130" s="66">
        <f t="shared" si="571"/>
        <v>4.6103068053175456</v>
      </c>
      <c r="BZ130" s="66">
        <f t="shared" si="572"/>
        <v>0</v>
      </c>
      <c r="CA130" s="66">
        <f t="shared" si="573"/>
        <v>0</v>
      </c>
      <c r="CB130" s="66">
        <f t="shared" si="574"/>
        <v>0</v>
      </c>
      <c r="CC130" s="66">
        <f t="shared" si="575"/>
        <v>0.73548586998284149</v>
      </c>
      <c r="CD130" s="56">
        <f t="shared" si="576"/>
        <v>0.73548586998284149</v>
      </c>
      <c r="CE130" s="66">
        <f t="shared" si="577"/>
        <v>1.470971739965683</v>
      </c>
      <c r="CF130" s="66">
        <f t="shared" si="578"/>
        <v>0.39468994804473811</v>
      </c>
      <c r="CG130" s="66">
        <f t="shared" si="579"/>
        <v>0.53597695368219012</v>
      </c>
      <c r="CH130" s="67">
        <f t="shared" si="580"/>
        <v>0.93066690172692823</v>
      </c>
      <c r="CI130" s="60"/>
      <c r="CJ130" s="60">
        <f t="shared" si="581"/>
        <v>1.1241143105805078</v>
      </c>
      <c r="CK130" s="60">
        <f t="shared" si="582"/>
        <v>1.0658178885926226</v>
      </c>
      <c r="CL130" s="60">
        <f t="shared" si="583"/>
        <v>1.1239497244521954</v>
      </c>
      <c r="CM130" s="60"/>
      <c r="CN130" s="60">
        <f t="shared" si="584"/>
        <v>1</v>
      </c>
      <c r="CO130" s="60">
        <f t="shared" si="585"/>
        <v>7.1167139540005424</v>
      </c>
      <c r="CP130" s="60">
        <f t="shared" si="586"/>
        <v>0.26154627302043276</v>
      </c>
      <c r="CQ130" s="60">
        <f t="shared" si="587"/>
        <v>2.8857414236475059</v>
      </c>
      <c r="CR130" s="60">
        <f t="shared" si="588"/>
        <v>0</v>
      </c>
      <c r="CS130" s="60">
        <f t="shared" si="589"/>
        <v>1.8523362873012439</v>
      </c>
      <c r="CT130" s="60">
        <f t="shared" si="590"/>
        <v>0.49396886734782036</v>
      </c>
      <c r="CU130" s="60">
        <f t="shared" si="591"/>
        <v>0.73548586998284149</v>
      </c>
      <c r="CV130" s="60">
        <f t="shared" si="592"/>
        <v>0</v>
      </c>
      <c r="CW130" s="60">
        <f t="shared" si="593"/>
        <v>1.1301758180275796</v>
      </c>
      <c r="CX130" s="60">
        <f t="shared" si="594"/>
        <v>0.53597695368219012</v>
      </c>
      <c r="CY130" s="60">
        <f t="shared" si="595"/>
        <v>0</v>
      </c>
      <c r="CZ130" s="60">
        <f t="shared" si="596"/>
        <v>0</v>
      </c>
      <c r="DA130" s="60">
        <f t="shared" si="597"/>
        <v>2</v>
      </c>
      <c r="DB130" s="60">
        <f t="shared" si="598"/>
        <v>23</v>
      </c>
      <c r="DC130" s="60">
        <f t="shared" si="510"/>
        <v>0</v>
      </c>
      <c r="DD130" s="60" t="str">
        <f t="shared" si="599"/>
        <v/>
      </c>
      <c r="DE130" s="59">
        <f t="shared" si="600"/>
        <v>7.1167139540005424</v>
      </c>
      <c r="DF130" s="59">
        <f t="shared" si="601"/>
        <v>0.88328604599945759</v>
      </c>
      <c r="DG130" s="59">
        <f t="shared" si="602"/>
        <v>0</v>
      </c>
      <c r="DH130" s="59">
        <f t="shared" si="603"/>
        <v>8</v>
      </c>
      <c r="DI130" s="59">
        <f t="shared" si="604"/>
        <v>2.0024553776480483</v>
      </c>
      <c r="DJ130" s="59">
        <f t="shared" si="605"/>
        <v>0.26154627302043276</v>
      </c>
      <c r="DK130" s="59">
        <f t="shared" si="606"/>
        <v>0</v>
      </c>
      <c r="DL130" s="59">
        <f t="shared" si="607"/>
        <v>0</v>
      </c>
      <c r="DM130" s="59">
        <f t="shared" si="608"/>
        <v>0.49396886734782036</v>
      </c>
      <c r="DN130" s="59">
        <f t="shared" si="609"/>
        <v>1.8523362873012439</v>
      </c>
      <c r="DO130" s="59">
        <f t="shared" si="610"/>
        <v>0</v>
      </c>
      <c r="DP130" s="59">
        <f t="shared" si="611"/>
        <v>4.6103068053175456</v>
      </c>
      <c r="DQ130" s="59">
        <f t="shared" si="612"/>
        <v>0</v>
      </c>
      <c r="DR130" s="59">
        <f t="shared" si="613"/>
        <v>0</v>
      </c>
      <c r="DS130" s="59">
        <f t="shared" si="614"/>
        <v>0</v>
      </c>
      <c r="DT130" s="59">
        <f t="shared" si="615"/>
        <v>0.73548586998284149</v>
      </c>
      <c r="DU130" s="59">
        <f t="shared" si="616"/>
        <v>1.1301758180275796</v>
      </c>
      <c r="DV130" s="59">
        <f t="shared" si="617"/>
        <v>1.8656616880104211</v>
      </c>
      <c r="DW130" s="59">
        <f t="shared" si="618"/>
        <v>0</v>
      </c>
      <c r="DX130" s="59">
        <f t="shared" si="619"/>
        <v>0</v>
      </c>
      <c r="DY130" s="59">
        <f t="shared" si="620"/>
        <v>0</v>
      </c>
      <c r="DZ130" s="60"/>
      <c r="EA130" s="60">
        <f t="shared" si="621"/>
        <v>0.79980361800735178</v>
      </c>
      <c r="EB130" s="60">
        <f t="shared" si="622"/>
        <v>1.0362000999735224</v>
      </c>
      <c r="EC130" s="60">
        <f t="shared" si="623"/>
        <v>0.97408976119190283</v>
      </c>
      <c r="ED130" s="60">
        <f t="shared" si="624"/>
        <v>0.96129057782717287</v>
      </c>
      <c r="EE130" s="60"/>
      <c r="EF130" s="60">
        <f t="shared" si="625"/>
        <v>1.0362000999735224</v>
      </c>
      <c r="EG130" s="60">
        <f t="shared" si="626"/>
        <v>7.3743397106183233</v>
      </c>
      <c r="EH130" s="60">
        <f t="shared" si="627"/>
        <v>0.27101427425147462</v>
      </c>
      <c r="EI130" s="60">
        <f t="shared" si="628"/>
        <v>2.9902055516812802</v>
      </c>
      <c r="EJ130" s="60">
        <f t="shared" si="629"/>
        <v>0</v>
      </c>
      <c r="EK130" s="60">
        <f t="shared" si="630"/>
        <v>1.9193910460861321</v>
      </c>
      <c r="EL130" s="60">
        <f t="shared" si="631"/>
        <v>0.51185058972961905</v>
      </c>
      <c r="EM130" s="60">
        <f t="shared" si="632"/>
        <v>0.76211053200533341</v>
      </c>
      <c r="EN130" s="60">
        <f t="shared" si="633"/>
        <v>0</v>
      </c>
      <c r="EO130" s="60">
        <f t="shared" si="634"/>
        <v>1.1710882956278355</v>
      </c>
      <c r="EP130" s="60">
        <f t="shared" si="635"/>
        <v>0.55537937298898932</v>
      </c>
      <c r="EQ130" s="60">
        <f t="shared" si="636"/>
        <v>0</v>
      </c>
      <c r="ER130" s="60">
        <f t="shared" si="637"/>
        <v>0</v>
      </c>
      <c r="ES130" s="60">
        <f t="shared" si="638"/>
        <v>2.0724001999470447</v>
      </c>
      <c r="ET130" s="60">
        <f t="shared" si="639"/>
        <v>23.832602299391013</v>
      </c>
      <c r="EU130" s="60">
        <f t="shared" si="511"/>
        <v>-1.6652045987820259</v>
      </c>
      <c r="EV130" s="60" t="str">
        <f t="shared" si="640"/>
        <v/>
      </c>
      <c r="EW130" s="62">
        <f t="shared" si="641"/>
        <v>7.3743397106183233</v>
      </c>
      <c r="EX130" s="62">
        <f t="shared" si="642"/>
        <v>0.62566028938167673</v>
      </c>
      <c r="EY130" s="62">
        <f t="shared" si="643"/>
        <v>0</v>
      </c>
      <c r="EZ130" s="62">
        <f t="shared" si="644"/>
        <v>8</v>
      </c>
      <c r="FA130" s="62">
        <f t="shared" si="645"/>
        <v>2.3645452622996035</v>
      </c>
      <c r="FB130" s="62">
        <f t="shared" si="646"/>
        <v>0.27101427425147462</v>
      </c>
      <c r="FC130" s="62">
        <f t="shared" si="647"/>
        <v>0</v>
      </c>
      <c r="FD130" s="62">
        <f t="shared" si="648"/>
        <v>-1.6652045987820259</v>
      </c>
      <c r="FE130" s="62">
        <f t="shared" si="649"/>
        <v>0.51185058972961905</v>
      </c>
      <c r="FF130" s="62">
        <f t="shared" si="650"/>
        <v>3.517794472501329</v>
      </c>
      <c r="FG130" s="62">
        <f t="shared" si="651"/>
        <v>0</v>
      </c>
      <c r="FH130" s="62">
        <f t="shared" si="652"/>
        <v>5</v>
      </c>
      <c r="FI130" s="62">
        <f t="shared" si="653"/>
        <v>0</v>
      </c>
      <c r="FJ130" s="62">
        <f t="shared" si="654"/>
        <v>6.680117236682892E-2</v>
      </c>
      <c r="FK130" s="62">
        <f t="shared" si="655"/>
        <v>0</v>
      </c>
      <c r="FL130" s="62">
        <f t="shared" si="656"/>
        <v>0.76211053200533341</v>
      </c>
      <c r="FM130" s="62">
        <f t="shared" si="657"/>
        <v>1.1710882956278355</v>
      </c>
      <c r="FN130" s="62">
        <f t="shared" si="658"/>
        <v>1.9999999999999978</v>
      </c>
      <c r="FO130" s="62">
        <f t="shared" si="659"/>
        <v>0</v>
      </c>
      <c r="FP130" s="62">
        <f t="shared" si="660"/>
        <v>0.55537937298898932</v>
      </c>
      <c r="FQ130" s="62">
        <f t="shared" si="661"/>
        <v>0.55537937298898932</v>
      </c>
      <c r="FR130" s="62" t="str">
        <f t="shared" si="662"/>
        <v>Fail</v>
      </c>
      <c r="FS130" s="62" t="str">
        <f t="shared" si="663"/>
        <v>Low-Ca</v>
      </c>
      <c r="FT130" s="60">
        <f t="shared" si="664"/>
        <v>0.12494991034097554</v>
      </c>
      <c r="FU130" s="60"/>
      <c r="FV130" s="60">
        <f t="shared" si="665"/>
        <v>1.0181000499867612</v>
      </c>
      <c r="FW130" s="60">
        <f t="shared" si="666"/>
        <v>7.2455268323094328</v>
      </c>
      <c r="FX130" s="60">
        <f t="shared" si="667"/>
        <v>0.26628027363595369</v>
      </c>
      <c r="FY130" s="60">
        <f t="shared" si="668"/>
        <v>2.9379734876643933</v>
      </c>
      <c r="FZ130" s="60">
        <f t="shared" si="669"/>
        <v>0</v>
      </c>
      <c r="GA130" s="60">
        <f t="shared" si="670"/>
        <v>1.8858636666936881</v>
      </c>
      <c r="GB130" s="60">
        <f t="shared" si="671"/>
        <v>0.50290972853871974</v>
      </c>
      <c r="GC130" s="60">
        <f t="shared" si="672"/>
        <v>0.74879820099408745</v>
      </c>
      <c r="GD130" s="60">
        <f t="shared" si="673"/>
        <v>0</v>
      </c>
      <c r="GE130" s="60">
        <f t="shared" si="674"/>
        <v>1.1506320568277075</v>
      </c>
      <c r="GF130" s="60">
        <f t="shared" si="675"/>
        <v>0.54567816333558972</v>
      </c>
      <c r="GG130" s="60">
        <f t="shared" si="676"/>
        <v>0</v>
      </c>
      <c r="GH130" s="60">
        <f t="shared" si="677"/>
        <v>0</v>
      </c>
      <c r="GI130" s="60">
        <f t="shared" si="678"/>
        <v>2.0362000999735224</v>
      </c>
      <c r="GJ130" s="60">
        <f t="shared" si="679"/>
        <v>23.416301149695506</v>
      </c>
      <c r="GK130" s="60">
        <f t="shared" si="512"/>
        <v>-0.83260229939101293</v>
      </c>
      <c r="GL130" s="60"/>
      <c r="GM130" s="88">
        <f t="shared" si="680"/>
        <v>7.2455268323094328</v>
      </c>
      <c r="GN130" s="88">
        <f t="shared" si="681"/>
        <v>0.75447316769056716</v>
      </c>
      <c r="GO130" s="88">
        <f t="shared" si="682"/>
        <v>0</v>
      </c>
      <c r="GP130" s="87">
        <f t="shared" si="683"/>
        <v>8</v>
      </c>
      <c r="GQ130" s="88">
        <f t="shared" si="684"/>
        <v>2.1835003199738261</v>
      </c>
      <c r="GR130" s="88">
        <f t="shared" si="685"/>
        <v>0.26628027363595369</v>
      </c>
      <c r="GS130" s="88">
        <f t="shared" si="686"/>
        <v>0</v>
      </c>
      <c r="GT130" s="88">
        <f t="shared" si="687"/>
        <v>-0.83260229939101293</v>
      </c>
      <c r="GU130" s="88">
        <f t="shared" si="688"/>
        <v>0.50290972853871974</v>
      </c>
      <c r="GV130" s="88">
        <f t="shared" si="689"/>
        <v>2.7184659660847013</v>
      </c>
      <c r="GW130" s="88">
        <f t="shared" si="690"/>
        <v>0</v>
      </c>
      <c r="GX130" s="87">
        <f t="shared" si="691"/>
        <v>4.8385539888421878</v>
      </c>
      <c r="GY130" s="88">
        <f t="shared" si="692"/>
        <v>0</v>
      </c>
      <c r="GZ130" s="88">
        <f t="shared" si="693"/>
        <v>0</v>
      </c>
      <c r="HA130" s="88">
        <f t="shared" si="694"/>
        <v>0</v>
      </c>
      <c r="HB130" s="88">
        <f t="shared" si="695"/>
        <v>0.74879820099408745</v>
      </c>
      <c r="HC130" s="88">
        <f t="shared" si="696"/>
        <v>1.1506320568277075</v>
      </c>
      <c r="HD130" s="87">
        <f t="shared" si="697"/>
        <v>1.899430257821795</v>
      </c>
      <c r="HE130" s="88">
        <f t="shared" si="698"/>
        <v>0</v>
      </c>
      <c r="HF130" s="88">
        <f t="shared" si="699"/>
        <v>0.54567816333558972</v>
      </c>
      <c r="HG130" s="88">
        <f t="shared" si="700"/>
        <v>0.54567816333558972</v>
      </c>
      <c r="HH130" s="96" t="str">
        <f t="shared" si="701"/>
        <v>Fail</v>
      </c>
      <c r="HI130" s="83">
        <f t="shared" si="702"/>
        <v>0.15611644719927953</v>
      </c>
      <c r="HJ130" s="83">
        <f t="shared" si="703"/>
        <v>0.54567816333558972</v>
      </c>
      <c r="HK130" s="83">
        <f t="shared" si="704"/>
        <v>0.26628027363595369</v>
      </c>
      <c r="HL130" s="83">
        <f t="shared" si="705"/>
        <v>7.2455268323094328</v>
      </c>
      <c r="HM130" s="96" t="str">
        <f t="shared" si="706"/>
        <v>Ferro-edenite</v>
      </c>
      <c r="HN130" s="60"/>
      <c r="HO130" s="60"/>
      <c r="HP130" s="97">
        <f>parameters!$E$5+parameters!$F$5*calcs!$Q130 +parameters!$G$5*calcs!$GM130+parameters!$H$5*LN(calcs!$GM130)+parameters!$I$5*calcs!$GQ130+parameters!$J$5*(calcs!$GU130+calcs!$GY130) + parameters!$K$5*calcs!$GT130+parameters!$L$5*(calcs!$GV130+calcs!$GZ130)+parameters!$M$5*(calcs!$GT130+calcs!$GV130+calcs!$GZ130)+parameters!$N$5*(calcs!$GO130+calcs!$GR130)+parameters!$O$5*calcs!$HB130+parameters!$P$5*calcs!$HE130</f>
        <v>70.141091045933962</v>
      </c>
      <c r="HQ130" s="97">
        <f>parameters!$E$6+parameters!$F$6*calcs!$Q130 +parameters!$G$6*calcs!$GM130+parameters!$H$6*LN(calcs!$GM130)+parameters!$I$6*calcs!$GQ130+parameters!$J$6*(calcs!$GU130+calcs!$GY130) + parameters!$K$6*calcs!$GT130+parameters!$L$6*(calcs!$GV130+calcs!$GZ130)+parameters!$M$6*(calcs!$GT130+calcs!$GV130+calcs!$GZ130)+parameters!$N$6*(calcs!$GO130+calcs!$GR130)+parameters!$O$6*calcs!$HB130+parameters!$P$6*calcs!$HE130</f>
        <v>71.264133750152311</v>
      </c>
      <c r="HR130" s="97">
        <f>parameters!$E$7+parameters!$F$7*calcs!$Q130 +parameters!$G$7*calcs!$GM130+parameters!$H$7*LN(calcs!$GM130)+parameters!$I$7*calcs!$GQ130+parameters!$J$7*(calcs!$GU130+calcs!$GY130) + parameters!$K$7*calcs!$GT130+parameters!$L$7*(calcs!$GV130+calcs!$GZ130)+parameters!$M$7*(calcs!$GT130+calcs!$GV130+calcs!$GZ130)+parameters!$N$7*(calcs!$GO130+calcs!$GR130)+parameters!$O$7*calcs!$HB130+parameters!$P$7*calcs!$HE130</f>
        <v>106.04915248730372</v>
      </c>
      <c r="HS130" s="97">
        <f>parameters!$E$8+parameters!$F$8*calcs!$Q130 +parameters!$G$8*calcs!$GM130+parameters!$H$8*LN(calcs!$GM130)+parameters!$I$8*calcs!$GQ130+parameters!$J$8*(calcs!$GU130+calcs!$GY130) + parameters!$K$8*calcs!$GT130+parameters!$L$8*(calcs!$GV130+calcs!$GZ130)+parameters!$M$8*(calcs!$GT130+calcs!$GV130+calcs!$GZ130)+parameters!$N$8*(calcs!$GO130+calcs!$GR130)+parameters!$O$8*calcs!$HB130+parameters!$P$8*calcs!$HE130</f>
        <v>105.53521305763782</v>
      </c>
      <c r="HT130" s="81"/>
      <c r="HU130" s="97">
        <f>EXP(parameters!$E$10+parameters!$F$10*calcs!$Q130 +parameters!$G$10*calcs!$GM130+parameters!$H$10*LN(calcs!$GM130)+parameters!$I$10*calcs!$GQ130+parameters!$J$10*(calcs!$GU130+calcs!$GY130) + parameters!$K$10*calcs!$GT130+parameters!$L$10*(calcs!$GV130+calcs!$GZ130)+parameters!$M$10*(calcs!$GT130+calcs!$GV130+calcs!$GZ130)+parameters!$N$10*(calcs!$GO130+calcs!$GR130)+parameters!$O$10*calcs!$HB130+parameters!$P$10*calcs!$HE130)</f>
        <v>0.14605322110018723</v>
      </c>
      <c r="HV130" s="97">
        <f>EXP(parameters!$E$11+parameters!$F$11*calcs!$Q130 +parameters!$G$11*calcs!$GM130+parameters!$H$11*LN(calcs!$GM130)+parameters!$I$11*calcs!$GQ130+parameters!$J$11*(calcs!$GU130+calcs!$GY130) + parameters!$K$11*calcs!$GT130+parameters!$L$11*(calcs!$GV130+calcs!$GZ130)+parameters!$M$11*(calcs!$GT130+calcs!$GV130+calcs!$GZ130)+parameters!$N$11*(calcs!$GO130+calcs!$GR130)+parameters!$O$11*calcs!$HB130+parameters!$P$11*calcs!$HE130)</f>
        <v>0.27030924113043325</v>
      </c>
      <c r="HX130" s="97">
        <f>EXP(parameters!$E$13+parameters!$F$13*calcs!$Q130 +parameters!$G$13*calcs!$GM130+parameters!$H$13*LN(calcs!$GM130)+parameters!$I$13*calcs!$GQ130+parameters!$J$13*(calcs!$GU130+calcs!$GY130) + parameters!$K$13*calcs!$GT130+parameters!$L$13*(calcs!$GV130+calcs!$GZ130)+parameters!$M$13*(calcs!$GT130+calcs!$GV130+calcs!$GZ130)+parameters!$N$13*(calcs!$GO130+calcs!$GR130)+parameters!$O$13*calcs!$HB130+parameters!$P$13*calcs!$HE130)</f>
        <v>1.1649820458603168</v>
      </c>
      <c r="HY130" s="97">
        <f>EXP(parameters!$E$14+parameters!$F$14*calcs!$Q130 +parameters!$G$14*calcs!$GM130+parameters!$H$14*LN(calcs!$GM130)+parameters!$I$14*calcs!$GQ130+parameters!$J$14*(calcs!$GU130+calcs!$GY130) + parameters!$K$14*calcs!$GT130+parameters!$L$14*(calcs!$GV130+calcs!$GZ130)+parameters!$M$14*(calcs!$GT130+calcs!$GV130+calcs!$GZ130)+parameters!$N$14*(calcs!$GO130+calcs!$GR130)+parameters!$O$14*calcs!$HB130+parameters!$P$14*calcs!$HE130)</f>
        <v>0.72769671049927953</v>
      </c>
      <c r="HZ130" s="81"/>
      <c r="IA130" s="97">
        <f>EXP(parameters!$E$16+parameters!$F$16*calcs!$Q130 +parameters!$G$16*calcs!$GM130+parameters!$H$16*LN(calcs!$GM130)+parameters!$I$16*calcs!$GQ130+parameters!$J$16*(calcs!$GU130+calcs!$GY130) + parameters!$K$16*calcs!$GT130+parameters!$L$16*(calcs!$GV130+calcs!$GZ130)+parameters!$M$16*(calcs!$GT130+calcs!$GV130+calcs!$GZ130)+parameters!$N$16*(calcs!$GO130+calcs!$GR130)+parameters!$O$16*calcs!$HB130+parameters!$P$16*calcs!$HE130)</f>
        <v>3.0768274229302811E-2</v>
      </c>
      <c r="IB130" s="81"/>
      <c r="IC130" s="97">
        <f>(parameters!$E$18+parameters!$F$18*calcs!$Q130 +parameters!$G$18*calcs!$GM130+parameters!$H$18*LN(calcs!$GM130)+parameters!$I$18*calcs!$GQ130+parameters!$J$18*(calcs!$GU130+calcs!$GY130) + parameters!$K$18*calcs!$GT130+parameters!$L$18*(calcs!$GV130+calcs!$GZ130)+parameters!$M$18*(calcs!$GT130+calcs!$GV130+calcs!$GZ130)+parameters!$N$18*(calcs!$GO130+calcs!$GR130)+parameters!$O$18*calcs!$HB130+parameters!$P$18*calcs!$HE130)</f>
        <v>-9.0255934183273396</v>
      </c>
      <c r="ID130" s="97">
        <f>EXP(parameters!$E$19+parameters!$F$19*calcs!$Q130 +parameters!$G$19*calcs!$GM130+parameters!$H$19*LN(calcs!$GM130)+parameters!$I$19*calcs!$GQ130+parameters!$J$19*(calcs!$GU130+calcs!$GY130) + parameters!$K$19*calcs!$GT130+parameters!$L$19*(calcs!$GV130+calcs!$GZ130)+parameters!$M$19*(calcs!$GT130+calcs!$GV130+calcs!$GZ130)+parameters!$N$19*(calcs!$GO130+calcs!$GR130)+parameters!$O$19*calcs!$HB130+parameters!$P$19*calcs!$HE130)</f>
        <v>3.1183763792397805</v>
      </c>
      <c r="IE130" s="73"/>
      <c r="IF130" s="97">
        <f>(parameters!$E$21+parameters!$F$21*calcs!$Q130 +parameters!$G$21*calcs!$GM130+parameters!$H$21*LN(calcs!$GM130)+parameters!$I$21*calcs!$GQ130+parameters!$J$21*(calcs!$GU130+calcs!$GY130) + parameters!$K$21*calcs!$GT130+parameters!$L$21*(calcs!$GV130+calcs!$GZ130)+parameters!$M$21*(calcs!$GT130+calcs!$GV130+calcs!$GZ130)+parameters!$N$21*(calcs!$GO130+calcs!$GR130)+parameters!$O$21*calcs!$HB130+parameters!$P$21*calcs!$HE130)</f>
        <v>4.3648788363959063</v>
      </c>
      <c r="IG130" s="97">
        <f>(parameters!$E$22+parameters!$F$22*calcs!$Q130 +parameters!$G$22*calcs!$GM130+parameters!$H$22*LN(calcs!$GM130)+parameters!$I$22*calcs!$GQ130+parameters!$J$22*(calcs!$GU130+calcs!$GY130) + parameters!$K$22*calcs!$GT130+parameters!$L$22*(calcs!$GV130+calcs!$GZ130)+parameters!$M$22*(calcs!$GT130+calcs!$GV130+calcs!$GZ130)+parameters!$N$22*(calcs!$GO130+calcs!$GR130)+parameters!$O$22*calcs!$HB130+parameters!$P$22*calcs!$HE130)</f>
        <v>1.5951105490526418</v>
      </c>
      <c r="IH130" s="81"/>
      <c r="II130" s="97">
        <f>(parameters!$E$24+parameters!$F$24*calcs!$Q130 +parameters!$G$24*calcs!$GM130+parameters!$H$24*LN(calcs!$GM130)+parameters!$I$24*calcs!$GQ130+parameters!$J$24*(calcs!$GU130+calcs!$GY130) + parameters!$K$24*calcs!$GT130+parameters!$L$24*(calcs!$GV130+calcs!$GZ130)+parameters!$M$24*(calcs!$GT130+calcs!$GV130+calcs!$GZ130)+parameters!$N$24*(calcs!$GO130+calcs!$GR130)+parameters!$O$24*calcs!$HB130+parameters!$P$24*calcs!$HE130)</f>
        <v>18.039239031571164</v>
      </c>
    </row>
    <row r="131" spans="1:243" x14ac:dyDescent="0.3">
      <c r="A131" s="137" t="s">
        <v>188</v>
      </c>
      <c r="C131" s="114">
        <v>48.52</v>
      </c>
      <c r="D131" s="114">
        <v>2.93</v>
      </c>
      <c r="E131" s="114">
        <v>17.89</v>
      </c>
      <c r="F131" s="114"/>
      <c r="G131" s="114">
        <v>7.42</v>
      </c>
      <c r="H131" s="114">
        <v>3.38</v>
      </c>
      <c r="I131" s="114">
        <v>5.69</v>
      </c>
      <c r="J131" s="114"/>
      <c r="K131" s="114">
        <v>3.96</v>
      </c>
      <c r="L131" s="114">
        <v>2.6</v>
      </c>
      <c r="M131" s="91">
        <v>0</v>
      </c>
      <c r="N131" s="91">
        <v>0</v>
      </c>
      <c r="O131" s="91">
        <v>0</v>
      </c>
      <c r="P131" s="91">
        <v>95.759999999999991</v>
      </c>
      <c r="Q131" s="60">
        <v>1025</v>
      </c>
      <c r="R131" s="92">
        <f t="shared" si="513"/>
        <v>0.80758988015978705</v>
      </c>
      <c r="S131" s="93">
        <f t="shared" si="514"/>
        <v>3.6684612495304872E-2</v>
      </c>
      <c r="T131" s="93">
        <f t="shared" si="515"/>
        <v>0.17545890005217671</v>
      </c>
      <c r="U131" s="93">
        <f t="shared" si="516"/>
        <v>0</v>
      </c>
      <c r="V131" s="93">
        <f t="shared" si="517"/>
        <v>0.10328507795100222</v>
      </c>
      <c r="W131" s="93">
        <f t="shared" si="518"/>
        <v>8.3850161250310085E-2</v>
      </c>
      <c r="X131" s="93">
        <f t="shared" si="519"/>
        <v>0.10146219686162626</v>
      </c>
      <c r="Y131" s="93">
        <f t="shared" si="520"/>
        <v>0</v>
      </c>
      <c r="Z131" s="93">
        <f t="shared" si="521"/>
        <v>6.389260878684716E-2</v>
      </c>
      <c r="AA131" s="93">
        <f t="shared" si="522"/>
        <v>2.7599853083858969E-2</v>
      </c>
      <c r="AB131" s="93">
        <f t="shared" si="523"/>
        <v>0</v>
      </c>
      <c r="AC131" s="94">
        <f t="shared" si="524"/>
        <v>0</v>
      </c>
      <c r="AD131" s="92">
        <f t="shared" si="525"/>
        <v>1.6151797603195741</v>
      </c>
      <c r="AE131" s="93">
        <f t="shared" si="526"/>
        <v>7.3369224990609744E-2</v>
      </c>
      <c r="AF131" s="93">
        <f t="shared" si="527"/>
        <v>0.52637670015653015</v>
      </c>
      <c r="AG131" s="93">
        <f t="shared" si="528"/>
        <v>0</v>
      </c>
      <c r="AH131" s="93">
        <f t="shared" si="529"/>
        <v>0.10328507795100222</v>
      </c>
      <c r="AI131" s="93">
        <f t="shared" si="530"/>
        <v>8.3850161250310085E-2</v>
      </c>
      <c r="AJ131" s="93">
        <f t="shared" si="531"/>
        <v>0.10146219686162626</v>
      </c>
      <c r="AK131" s="93">
        <f t="shared" si="532"/>
        <v>0</v>
      </c>
      <c r="AL131" s="93">
        <f t="shared" si="533"/>
        <v>6.389260878684716E-2</v>
      </c>
      <c r="AM131" s="93">
        <f t="shared" si="534"/>
        <v>2.7599853083858969E-2</v>
      </c>
      <c r="AN131" s="94">
        <f t="shared" si="535"/>
        <v>2.5950155834003588</v>
      </c>
      <c r="AO131" s="92">
        <f t="shared" si="536"/>
        <v>14.315572794623499</v>
      </c>
      <c r="AP131" s="93">
        <f t="shared" si="537"/>
        <v>0.65028209679297255</v>
      </c>
      <c r="AQ131" s="93">
        <f t="shared" si="538"/>
        <v>4.6653531412463884</v>
      </c>
      <c r="AR131" s="93">
        <f t="shared" si="539"/>
        <v>0</v>
      </c>
      <c r="AS131" s="93">
        <f t="shared" si="540"/>
        <v>0.91543064637795302</v>
      </c>
      <c r="AT131" s="93">
        <f t="shared" si="541"/>
        <v>0.74317615705030426</v>
      </c>
      <c r="AU131" s="93">
        <f t="shared" si="542"/>
        <v>0.89927418653862146</v>
      </c>
      <c r="AV131" s="93">
        <f t="shared" si="543"/>
        <v>0</v>
      </c>
      <c r="AW131" s="93">
        <f t="shared" si="544"/>
        <v>0.56628947105277005</v>
      </c>
      <c r="AX131" s="93">
        <f t="shared" si="545"/>
        <v>0.24462150631749019</v>
      </c>
      <c r="AY131" s="94">
        <f t="shared" si="546"/>
        <v>23</v>
      </c>
      <c r="AZ131" s="92">
        <f t="shared" si="547"/>
        <v>7.1577863973117495</v>
      </c>
      <c r="BA131" s="93">
        <f t="shared" si="548"/>
        <v>0.32514104839648628</v>
      </c>
      <c r="BB131" s="93">
        <f t="shared" si="549"/>
        <v>3.1102354274975923</v>
      </c>
      <c r="BC131" s="93">
        <f t="shared" si="550"/>
        <v>0</v>
      </c>
      <c r="BD131" s="93">
        <f t="shared" si="551"/>
        <v>0.91543064637795302</v>
      </c>
      <c r="BE131" s="93">
        <f t="shared" si="552"/>
        <v>0.74317615705030426</v>
      </c>
      <c r="BF131" s="93">
        <f t="shared" si="553"/>
        <v>0.89927418653862146</v>
      </c>
      <c r="BG131" s="93">
        <f t="shared" si="554"/>
        <v>0</v>
      </c>
      <c r="BH131" s="93">
        <f t="shared" si="555"/>
        <v>1.1325789421055401</v>
      </c>
      <c r="BI131" s="93">
        <f t="shared" si="556"/>
        <v>0.48924301263498038</v>
      </c>
      <c r="BJ131" s="93">
        <f t="shared" si="557"/>
        <v>0</v>
      </c>
      <c r="BK131" s="93">
        <f t="shared" si="558"/>
        <v>0</v>
      </c>
      <c r="BL131" s="93">
        <f t="shared" si="559"/>
        <v>2</v>
      </c>
      <c r="BM131" s="94">
        <f t="shared" si="560"/>
        <v>14.772865817913226</v>
      </c>
      <c r="BN131" s="95">
        <f t="shared" si="561"/>
        <v>7.1577863973117495</v>
      </c>
      <c r="BO131" s="66">
        <f t="shared" si="562"/>
        <v>0.84221360268825052</v>
      </c>
      <c r="BP131" s="66">
        <f t="shared" si="563"/>
        <v>0</v>
      </c>
      <c r="BQ131" s="66">
        <f t="shared" si="564"/>
        <v>8</v>
      </c>
      <c r="BR131" s="66">
        <f t="shared" si="565"/>
        <v>2.2680218248093418</v>
      </c>
      <c r="BS131" s="66">
        <f t="shared" si="566"/>
        <v>0.32514104839648628</v>
      </c>
      <c r="BT131" s="66">
        <f t="shared" si="567"/>
        <v>0</v>
      </c>
      <c r="BU131" s="66"/>
      <c r="BV131" s="66">
        <f t="shared" si="568"/>
        <v>0.74317615705030426</v>
      </c>
      <c r="BW131" s="66">
        <f t="shared" si="569"/>
        <v>0.91543064637795302</v>
      </c>
      <c r="BX131" s="66">
        <f t="shared" si="570"/>
        <v>0</v>
      </c>
      <c r="BY131" s="66">
        <f t="shared" si="571"/>
        <v>4.2517696766340851</v>
      </c>
      <c r="BZ131" s="66">
        <f t="shared" si="572"/>
        <v>0</v>
      </c>
      <c r="CA131" s="66">
        <f t="shared" si="573"/>
        <v>0</v>
      </c>
      <c r="CB131" s="66">
        <f t="shared" si="574"/>
        <v>0</v>
      </c>
      <c r="CC131" s="66">
        <f t="shared" si="575"/>
        <v>0.89927418653862146</v>
      </c>
      <c r="CD131" s="56">
        <f t="shared" si="576"/>
        <v>0.89927418653862146</v>
      </c>
      <c r="CE131" s="66">
        <f t="shared" si="577"/>
        <v>1.7985483730772429</v>
      </c>
      <c r="CF131" s="66">
        <f t="shared" si="578"/>
        <v>0.23330475556691865</v>
      </c>
      <c r="CG131" s="66">
        <f t="shared" si="579"/>
        <v>0.48924301263498038</v>
      </c>
      <c r="CH131" s="67">
        <f t="shared" si="580"/>
        <v>0.72254776820189903</v>
      </c>
      <c r="CI131" s="60"/>
      <c r="CJ131" s="60">
        <f t="shared" si="581"/>
        <v>1.1176639754162769</v>
      </c>
      <c r="CK131" s="60">
        <f t="shared" si="582"/>
        <v>1.0830667655966102</v>
      </c>
      <c r="CL131" s="60">
        <f t="shared" si="583"/>
        <v>1.1405938689022996</v>
      </c>
      <c r="CM131" s="60"/>
      <c r="CN131" s="60">
        <f t="shared" si="584"/>
        <v>1</v>
      </c>
      <c r="CO131" s="60">
        <f t="shared" si="585"/>
        <v>7.1577863973117495</v>
      </c>
      <c r="CP131" s="60">
        <f t="shared" si="586"/>
        <v>0.32514104839648628</v>
      </c>
      <c r="CQ131" s="60">
        <f t="shared" si="587"/>
        <v>3.1102354274975923</v>
      </c>
      <c r="CR131" s="60">
        <f t="shared" si="588"/>
        <v>0</v>
      </c>
      <c r="CS131" s="60">
        <f t="shared" si="589"/>
        <v>0.91543064637795302</v>
      </c>
      <c r="CT131" s="60">
        <f t="shared" si="590"/>
        <v>0.74317615705030426</v>
      </c>
      <c r="CU131" s="60">
        <f t="shared" si="591"/>
        <v>0.89927418653862146</v>
      </c>
      <c r="CV131" s="60">
        <f t="shared" si="592"/>
        <v>0</v>
      </c>
      <c r="CW131" s="60">
        <f t="shared" si="593"/>
        <v>1.1325789421055401</v>
      </c>
      <c r="CX131" s="60">
        <f t="shared" si="594"/>
        <v>0.48924301263498038</v>
      </c>
      <c r="CY131" s="60">
        <f t="shared" si="595"/>
        <v>0</v>
      </c>
      <c r="CZ131" s="60">
        <f t="shared" si="596"/>
        <v>0</v>
      </c>
      <c r="DA131" s="60">
        <f t="shared" si="597"/>
        <v>2</v>
      </c>
      <c r="DB131" s="60">
        <f t="shared" si="598"/>
        <v>23</v>
      </c>
      <c r="DC131" s="60">
        <f t="shared" si="510"/>
        <v>0</v>
      </c>
      <c r="DD131" s="60" t="str">
        <f t="shared" si="599"/>
        <v/>
      </c>
      <c r="DE131" s="59">
        <f t="shared" si="600"/>
        <v>7.1577863973117495</v>
      </c>
      <c r="DF131" s="59">
        <f t="shared" si="601"/>
        <v>0.84221360268825052</v>
      </c>
      <c r="DG131" s="59">
        <f t="shared" si="602"/>
        <v>0</v>
      </c>
      <c r="DH131" s="59">
        <f t="shared" si="603"/>
        <v>8</v>
      </c>
      <c r="DI131" s="59">
        <f t="shared" si="604"/>
        <v>2.2680218248093418</v>
      </c>
      <c r="DJ131" s="59">
        <f t="shared" si="605"/>
        <v>0.32514104839648628</v>
      </c>
      <c r="DK131" s="59">
        <f t="shared" si="606"/>
        <v>0</v>
      </c>
      <c r="DL131" s="59">
        <f t="shared" si="607"/>
        <v>0</v>
      </c>
      <c r="DM131" s="59">
        <f t="shared" si="608"/>
        <v>0.74317615705030426</v>
      </c>
      <c r="DN131" s="59">
        <f t="shared" si="609"/>
        <v>0.91543064637795302</v>
      </c>
      <c r="DO131" s="59">
        <f t="shared" si="610"/>
        <v>0</v>
      </c>
      <c r="DP131" s="59">
        <f t="shared" si="611"/>
        <v>4.2517696766340851</v>
      </c>
      <c r="DQ131" s="59">
        <f t="shared" si="612"/>
        <v>0</v>
      </c>
      <c r="DR131" s="59">
        <f t="shared" si="613"/>
        <v>0</v>
      </c>
      <c r="DS131" s="59">
        <f t="shared" si="614"/>
        <v>0</v>
      </c>
      <c r="DT131" s="59">
        <f t="shared" si="615"/>
        <v>0.89927418653862146</v>
      </c>
      <c r="DU131" s="59">
        <f t="shared" si="616"/>
        <v>1.1007258134613784</v>
      </c>
      <c r="DV131" s="59">
        <f t="shared" si="617"/>
        <v>2</v>
      </c>
      <c r="DW131" s="59">
        <f t="shared" si="618"/>
        <v>3.1853128644161677E-2</v>
      </c>
      <c r="DX131" s="59">
        <f t="shared" si="619"/>
        <v>0</v>
      </c>
      <c r="DY131" s="59">
        <f t="shared" si="620"/>
        <v>3.1853128644161677E-2</v>
      </c>
      <c r="DZ131" s="60"/>
      <c r="EA131" s="60">
        <f t="shared" si="621"/>
        <v>0.77911793882932712</v>
      </c>
      <c r="EB131" s="60">
        <f t="shared" si="622"/>
        <v>1.0501537463210686</v>
      </c>
      <c r="EC131" s="60">
        <f t="shared" si="623"/>
        <v>0.98851468638199302</v>
      </c>
      <c r="ED131" s="60">
        <f t="shared" si="624"/>
        <v>0.98048764268460076</v>
      </c>
      <c r="EE131" s="60"/>
      <c r="EF131" s="60">
        <f t="shared" si="625"/>
        <v>1.0501537463210686</v>
      </c>
      <c r="EG131" s="60">
        <f t="shared" si="626"/>
        <v>7.5167762005029184</v>
      </c>
      <c r="EH131" s="60">
        <f t="shared" si="627"/>
        <v>0.34144809005632992</v>
      </c>
      <c r="EI131" s="60">
        <f t="shared" si="628"/>
        <v>3.2662253861271071</v>
      </c>
      <c r="EJ131" s="60">
        <f t="shared" si="629"/>
        <v>0</v>
      </c>
      <c r="EK131" s="60">
        <f t="shared" si="630"/>
        <v>0.9613429227909247</v>
      </c>
      <c r="EL131" s="60">
        <f t="shared" si="631"/>
        <v>0.78044922550287188</v>
      </c>
      <c r="EM131" s="60">
        <f t="shared" si="632"/>
        <v>0.94437615596336477</v>
      </c>
      <c r="EN131" s="60">
        <f t="shared" si="633"/>
        <v>0</v>
      </c>
      <c r="EO131" s="60">
        <f t="shared" si="634"/>
        <v>1.1893820190564857</v>
      </c>
      <c r="EP131" s="60">
        <f t="shared" si="635"/>
        <v>0.51378038258003056</v>
      </c>
      <c r="EQ131" s="60">
        <f t="shared" si="636"/>
        <v>0</v>
      </c>
      <c r="ER131" s="60">
        <f t="shared" si="637"/>
        <v>0</v>
      </c>
      <c r="ES131" s="60">
        <f t="shared" si="638"/>
        <v>2.1003074926421372</v>
      </c>
      <c r="ET131" s="60">
        <f t="shared" si="639"/>
        <v>24.153536165384576</v>
      </c>
      <c r="EU131" s="60">
        <f t="shared" si="511"/>
        <v>-2.3070723307691523</v>
      </c>
      <c r="EV131" s="60" t="str">
        <f t="shared" si="640"/>
        <v/>
      </c>
      <c r="EW131" s="62">
        <f t="shared" si="641"/>
        <v>7.5167762005029184</v>
      </c>
      <c r="EX131" s="62">
        <f t="shared" si="642"/>
        <v>0.48322379949708161</v>
      </c>
      <c r="EY131" s="62">
        <f t="shared" si="643"/>
        <v>0</v>
      </c>
      <c r="EZ131" s="62">
        <f t="shared" si="644"/>
        <v>8</v>
      </c>
      <c r="FA131" s="62">
        <f t="shared" si="645"/>
        <v>2.7830015866300255</v>
      </c>
      <c r="FB131" s="62">
        <f t="shared" si="646"/>
        <v>0.34144809005632992</v>
      </c>
      <c r="FC131" s="62">
        <f t="shared" si="647"/>
        <v>0</v>
      </c>
      <c r="FD131" s="62">
        <f t="shared" si="648"/>
        <v>-2.3070723307691523</v>
      </c>
      <c r="FE131" s="62">
        <f t="shared" si="649"/>
        <v>0.78044922550287188</v>
      </c>
      <c r="FF131" s="62">
        <f t="shared" si="650"/>
        <v>3.268415253560077</v>
      </c>
      <c r="FG131" s="62">
        <f t="shared" si="651"/>
        <v>0</v>
      </c>
      <c r="FH131" s="62">
        <f t="shared" si="652"/>
        <v>4.8662418249801522</v>
      </c>
      <c r="FI131" s="62">
        <f t="shared" si="653"/>
        <v>0</v>
      </c>
      <c r="FJ131" s="62">
        <f t="shared" si="654"/>
        <v>0</v>
      </c>
      <c r="FK131" s="62">
        <f t="shared" si="655"/>
        <v>0</v>
      </c>
      <c r="FL131" s="62">
        <f t="shared" si="656"/>
        <v>0.94437615596336477</v>
      </c>
      <c r="FM131" s="62">
        <f t="shared" si="657"/>
        <v>1.0556238440366352</v>
      </c>
      <c r="FN131" s="62">
        <f t="shared" si="658"/>
        <v>2</v>
      </c>
      <c r="FO131" s="62">
        <f t="shared" si="659"/>
        <v>0.13375817501985043</v>
      </c>
      <c r="FP131" s="62">
        <f t="shared" si="660"/>
        <v>0.51378038258003056</v>
      </c>
      <c r="FQ131" s="62">
        <f t="shared" si="661"/>
        <v>0.64753855759988099</v>
      </c>
      <c r="FR131" s="62" t="str">
        <f t="shared" si="662"/>
        <v>Fail</v>
      </c>
      <c r="FS131" s="62" t="str">
        <f t="shared" si="663"/>
        <v>Low-Ca</v>
      </c>
      <c r="FT131" s="60">
        <f t="shared" si="664"/>
        <v>0.19275755697397298</v>
      </c>
      <c r="FU131" s="60"/>
      <c r="FV131" s="60">
        <f t="shared" si="665"/>
        <v>1.0250768731605344</v>
      </c>
      <c r="FW131" s="60">
        <f t="shared" si="666"/>
        <v>7.3372812989073353</v>
      </c>
      <c r="FX131" s="60">
        <f t="shared" si="667"/>
        <v>0.33329456922640815</v>
      </c>
      <c r="FY131" s="60">
        <f t="shared" si="668"/>
        <v>3.1882304068123499</v>
      </c>
      <c r="FZ131" s="60">
        <f t="shared" si="669"/>
        <v>0</v>
      </c>
      <c r="GA131" s="60">
        <f t="shared" si="670"/>
        <v>0.93838678458443903</v>
      </c>
      <c r="GB131" s="60">
        <f t="shared" si="671"/>
        <v>0.76181269127658813</v>
      </c>
      <c r="GC131" s="60">
        <f t="shared" si="672"/>
        <v>0.92182517125099328</v>
      </c>
      <c r="GD131" s="60">
        <f t="shared" si="673"/>
        <v>0</v>
      </c>
      <c r="GE131" s="60">
        <f t="shared" si="674"/>
        <v>1.1609804805810129</v>
      </c>
      <c r="GF131" s="60">
        <f t="shared" si="675"/>
        <v>0.50151169760750547</v>
      </c>
      <c r="GG131" s="60">
        <f t="shared" si="676"/>
        <v>0</v>
      </c>
      <c r="GH131" s="60">
        <f t="shared" si="677"/>
        <v>0</v>
      </c>
      <c r="GI131" s="60">
        <f t="shared" si="678"/>
        <v>2.0501537463210688</v>
      </c>
      <c r="GJ131" s="60">
        <f t="shared" si="679"/>
        <v>23.57676808269229</v>
      </c>
      <c r="GK131" s="60">
        <f t="shared" si="512"/>
        <v>-1.1535361653845797</v>
      </c>
      <c r="GL131" s="60"/>
      <c r="GM131" s="88">
        <f t="shared" si="680"/>
        <v>7.3372812989073353</v>
      </c>
      <c r="GN131" s="88">
        <f t="shared" si="681"/>
        <v>0.66271870109266473</v>
      </c>
      <c r="GO131" s="88">
        <f t="shared" si="682"/>
        <v>0</v>
      </c>
      <c r="GP131" s="87">
        <f t="shared" si="683"/>
        <v>8</v>
      </c>
      <c r="GQ131" s="88">
        <f t="shared" si="684"/>
        <v>2.5255117057196852</v>
      </c>
      <c r="GR131" s="88">
        <f t="shared" si="685"/>
        <v>0.33329456922640815</v>
      </c>
      <c r="GS131" s="88">
        <f t="shared" si="686"/>
        <v>0</v>
      </c>
      <c r="GT131" s="88">
        <f t="shared" si="687"/>
        <v>-1.1535361653845797</v>
      </c>
      <c r="GU131" s="88">
        <f t="shared" si="688"/>
        <v>0.76181269127658813</v>
      </c>
      <c r="GV131" s="88">
        <f t="shared" si="689"/>
        <v>2.0919229499690188</v>
      </c>
      <c r="GW131" s="88">
        <f t="shared" si="690"/>
        <v>0</v>
      </c>
      <c r="GX131" s="87">
        <f t="shared" si="691"/>
        <v>4.5590057508071204</v>
      </c>
      <c r="GY131" s="88">
        <f t="shared" si="692"/>
        <v>0</v>
      </c>
      <c r="GZ131" s="88">
        <f t="shared" si="693"/>
        <v>0</v>
      </c>
      <c r="HA131" s="88">
        <f t="shared" si="694"/>
        <v>0</v>
      </c>
      <c r="HB131" s="88">
        <f t="shared" si="695"/>
        <v>0.92182517125099328</v>
      </c>
      <c r="HC131" s="88">
        <f t="shared" si="696"/>
        <v>1.0781748287490067</v>
      </c>
      <c r="HD131" s="87">
        <f t="shared" si="697"/>
        <v>2</v>
      </c>
      <c r="HE131" s="88">
        <f t="shared" si="698"/>
        <v>8.2805651832006166E-2</v>
      </c>
      <c r="HF131" s="88">
        <f t="shared" si="699"/>
        <v>0.50151169760750547</v>
      </c>
      <c r="HG131" s="88">
        <f t="shared" si="700"/>
        <v>0.58431734943951164</v>
      </c>
      <c r="HH131" s="96" t="str">
        <f t="shared" si="701"/>
        <v>Fail</v>
      </c>
      <c r="HI131" s="83">
        <f t="shared" si="702"/>
        <v>0.26695278997324007</v>
      </c>
      <c r="HJ131" s="83">
        <f t="shared" si="703"/>
        <v>0.58431734943951164</v>
      </c>
      <c r="HK131" s="83">
        <f t="shared" si="704"/>
        <v>0.33329456922640815</v>
      </c>
      <c r="HL131" s="83">
        <f t="shared" si="705"/>
        <v>7.3372812989073353</v>
      </c>
      <c r="HM131" s="96" t="str">
        <f t="shared" si="706"/>
        <v>Ferro-edenite</v>
      </c>
      <c r="HN131" s="60"/>
      <c r="HO131" s="60"/>
      <c r="HP131" s="97">
        <f>parameters!$E$5+parameters!$F$5*calcs!$Q131 +parameters!$G$5*calcs!$GM131+parameters!$H$5*LN(calcs!$GM131)+parameters!$I$5*calcs!$GQ131+parameters!$J$5*(calcs!$GU131+calcs!$GY131) + parameters!$K$5*calcs!$GT131+parameters!$L$5*(calcs!$GV131+calcs!$GZ131)+parameters!$M$5*(calcs!$GT131+calcs!$GV131+calcs!$GZ131)+parameters!$N$5*(calcs!$GO131+calcs!$GR131)+parameters!$O$5*calcs!$HB131+parameters!$P$5*calcs!$HE131</f>
        <v>72.664751863267881</v>
      </c>
      <c r="HQ131" s="97">
        <f>parameters!$E$6+parameters!$F$6*calcs!$Q131 +parameters!$G$6*calcs!$GM131+parameters!$H$6*LN(calcs!$GM131)+parameters!$I$6*calcs!$GQ131+parameters!$J$6*(calcs!$GU131+calcs!$GY131) + parameters!$K$6*calcs!$GT131+parameters!$L$6*(calcs!$GV131+calcs!$GZ131)+parameters!$M$6*(calcs!$GT131+calcs!$GV131+calcs!$GZ131)+parameters!$N$6*(calcs!$GO131+calcs!$GR131)+parameters!$O$6*calcs!$HB131+parameters!$P$6*calcs!$HE131</f>
        <v>71.997610688566596</v>
      </c>
      <c r="HR131" s="97">
        <f>parameters!$E$7+parameters!$F$7*calcs!$Q131 +parameters!$G$7*calcs!$GM131+parameters!$H$7*LN(calcs!$GM131)+parameters!$I$7*calcs!$GQ131+parameters!$J$7*(calcs!$GU131+calcs!$GY131) + parameters!$K$7*calcs!$GT131+parameters!$L$7*(calcs!$GV131+calcs!$GZ131)+parameters!$M$7*(calcs!$GT131+calcs!$GV131+calcs!$GZ131)+parameters!$N$7*(calcs!$GO131+calcs!$GR131)+parameters!$O$7*calcs!$HB131+parameters!$P$7*calcs!$HE131</f>
        <v>106.25650667854781</v>
      </c>
      <c r="HS131" s="97">
        <f>parameters!$E$8+parameters!$F$8*calcs!$Q131 +parameters!$G$8*calcs!$GM131+parameters!$H$8*LN(calcs!$GM131)+parameters!$I$8*calcs!$GQ131+parameters!$J$8*(calcs!$GU131+calcs!$GY131) + parameters!$K$8*calcs!$GT131+parameters!$L$8*(calcs!$GV131+calcs!$GZ131)+parameters!$M$8*(calcs!$GT131+calcs!$GV131+calcs!$GZ131)+parameters!$N$8*(calcs!$GO131+calcs!$GR131)+parameters!$O$8*calcs!$HB131+parameters!$P$8*calcs!$HE131</f>
        <v>105.79055228745965</v>
      </c>
      <c r="HT131" s="81"/>
      <c r="HU131" s="97">
        <f>EXP(parameters!$E$10+parameters!$F$10*calcs!$Q131 +parameters!$G$10*calcs!$GM131+parameters!$H$10*LN(calcs!$GM131)+parameters!$I$10*calcs!$GQ131+parameters!$J$10*(calcs!$GU131+calcs!$GY131) + parameters!$K$10*calcs!$GT131+parameters!$L$10*(calcs!$GV131+calcs!$GZ131)+parameters!$M$10*(calcs!$GT131+calcs!$GV131+calcs!$GZ131)+parameters!$N$10*(calcs!$GO131+calcs!$GR131)+parameters!$O$10*calcs!$HB131+parameters!$P$10*calcs!$HE131)</f>
        <v>0.16763350204500699</v>
      </c>
      <c r="HV131" s="97">
        <f>EXP(parameters!$E$11+parameters!$F$11*calcs!$Q131 +parameters!$G$11*calcs!$GM131+parameters!$H$11*LN(calcs!$GM131)+parameters!$I$11*calcs!$GQ131+parameters!$J$11*(calcs!$GU131+calcs!$GY131) + parameters!$K$11*calcs!$GT131+parameters!$L$11*(calcs!$GV131+calcs!$GZ131)+parameters!$M$11*(calcs!$GT131+calcs!$GV131+calcs!$GZ131)+parameters!$N$11*(calcs!$GO131+calcs!$GR131)+parameters!$O$11*calcs!$HB131+parameters!$P$11*calcs!$HE131)</f>
        <v>0.34975003005808181</v>
      </c>
      <c r="HX131" s="97">
        <f>EXP(parameters!$E$13+parameters!$F$13*calcs!$Q131 +parameters!$G$13*calcs!$GM131+parameters!$H$13*LN(calcs!$GM131)+parameters!$I$13*calcs!$GQ131+parameters!$J$13*(calcs!$GU131+calcs!$GY131) + parameters!$K$13*calcs!$GT131+parameters!$L$13*(calcs!$GV131+calcs!$GZ131)+parameters!$M$13*(calcs!$GT131+calcs!$GV131+calcs!$GZ131)+parameters!$N$13*(calcs!$GO131+calcs!$GR131)+parameters!$O$13*calcs!$HB131+parameters!$P$13*calcs!$HE131)</f>
        <v>0.58684651389886766</v>
      </c>
      <c r="HY131" s="97">
        <f>EXP(parameters!$E$14+parameters!$F$14*calcs!$Q131 +parameters!$G$14*calcs!$GM131+parameters!$H$14*LN(calcs!$GM131)+parameters!$I$14*calcs!$GQ131+parameters!$J$14*(calcs!$GU131+calcs!$GY131) + parameters!$K$14*calcs!$GT131+parameters!$L$14*(calcs!$GV131+calcs!$GZ131)+parameters!$M$14*(calcs!$GT131+calcs!$GV131+calcs!$GZ131)+parameters!$N$14*(calcs!$GO131+calcs!$GR131)+parameters!$O$14*calcs!$HB131+parameters!$P$14*calcs!$HE131)</f>
        <v>0.52403077329168701</v>
      </c>
      <c r="HZ131" s="81"/>
      <c r="IA131" s="97">
        <f>EXP(parameters!$E$16+parameters!$F$16*calcs!$Q131 +parameters!$G$16*calcs!$GM131+parameters!$H$16*LN(calcs!$GM131)+parameters!$I$16*calcs!$GQ131+parameters!$J$16*(calcs!$GU131+calcs!$GY131) + parameters!$K$16*calcs!$GT131+parameters!$L$16*(calcs!$GV131+calcs!$GZ131)+parameters!$M$16*(calcs!$GT131+calcs!$GV131+calcs!$GZ131)+parameters!$N$16*(calcs!$GO131+calcs!$GR131)+parameters!$O$16*calcs!$HB131+parameters!$P$16*calcs!$HE131)</f>
        <v>4.7961549704356919E-2</v>
      </c>
      <c r="IB131" s="81"/>
      <c r="IC131" s="97">
        <f>(parameters!$E$18+parameters!$F$18*calcs!$Q131 +parameters!$G$18*calcs!$GM131+parameters!$H$18*LN(calcs!$GM131)+parameters!$I$18*calcs!$GQ131+parameters!$J$18*(calcs!$GU131+calcs!$GY131) + parameters!$K$18*calcs!$GT131+parameters!$L$18*(calcs!$GV131+calcs!$GZ131)+parameters!$M$18*(calcs!$GT131+calcs!$GV131+calcs!$GZ131)+parameters!$N$18*(calcs!$GO131+calcs!$GR131)+parameters!$O$18*calcs!$HB131+parameters!$P$18*calcs!$HE131)</f>
        <v>-9.1607420809565099</v>
      </c>
      <c r="ID131" s="97">
        <f>EXP(parameters!$E$19+parameters!$F$19*calcs!$Q131 +parameters!$G$19*calcs!$GM131+parameters!$H$19*LN(calcs!$GM131)+parameters!$I$19*calcs!$GQ131+parameters!$J$19*(calcs!$GU131+calcs!$GY131) + parameters!$K$19*calcs!$GT131+parameters!$L$19*(calcs!$GV131+calcs!$GZ131)+parameters!$M$19*(calcs!$GT131+calcs!$GV131+calcs!$GZ131)+parameters!$N$19*(calcs!$GO131+calcs!$GR131)+parameters!$O$19*calcs!$HB131+parameters!$P$19*calcs!$HE131)</f>
        <v>5.2401709024342598</v>
      </c>
      <c r="IE131" s="73"/>
      <c r="IF131" s="97">
        <f>(parameters!$E$21+parameters!$F$21*calcs!$Q131 +parameters!$G$21*calcs!$GM131+parameters!$H$21*LN(calcs!$GM131)+parameters!$I$21*calcs!$GQ131+parameters!$J$21*(calcs!$GU131+calcs!$GY131) + parameters!$K$21*calcs!$GT131+parameters!$L$21*(calcs!$GV131+calcs!$GZ131)+parameters!$M$21*(calcs!$GT131+calcs!$GV131+calcs!$GZ131)+parameters!$N$21*(calcs!$GO131+calcs!$GR131)+parameters!$O$21*calcs!$HB131+parameters!$P$21*calcs!$HE131)</f>
        <v>2.8995205309215644</v>
      </c>
      <c r="IG131" s="97">
        <f>(parameters!$E$22+parameters!$F$22*calcs!$Q131 +parameters!$G$22*calcs!$GM131+parameters!$H$22*LN(calcs!$GM131)+parameters!$I$22*calcs!$GQ131+parameters!$J$22*(calcs!$GU131+calcs!$GY131) + parameters!$K$22*calcs!$GT131+parameters!$L$22*(calcs!$GV131+calcs!$GZ131)+parameters!$M$22*(calcs!$GT131+calcs!$GV131+calcs!$GZ131)+parameters!$N$22*(calcs!$GO131+calcs!$GR131)+parameters!$O$22*calcs!$HB131+parameters!$P$22*calcs!$HE131)</f>
        <v>1.431181662867028</v>
      </c>
      <c r="IH131" s="81"/>
      <c r="II131" s="97">
        <f>(parameters!$E$24+parameters!$F$24*calcs!$Q131 +parameters!$G$24*calcs!$GM131+parameters!$H$24*LN(calcs!$GM131)+parameters!$I$24*calcs!$GQ131+parameters!$J$24*(calcs!$GU131+calcs!$GY131) + parameters!$K$24*calcs!$GT131+parameters!$L$24*(calcs!$GV131+calcs!$GZ131)+parameters!$M$24*(calcs!$GT131+calcs!$GV131+calcs!$GZ131)+parameters!$N$24*(calcs!$GO131+calcs!$GR131)+parameters!$O$24*calcs!$HB131+parameters!$P$24*calcs!$HE131)</f>
        <v>20.206925219624782</v>
      </c>
    </row>
    <row r="132" spans="1:243" x14ac:dyDescent="0.3">
      <c r="A132" s="137" t="s">
        <v>188</v>
      </c>
      <c r="C132" s="114">
        <v>48.37</v>
      </c>
      <c r="D132" s="114">
        <v>2.46</v>
      </c>
      <c r="E132" s="114">
        <v>19.62</v>
      </c>
      <c r="F132" s="114"/>
      <c r="G132" s="114">
        <v>3.56</v>
      </c>
      <c r="H132" s="114">
        <v>3.83</v>
      </c>
      <c r="I132" s="114">
        <v>5.21</v>
      </c>
      <c r="J132" s="114"/>
      <c r="K132" s="114">
        <v>5.38</v>
      </c>
      <c r="L132" s="114">
        <v>3.03</v>
      </c>
      <c r="M132" s="91">
        <v>0</v>
      </c>
      <c r="N132" s="91">
        <v>0</v>
      </c>
      <c r="O132" s="91">
        <v>0</v>
      </c>
      <c r="P132" s="91">
        <v>95.759999999999991</v>
      </c>
      <c r="Q132" s="60">
        <v>1025</v>
      </c>
      <c r="R132" s="92">
        <f t="shared" si="513"/>
        <v>0.80509320905459381</v>
      </c>
      <c r="S132" s="93">
        <f t="shared" si="514"/>
        <v>3.0800050081382244E-2</v>
      </c>
      <c r="T132" s="93">
        <f t="shared" si="515"/>
        <v>0.19242613857035815</v>
      </c>
      <c r="U132" s="93">
        <f t="shared" si="516"/>
        <v>0</v>
      </c>
      <c r="V132" s="93">
        <f t="shared" si="517"/>
        <v>4.9554565701559021E-2</v>
      </c>
      <c r="W132" s="93">
        <f t="shared" si="518"/>
        <v>9.5013644257008187E-2</v>
      </c>
      <c r="X132" s="93">
        <f t="shared" si="519"/>
        <v>9.2902995720399437E-2</v>
      </c>
      <c r="Y132" s="93">
        <f t="shared" si="520"/>
        <v>0</v>
      </c>
      <c r="Z132" s="93">
        <f t="shared" si="521"/>
        <v>8.6803594765969119E-2</v>
      </c>
      <c r="AA132" s="93">
        <f t="shared" si="522"/>
        <v>3.2164444170804871E-2</v>
      </c>
      <c r="AB132" s="93">
        <f t="shared" si="523"/>
        <v>0</v>
      </c>
      <c r="AC132" s="94">
        <f t="shared" si="524"/>
        <v>0</v>
      </c>
      <c r="AD132" s="92">
        <f t="shared" si="525"/>
        <v>1.6101864181091876</v>
      </c>
      <c r="AE132" s="93">
        <f t="shared" si="526"/>
        <v>6.1600100162764487E-2</v>
      </c>
      <c r="AF132" s="93">
        <f t="shared" si="527"/>
        <v>0.57727841571107441</v>
      </c>
      <c r="AG132" s="93">
        <f t="shared" si="528"/>
        <v>0</v>
      </c>
      <c r="AH132" s="93">
        <f t="shared" si="529"/>
        <v>4.9554565701559021E-2</v>
      </c>
      <c r="AI132" s="93">
        <f t="shared" si="530"/>
        <v>9.5013644257008187E-2</v>
      </c>
      <c r="AJ132" s="93">
        <f t="shared" si="531"/>
        <v>9.2902995720399437E-2</v>
      </c>
      <c r="AK132" s="93">
        <f t="shared" si="532"/>
        <v>0</v>
      </c>
      <c r="AL132" s="93">
        <f t="shared" si="533"/>
        <v>8.6803594765969119E-2</v>
      </c>
      <c r="AM132" s="93">
        <f t="shared" si="534"/>
        <v>3.2164444170804871E-2</v>
      </c>
      <c r="AN132" s="94">
        <f t="shared" si="535"/>
        <v>2.6055041785987672</v>
      </c>
      <c r="AO132" s="92">
        <f t="shared" si="536"/>
        <v>14.213866137964995</v>
      </c>
      <c r="AP132" s="93">
        <f t="shared" si="537"/>
        <v>0.54377280043570519</v>
      </c>
      <c r="AQ132" s="93">
        <f t="shared" si="538"/>
        <v>5.0959056870502746</v>
      </c>
      <c r="AR132" s="93">
        <f t="shared" si="539"/>
        <v>0</v>
      </c>
      <c r="AS132" s="93">
        <f t="shared" si="540"/>
        <v>0.43744125244458998</v>
      </c>
      <c r="AT132" s="93">
        <f t="shared" si="541"/>
        <v>0.83872973064523892</v>
      </c>
      <c r="AU132" s="93">
        <f t="shared" si="542"/>
        <v>0.82009805208538766</v>
      </c>
      <c r="AV132" s="93">
        <f t="shared" si="543"/>
        <v>0</v>
      </c>
      <c r="AW132" s="93">
        <f t="shared" si="544"/>
        <v>0.76625579648503672</v>
      </c>
      <c r="AX132" s="93">
        <f t="shared" si="545"/>
        <v>0.28393054288877201</v>
      </c>
      <c r="AY132" s="94">
        <f t="shared" si="546"/>
        <v>23</v>
      </c>
      <c r="AZ132" s="92">
        <f t="shared" si="547"/>
        <v>7.1069330689824977</v>
      </c>
      <c r="BA132" s="93">
        <f t="shared" si="548"/>
        <v>0.2718864002178526</v>
      </c>
      <c r="BB132" s="93">
        <f t="shared" si="549"/>
        <v>3.3972704580335162</v>
      </c>
      <c r="BC132" s="93">
        <f t="shared" si="550"/>
        <v>0</v>
      </c>
      <c r="BD132" s="93">
        <f t="shared" si="551"/>
        <v>0.43744125244458998</v>
      </c>
      <c r="BE132" s="93">
        <f t="shared" si="552"/>
        <v>0.83872973064523892</v>
      </c>
      <c r="BF132" s="93">
        <f t="shared" si="553"/>
        <v>0.82009805208538766</v>
      </c>
      <c r="BG132" s="93">
        <f t="shared" si="554"/>
        <v>0</v>
      </c>
      <c r="BH132" s="93">
        <f t="shared" si="555"/>
        <v>1.5325115929700734</v>
      </c>
      <c r="BI132" s="93">
        <f t="shared" si="556"/>
        <v>0.56786108577754402</v>
      </c>
      <c r="BJ132" s="93">
        <f t="shared" si="557"/>
        <v>0</v>
      </c>
      <c r="BK132" s="93">
        <f t="shared" si="558"/>
        <v>0</v>
      </c>
      <c r="BL132" s="93">
        <f t="shared" si="559"/>
        <v>2</v>
      </c>
      <c r="BM132" s="94">
        <f t="shared" si="560"/>
        <v>14.972731641156702</v>
      </c>
      <c r="BN132" s="95">
        <f t="shared" si="561"/>
        <v>7.1069330689824977</v>
      </c>
      <c r="BO132" s="66">
        <f t="shared" si="562"/>
        <v>0.89306693101750234</v>
      </c>
      <c r="BP132" s="66">
        <f t="shared" si="563"/>
        <v>0</v>
      </c>
      <c r="BQ132" s="66">
        <f t="shared" si="564"/>
        <v>8</v>
      </c>
      <c r="BR132" s="66">
        <f t="shared" si="565"/>
        <v>2.5042035270160139</v>
      </c>
      <c r="BS132" s="66">
        <f t="shared" si="566"/>
        <v>0.2718864002178526</v>
      </c>
      <c r="BT132" s="66">
        <f t="shared" si="567"/>
        <v>0</v>
      </c>
      <c r="BU132" s="66"/>
      <c r="BV132" s="66">
        <f t="shared" si="568"/>
        <v>0.83872973064523892</v>
      </c>
      <c r="BW132" s="66">
        <f t="shared" si="569"/>
        <v>0.43744125244458998</v>
      </c>
      <c r="BX132" s="66">
        <f t="shared" si="570"/>
        <v>0</v>
      </c>
      <c r="BY132" s="66">
        <f t="shared" si="571"/>
        <v>4.0522609103236951</v>
      </c>
      <c r="BZ132" s="66">
        <f t="shared" si="572"/>
        <v>0</v>
      </c>
      <c r="CA132" s="66">
        <f t="shared" si="573"/>
        <v>0</v>
      </c>
      <c r="CB132" s="66">
        <f t="shared" si="574"/>
        <v>0</v>
      </c>
      <c r="CC132" s="66">
        <f t="shared" si="575"/>
        <v>0.82009805208538766</v>
      </c>
      <c r="CD132" s="56">
        <f t="shared" si="576"/>
        <v>0.82009805208538766</v>
      </c>
      <c r="CE132" s="66">
        <f t="shared" si="577"/>
        <v>1.6401961041707753</v>
      </c>
      <c r="CF132" s="66">
        <f t="shared" si="578"/>
        <v>0.71241354088468578</v>
      </c>
      <c r="CG132" s="66">
        <f t="shared" si="579"/>
        <v>0.56786108577754402</v>
      </c>
      <c r="CH132" s="67">
        <f t="shared" si="580"/>
        <v>1.2802746266622298</v>
      </c>
      <c r="CI132" s="60"/>
      <c r="CJ132" s="60">
        <f t="shared" si="581"/>
        <v>1.125661367899355</v>
      </c>
      <c r="CK132" s="60">
        <f t="shared" si="582"/>
        <v>1.0686092814232753</v>
      </c>
      <c r="CL132" s="60">
        <f t="shared" si="583"/>
        <v>1.1652875781202363</v>
      </c>
      <c r="CM132" s="60"/>
      <c r="CN132" s="60">
        <f t="shared" si="584"/>
        <v>1</v>
      </c>
      <c r="CO132" s="60">
        <f t="shared" si="585"/>
        <v>7.1069330689824977</v>
      </c>
      <c r="CP132" s="60">
        <f t="shared" si="586"/>
        <v>0.2718864002178526</v>
      </c>
      <c r="CQ132" s="60">
        <f t="shared" si="587"/>
        <v>3.3972704580335162</v>
      </c>
      <c r="CR132" s="60">
        <f t="shared" si="588"/>
        <v>0</v>
      </c>
      <c r="CS132" s="60">
        <f t="shared" si="589"/>
        <v>0.43744125244458998</v>
      </c>
      <c r="CT132" s="60">
        <f t="shared" si="590"/>
        <v>0.83872973064523892</v>
      </c>
      <c r="CU132" s="60">
        <f t="shared" si="591"/>
        <v>0.82009805208538766</v>
      </c>
      <c r="CV132" s="60">
        <f t="shared" si="592"/>
        <v>0</v>
      </c>
      <c r="CW132" s="60">
        <f t="shared" si="593"/>
        <v>1.5325115929700734</v>
      </c>
      <c r="CX132" s="60">
        <f t="shared" si="594"/>
        <v>0.56786108577754402</v>
      </c>
      <c r="CY132" s="60">
        <f t="shared" si="595"/>
        <v>0</v>
      </c>
      <c r="CZ132" s="60">
        <f t="shared" si="596"/>
        <v>0</v>
      </c>
      <c r="DA132" s="60">
        <f t="shared" si="597"/>
        <v>2</v>
      </c>
      <c r="DB132" s="60">
        <f t="shared" si="598"/>
        <v>23</v>
      </c>
      <c r="DC132" s="60">
        <f t="shared" si="510"/>
        <v>0</v>
      </c>
      <c r="DD132" s="60" t="str">
        <f t="shared" si="599"/>
        <v/>
      </c>
      <c r="DE132" s="59">
        <f t="shared" si="600"/>
        <v>7.1069330689824977</v>
      </c>
      <c r="DF132" s="59">
        <f t="shared" si="601"/>
        <v>0.89306693101750234</v>
      </c>
      <c r="DG132" s="59">
        <f t="shared" si="602"/>
        <v>0</v>
      </c>
      <c r="DH132" s="59">
        <f t="shared" si="603"/>
        <v>8</v>
      </c>
      <c r="DI132" s="59">
        <f t="shared" si="604"/>
        <v>2.5042035270160139</v>
      </c>
      <c r="DJ132" s="59">
        <f t="shared" si="605"/>
        <v>0.2718864002178526</v>
      </c>
      <c r="DK132" s="59">
        <f t="shared" si="606"/>
        <v>0</v>
      </c>
      <c r="DL132" s="59">
        <f t="shared" si="607"/>
        <v>0</v>
      </c>
      <c r="DM132" s="59">
        <f t="shared" si="608"/>
        <v>0.83872973064523892</v>
      </c>
      <c r="DN132" s="59">
        <f t="shared" si="609"/>
        <v>0.43744125244458998</v>
      </c>
      <c r="DO132" s="59">
        <f t="shared" si="610"/>
        <v>0</v>
      </c>
      <c r="DP132" s="59">
        <f t="shared" si="611"/>
        <v>4.0522609103236951</v>
      </c>
      <c r="DQ132" s="59">
        <f t="shared" si="612"/>
        <v>0</v>
      </c>
      <c r="DR132" s="59">
        <f t="shared" si="613"/>
        <v>0</v>
      </c>
      <c r="DS132" s="59">
        <f t="shared" si="614"/>
        <v>0</v>
      </c>
      <c r="DT132" s="59">
        <f t="shared" si="615"/>
        <v>0.82009805208538766</v>
      </c>
      <c r="DU132" s="59">
        <f t="shared" si="616"/>
        <v>1.1799019479146122</v>
      </c>
      <c r="DV132" s="59">
        <f t="shared" si="617"/>
        <v>2</v>
      </c>
      <c r="DW132" s="59">
        <f t="shared" si="618"/>
        <v>0.35260964505546122</v>
      </c>
      <c r="DX132" s="59">
        <f t="shared" si="619"/>
        <v>0</v>
      </c>
      <c r="DY132" s="59">
        <f t="shared" si="620"/>
        <v>0.35260964505546122</v>
      </c>
      <c r="DZ132" s="60"/>
      <c r="EA132" s="60">
        <f t="shared" si="621"/>
        <v>0.76159986613212582</v>
      </c>
      <c r="EB132" s="60">
        <f t="shared" si="622"/>
        <v>1.0413144597400499</v>
      </c>
      <c r="EC132" s="60">
        <f t="shared" si="623"/>
        <v>1.0099159010375383</v>
      </c>
      <c r="ED132" s="60">
        <f t="shared" si="624"/>
        <v>0.99057998803020686</v>
      </c>
      <c r="EE132" s="60"/>
      <c r="EF132" s="60">
        <f t="shared" si="625"/>
        <v>1.0413144597400499</v>
      </c>
      <c r="EG132" s="60">
        <f t="shared" si="626"/>
        <v>7.400552169136204</v>
      </c>
      <c r="EH132" s="60">
        <f t="shared" si="627"/>
        <v>0.28311923995352017</v>
      </c>
      <c r="EI132" s="60">
        <f t="shared" si="628"/>
        <v>3.5376268515980027</v>
      </c>
      <c r="EJ132" s="60">
        <f t="shared" si="629"/>
        <v>0</v>
      </c>
      <c r="EK132" s="60">
        <f t="shared" si="630"/>
        <v>0.45551390145734899</v>
      </c>
      <c r="EL132" s="60">
        <f t="shared" si="631"/>
        <v>0.87338139633476453</v>
      </c>
      <c r="EM132" s="60">
        <f t="shared" si="632"/>
        <v>0.85397996004116272</v>
      </c>
      <c r="EN132" s="60">
        <f t="shared" si="633"/>
        <v>0</v>
      </c>
      <c r="EO132" s="60">
        <f t="shared" si="634"/>
        <v>1.5958264814789953</v>
      </c>
      <c r="EP132" s="60">
        <f t="shared" si="635"/>
        <v>0.59132195974384139</v>
      </c>
      <c r="EQ132" s="60">
        <f t="shared" si="636"/>
        <v>0</v>
      </c>
      <c r="ER132" s="60">
        <f t="shared" si="637"/>
        <v>0</v>
      </c>
      <c r="ES132" s="60">
        <f t="shared" si="638"/>
        <v>2.0826289194800998</v>
      </c>
      <c r="ET132" s="60">
        <f t="shared" si="639"/>
        <v>23.950232574021147</v>
      </c>
      <c r="EU132" s="60">
        <f t="shared" si="511"/>
        <v>-1.9004651480422936</v>
      </c>
      <c r="EV132" s="60" t="str">
        <f t="shared" si="640"/>
        <v/>
      </c>
      <c r="EW132" s="62">
        <f t="shared" si="641"/>
        <v>7.400552169136204</v>
      </c>
      <c r="EX132" s="62">
        <f t="shared" si="642"/>
        <v>0.59944783086379605</v>
      </c>
      <c r="EY132" s="62">
        <f t="shared" si="643"/>
        <v>0</v>
      </c>
      <c r="EZ132" s="62">
        <f t="shared" si="644"/>
        <v>8</v>
      </c>
      <c r="FA132" s="62">
        <f t="shared" si="645"/>
        <v>2.9381790207342067</v>
      </c>
      <c r="FB132" s="62">
        <f t="shared" si="646"/>
        <v>0.28311923995352017</v>
      </c>
      <c r="FC132" s="62">
        <f t="shared" si="647"/>
        <v>0</v>
      </c>
      <c r="FD132" s="62">
        <f t="shared" si="648"/>
        <v>-1.9004651480422936</v>
      </c>
      <c r="FE132" s="62">
        <f t="shared" si="649"/>
        <v>0.87338139633476453</v>
      </c>
      <c r="FF132" s="62">
        <f t="shared" si="650"/>
        <v>2.3559790494996427</v>
      </c>
      <c r="FG132" s="62">
        <f t="shared" si="651"/>
        <v>0</v>
      </c>
      <c r="FH132" s="62">
        <f t="shared" si="652"/>
        <v>4.5501935584798403</v>
      </c>
      <c r="FI132" s="62">
        <f t="shared" si="653"/>
        <v>0</v>
      </c>
      <c r="FJ132" s="62">
        <f t="shared" si="654"/>
        <v>0</v>
      </c>
      <c r="FK132" s="62">
        <f t="shared" si="655"/>
        <v>0</v>
      </c>
      <c r="FL132" s="62">
        <f t="shared" si="656"/>
        <v>0.85397996004116272</v>
      </c>
      <c r="FM132" s="62">
        <f t="shared" si="657"/>
        <v>1.1460200399588372</v>
      </c>
      <c r="FN132" s="62">
        <f t="shared" si="658"/>
        <v>2</v>
      </c>
      <c r="FO132" s="62">
        <f t="shared" si="659"/>
        <v>0.44980644152015814</v>
      </c>
      <c r="FP132" s="62">
        <f t="shared" si="660"/>
        <v>0.59132195974384139</v>
      </c>
      <c r="FQ132" s="62">
        <f t="shared" si="661"/>
        <v>1.0411284012639994</v>
      </c>
      <c r="FR132" s="62" t="str">
        <f t="shared" si="662"/>
        <v>Fail</v>
      </c>
      <c r="FS132" s="62" t="str">
        <f t="shared" si="663"/>
        <v>Low-Ca</v>
      </c>
      <c r="FT132" s="60">
        <f t="shared" si="664"/>
        <v>0.27045026747056067</v>
      </c>
      <c r="FU132" s="60"/>
      <c r="FV132" s="60">
        <f t="shared" si="665"/>
        <v>1.0206572298700249</v>
      </c>
      <c r="FW132" s="60">
        <f t="shared" si="666"/>
        <v>7.2537426190593512</v>
      </c>
      <c r="FX132" s="60">
        <f t="shared" si="667"/>
        <v>0.27750282008568639</v>
      </c>
      <c r="FY132" s="60">
        <f t="shared" si="668"/>
        <v>3.4674486548157595</v>
      </c>
      <c r="FZ132" s="60">
        <f t="shared" si="669"/>
        <v>0</v>
      </c>
      <c r="GA132" s="60">
        <f t="shared" si="670"/>
        <v>0.44647757695096946</v>
      </c>
      <c r="GB132" s="60">
        <f t="shared" si="671"/>
        <v>0.85605556349000178</v>
      </c>
      <c r="GC132" s="60">
        <f t="shared" si="672"/>
        <v>0.83703900606327519</v>
      </c>
      <c r="GD132" s="60">
        <f t="shared" si="673"/>
        <v>0</v>
      </c>
      <c r="GE132" s="60">
        <f t="shared" si="674"/>
        <v>1.5641690372245343</v>
      </c>
      <c r="GF132" s="60">
        <f t="shared" si="675"/>
        <v>0.5795915227606927</v>
      </c>
      <c r="GG132" s="60">
        <f t="shared" si="676"/>
        <v>0</v>
      </c>
      <c r="GH132" s="60">
        <f t="shared" si="677"/>
        <v>0</v>
      </c>
      <c r="GI132" s="60">
        <f t="shared" si="678"/>
        <v>2.0413144597400499</v>
      </c>
      <c r="GJ132" s="60">
        <f t="shared" si="679"/>
        <v>23.475116287010579</v>
      </c>
      <c r="GK132" s="60">
        <f t="shared" si="512"/>
        <v>-0.95023257402115746</v>
      </c>
      <c r="GL132" s="60"/>
      <c r="GM132" s="88">
        <f t="shared" si="680"/>
        <v>7.2537426190593512</v>
      </c>
      <c r="GN132" s="88">
        <f t="shared" si="681"/>
        <v>0.74625738094064875</v>
      </c>
      <c r="GO132" s="88">
        <f t="shared" si="682"/>
        <v>0</v>
      </c>
      <c r="GP132" s="87">
        <f t="shared" si="683"/>
        <v>8</v>
      </c>
      <c r="GQ132" s="88">
        <f t="shared" si="684"/>
        <v>2.7211912738751107</v>
      </c>
      <c r="GR132" s="88">
        <f t="shared" si="685"/>
        <v>0.27750282008568639</v>
      </c>
      <c r="GS132" s="88">
        <f t="shared" si="686"/>
        <v>0</v>
      </c>
      <c r="GT132" s="88">
        <f t="shared" si="687"/>
        <v>-0.95023257402115746</v>
      </c>
      <c r="GU132" s="88">
        <f t="shared" si="688"/>
        <v>0.85605556349000178</v>
      </c>
      <c r="GV132" s="88">
        <f t="shared" si="689"/>
        <v>1.3967101509721269</v>
      </c>
      <c r="GW132" s="88">
        <f t="shared" si="690"/>
        <v>0</v>
      </c>
      <c r="GX132" s="87">
        <f t="shared" si="691"/>
        <v>4.3012272344017681</v>
      </c>
      <c r="GY132" s="88">
        <f t="shared" si="692"/>
        <v>0</v>
      </c>
      <c r="GZ132" s="88">
        <f t="shared" si="693"/>
        <v>0</v>
      </c>
      <c r="HA132" s="88">
        <f t="shared" si="694"/>
        <v>0</v>
      </c>
      <c r="HB132" s="88">
        <f t="shared" si="695"/>
        <v>0.83703900606327519</v>
      </c>
      <c r="HC132" s="88">
        <f t="shared" si="696"/>
        <v>1.1629609939367249</v>
      </c>
      <c r="HD132" s="87">
        <f t="shared" si="697"/>
        <v>2</v>
      </c>
      <c r="HE132" s="88">
        <f t="shared" si="698"/>
        <v>0.40120804328780935</v>
      </c>
      <c r="HF132" s="88">
        <f t="shared" si="699"/>
        <v>0.5795915227606927</v>
      </c>
      <c r="HG132" s="88">
        <f t="shared" si="700"/>
        <v>0.98079956604850205</v>
      </c>
      <c r="HH132" s="96" t="str">
        <f t="shared" si="701"/>
        <v>Fail</v>
      </c>
      <c r="HI132" s="83">
        <f t="shared" si="702"/>
        <v>0.38000203838080604</v>
      </c>
      <c r="HJ132" s="83">
        <f t="shared" si="703"/>
        <v>0.98079956604850205</v>
      </c>
      <c r="HK132" s="83">
        <f t="shared" si="704"/>
        <v>0.27750282008568639</v>
      </c>
      <c r="HL132" s="83">
        <f t="shared" si="705"/>
        <v>7.2537426190593512</v>
      </c>
      <c r="HM132" s="96" t="str">
        <f t="shared" si="706"/>
        <v>Ferro-edenite</v>
      </c>
      <c r="HN132" s="60"/>
      <c r="HO132" s="60"/>
      <c r="HP132" s="97">
        <f>parameters!$E$5+parameters!$F$5*calcs!$Q132 +parameters!$G$5*calcs!$GM132+parameters!$H$5*LN(calcs!$GM132)+parameters!$I$5*calcs!$GQ132+parameters!$J$5*(calcs!$GU132+calcs!$GY132) + parameters!$K$5*calcs!$GT132+parameters!$L$5*(calcs!$GV132+calcs!$GZ132)+parameters!$M$5*(calcs!$GT132+calcs!$GV132+calcs!$GZ132)+parameters!$N$5*(calcs!$GO132+calcs!$GR132)+parameters!$O$5*calcs!$HB132+parameters!$P$5*calcs!$HE132</f>
        <v>67.55650196784056</v>
      </c>
      <c r="HQ132" s="97">
        <f>parameters!$E$6+parameters!$F$6*calcs!$Q132 +parameters!$G$6*calcs!$GM132+parameters!$H$6*LN(calcs!$GM132)+parameters!$I$6*calcs!$GQ132+parameters!$J$6*(calcs!$GU132+calcs!$GY132) + parameters!$K$6*calcs!$GT132+parameters!$L$6*(calcs!$GV132+calcs!$GZ132)+parameters!$M$6*(calcs!$GT132+calcs!$GV132+calcs!$GZ132)+parameters!$N$6*(calcs!$GO132+calcs!$GR132)+parameters!$O$6*calcs!$HB132+parameters!$P$6*calcs!$HE132</f>
        <v>68.43436118492275</v>
      </c>
      <c r="HR132" s="97">
        <f>parameters!$E$7+parameters!$F$7*calcs!$Q132 +parameters!$G$7*calcs!$GM132+parameters!$H$7*LN(calcs!$GM132)+parameters!$I$7*calcs!$GQ132+parameters!$J$7*(calcs!$GU132+calcs!$GY132) + parameters!$K$7*calcs!$GT132+parameters!$L$7*(calcs!$GV132+calcs!$GZ132)+parameters!$M$7*(calcs!$GT132+calcs!$GV132+calcs!$GZ132)+parameters!$N$7*(calcs!$GO132+calcs!$GR132)+parameters!$O$7*calcs!$HB132+parameters!$P$7*calcs!$HE132</f>
        <v>103.68678212013536</v>
      </c>
      <c r="HS132" s="97">
        <f>parameters!$E$8+parameters!$F$8*calcs!$Q132 +parameters!$G$8*calcs!$GM132+parameters!$H$8*LN(calcs!$GM132)+parameters!$I$8*calcs!$GQ132+parameters!$J$8*(calcs!$GU132+calcs!$GY132) + parameters!$K$8*calcs!$GT132+parameters!$L$8*(calcs!$GV132+calcs!$GZ132)+parameters!$M$8*(calcs!$GT132+calcs!$GV132+calcs!$GZ132)+parameters!$N$8*(calcs!$GO132+calcs!$GR132)+parameters!$O$8*calcs!$HB132+parameters!$P$8*calcs!$HE132</f>
        <v>103.19794331660725</v>
      </c>
      <c r="HT132" s="81"/>
      <c r="HU132" s="97">
        <f>EXP(parameters!$E$10+parameters!$F$10*calcs!$Q132 +parameters!$G$10*calcs!$GM132+parameters!$H$10*LN(calcs!$GM132)+parameters!$I$10*calcs!$GQ132+parameters!$J$10*(calcs!$GU132+calcs!$GY132) + parameters!$K$10*calcs!$GT132+parameters!$L$10*(calcs!$GV132+calcs!$GZ132)+parameters!$M$10*(calcs!$GT132+calcs!$GV132+calcs!$GZ132)+parameters!$N$10*(calcs!$GO132+calcs!$GR132)+parameters!$O$10*calcs!$HB132+parameters!$P$10*calcs!$HE132)</f>
        <v>0.1530270008734668</v>
      </c>
      <c r="HV132" s="97">
        <f>EXP(parameters!$E$11+parameters!$F$11*calcs!$Q132 +parameters!$G$11*calcs!$GM132+parameters!$H$11*LN(calcs!$GM132)+parameters!$I$11*calcs!$GQ132+parameters!$J$11*(calcs!$GU132+calcs!$GY132) + parameters!$K$11*calcs!$GT132+parameters!$L$11*(calcs!$GV132+calcs!$GZ132)+parameters!$M$11*(calcs!$GT132+calcs!$GV132+calcs!$GZ132)+parameters!$N$11*(calcs!$GO132+calcs!$GR132)+parameters!$O$11*calcs!$HB132+parameters!$P$11*calcs!$HE132)</f>
        <v>0.3248368787742319</v>
      </c>
      <c r="HX132" s="97">
        <f>EXP(parameters!$E$13+parameters!$F$13*calcs!$Q132 +parameters!$G$13*calcs!$GM132+parameters!$H$13*LN(calcs!$GM132)+parameters!$I$13*calcs!$GQ132+parameters!$J$13*(calcs!$GU132+calcs!$GY132) + parameters!$K$13*calcs!$GT132+parameters!$L$13*(calcs!$GV132+calcs!$GZ132)+parameters!$M$13*(calcs!$GT132+calcs!$GV132+calcs!$GZ132)+parameters!$N$13*(calcs!$GO132+calcs!$GR132)+parameters!$O$13*calcs!$HB132+parameters!$P$13*calcs!$HE132)</f>
        <v>0.79687726544203863</v>
      </c>
      <c r="HY132" s="97">
        <f>EXP(parameters!$E$14+parameters!$F$14*calcs!$Q132 +parameters!$G$14*calcs!$GM132+parameters!$H$14*LN(calcs!$GM132)+parameters!$I$14*calcs!$GQ132+parameters!$J$14*(calcs!$GU132+calcs!$GY132) + parameters!$K$14*calcs!$GT132+parameters!$L$14*(calcs!$GV132+calcs!$GZ132)+parameters!$M$14*(calcs!$GT132+calcs!$GV132+calcs!$GZ132)+parameters!$N$14*(calcs!$GO132+calcs!$GR132)+parameters!$O$14*calcs!$HB132+parameters!$P$14*calcs!$HE132)</f>
        <v>0.72337654358719838</v>
      </c>
      <c r="HZ132" s="81"/>
      <c r="IA132" s="97">
        <f>EXP(parameters!$E$16+parameters!$F$16*calcs!$Q132 +parameters!$G$16*calcs!$GM132+parameters!$H$16*LN(calcs!$GM132)+parameters!$I$16*calcs!$GQ132+parameters!$J$16*(calcs!$GU132+calcs!$GY132) + parameters!$K$16*calcs!$GT132+parameters!$L$16*(calcs!$GV132+calcs!$GZ132)+parameters!$M$16*(calcs!$GT132+calcs!$GV132+calcs!$GZ132)+parameters!$N$16*(calcs!$GO132+calcs!$GR132)+parameters!$O$16*calcs!$HB132+parameters!$P$16*calcs!$HE132)</f>
        <v>8.264026444383113E-2</v>
      </c>
      <c r="IB132" s="81"/>
      <c r="IC132" s="97">
        <f>(parameters!$E$18+parameters!$F$18*calcs!$Q132 +parameters!$G$18*calcs!$GM132+parameters!$H$18*LN(calcs!$GM132)+parameters!$I$18*calcs!$GQ132+parameters!$J$18*(calcs!$GU132+calcs!$GY132) + parameters!$K$18*calcs!$GT132+parameters!$L$18*(calcs!$GV132+calcs!$GZ132)+parameters!$M$18*(calcs!$GT132+calcs!$GV132+calcs!$GZ132)+parameters!$N$18*(calcs!$GO132+calcs!$GR132)+parameters!$O$18*calcs!$HB132+parameters!$P$18*calcs!$HE132)</f>
        <v>-9.8224085055924952</v>
      </c>
      <c r="ID132" s="97">
        <f>EXP(parameters!$E$19+parameters!$F$19*calcs!$Q132 +parameters!$G$19*calcs!$GM132+parameters!$H$19*LN(calcs!$GM132)+parameters!$I$19*calcs!$GQ132+parameters!$J$19*(calcs!$GU132+calcs!$GY132) + parameters!$K$19*calcs!$GT132+parameters!$L$19*(calcs!$GV132+calcs!$GZ132)+parameters!$M$19*(calcs!$GT132+calcs!$GV132+calcs!$GZ132)+parameters!$N$19*(calcs!$GO132+calcs!$GR132)+parameters!$O$19*calcs!$HB132+parameters!$P$19*calcs!$HE132)</f>
        <v>7.9764122974834564</v>
      </c>
      <c r="IE132" s="73"/>
      <c r="IF132" s="97">
        <f>(parameters!$E$21+parameters!$F$21*calcs!$Q132 +parameters!$G$21*calcs!$GM132+parameters!$H$21*LN(calcs!$GM132)+parameters!$I$21*calcs!$GQ132+parameters!$J$21*(calcs!$GU132+calcs!$GY132) + parameters!$K$21*calcs!$GT132+parameters!$L$21*(calcs!$GV132+calcs!$GZ132)+parameters!$M$21*(calcs!$GT132+calcs!$GV132+calcs!$GZ132)+parameters!$N$21*(calcs!$GO132+calcs!$GR132)+parameters!$O$21*calcs!$HB132+parameters!$P$21*calcs!$HE132)</f>
        <v>1.5444895600807254</v>
      </c>
      <c r="IG132" s="97">
        <f>(parameters!$E$22+parameters!$F$22*calcs!$Q132 +parameters!$G$22*calcs!$GM132+parameters!$H$22*LN(calcs!$GM132)+parameters!$I$22*calcs!$GQ132+parameters!$J$22*(calcs!$GU132+calcs!$GY132) + parameters!$K$22*calcs!$GT132+parameters!$L$22*(calcs!$GV132+calcs!$GZ132)+parameters!$M$22*(calcs!$GT132+calcs!$GV132+calcs!$GZ132)+parameters!$N$22*(calcs!$GO132+calcs!$GR132)+parameters!$O$22*calcs!$HB132+parameters!$P$22*calcs!$HE132)</f>
        <v>0.14942736508323939</v>
      </c>
      <c r="IH132" s="81"/>
      <c r="II132" s="97">
        <f>(parameters!$E$24+parameters!$F$24*calcs!$Q132 +parameters!$G$24*calcs!$GM132+parameters!$H$24*LN(calcs!$GM132)+parameters!$I$24*calcs!$GQ132+parameters!$J$24*(calcs!$GU132+calcs!$GY132) + parameters!$K$24*calcs!$GT132+parameters!$L$24*(calcs!$GV132+calcs!$GZ132)+parameters!$M$24*(calcs!$GT132+calcs!$GV132+calcs!$GZ132)+parameters!$N$24*(calcs!$GO132+calcs!$GR132)+parameters!$O$24*calcs!$HB132+parameters!$P$24*calcs!$HE132)</f>
        <v>24.527520392917136</v>
      </c>
    </row>
    <row r="133" spans="1:243" x14ac:dyDescent="0.3">
      <c r="A133" s="137" t="s">
        <v>188</v>
      </c>
      <c r="C133" s="114">
        <v>49.69</v>
      </c>
      <c r="D133" s="114">
        <v>2.65</v>
      </c>
      <c r="E133" s="114">
        <v>18.079999999999998</v>
      </c>
      <c r="F133" s="114"/>
      <c r="G133" s="114">
        <v>13.18</v>
      </c>
      <c r="H133" s="114">
        <v>2.76</v>
      </c>
      <c r="I133" s="114">
        <v>4.13</v>
      </c>
      <c r="J133" s="114"/>
      <c r="K133" s="114">
        <v>4.3499999999999996</v>
      </c>
      <c r="L133" s="114">
        <v>0.06</v>
      </c>
      <c r="M133" s="91">
        <v>0</v>
      </c>
      <c r="N133" s="91">
        <v>0</v>
      </c>
      <c r="O133" s="91">
        <v>0</v>
      </c>
      <c r="P133" s="91">
        <v>95.759999999999991</v>
      </c>
      <c r="Q133" s="60">
        <v>1025</v>
      </c>
      <c r="R133" s="92">
        <f t="shared" si="513"/>
        <v>0.82706391478029295</v>
      </c>
      <c r="S133" s="93">
        <f t="shared" si="514"/>
        <v>3.3178915738074369E-2</v>
      </c>
      <c r="T133" s="93">
        <f t="shared" si="515"/>
        <v>0.17732235399347984</v>
      </c>
      <c r="U133" s="93">
        <f t="shared" si="516"/>
        <v>0</v>
      </c>
      <c r="V133" s="93">
        <f t="shared" si="517"/>
        <v>0.18346325167037861</v>
      </c>
      <c r="W133" s="93">
        <f t="shared" si="518"/>
        <v>6.8469362441081608E-2</v>
      </c>
      <c r="X133" s="93">
        <f t="shared" si="519"/>
        <v>7.3644793152639082E-2</v>
      </c>
      <c r="Y133" s="93">
        <f t="shared" si="520"/>
        <v>0</v>
      </c>
      <c r="Z133" s="93">
        <f t="shared" si="521"/>
        <v>7.018506268252149E-2</v>
      </c>
      <c r="AA133" s="93">
        <f t="shared" si="522"/>
        <v>6.3691968655059156E-4</v>
      </c>
      <c r="AB133" s="93">
        <f t="shared" si="523"/>
        <v>0</v>
      </c>
      <c r="AC133" s="94">
        <f t="shared" si="524"/>
        <v>0</v>
      </c>
      <c r="AD133" s="92">
        <f t="shared" si="525"/>
        <v>1.6541278295605859</v>
      </c>
      <c r="AE133" s="93">
        <f t="shared" si="526"/>
        <v>6.6357831476148738E-2</v>
      </c>
      <c r="AF133" s="93">
        <f t="shared" si="527"/>
        <v>0.53196706198043953</v>
      </c>
      <c r="AG133" s="93">
        <f t="shared" si="528"/>
        <v>0</v>
      </c>
      <c r="AH133" s="93">
        <f t="shared" si="529"/>
        <v>0.18346325167037861</v>
      </c>
      <c r="AI133" s="93">
        <f t="shared" si="530"/>
        <v>6.8469362441081608E-2</v>
      </c>
      <c r="AJ133" s="93">
        <f t="shared" si="531"/>
        <v>7.3644793152639082E-2</v>
      </c>
      <c r="AK133" s="93">
        <f t="shared" si="532"/>
        <v>0</v>
      </c>
      <c r="AL133" s="93">
        <f t="shared" si="533"/>
        <v>7.018506268252149E-2</v>
      </c>
      <c r="AM133" s="93">
        <f t="shared" si="534"/>
        <v>6.3691968655059156E-4</v>
      </c>
      <c r="AN133" s="94">
        <f t="shared" si="535"/>
        <v>2.6488521126503448</v>
      </c>
      <c r="AO133" s="92">
        <f t="shared" si="536"/>
        <v>14.36280262616364</v>
      </c>
      <c r="AP133" s="93">
        <f t="shared" si="537"/>
        <v>0.57618547923550578</v>
      </c>
      <c r="AQ133" s="93">
        <f t="shared" si="538"/>
        <v>4.6190734345331084</v>
      </c>
      <c r="AR133" s="93">
        <f t="shared" si="539"/>
        <v>0</v>
      </c>
      <c r="AS133" s="93">
        <f t="shared" si="540"/>
        <v>1.5930125990298023</v>
      </c>
      <c r="AT133" s="93">
        <f t="shared" si="541"/>
        <v>0.59451991623994227</v>
      </c>
      <c r="AU133" s="93">
        <f t="shared" si="542"/>
        <v>0.63945821453048735</v>
      </c>
      <c r="AV133" s="93">
        <f t="shared" si="543"/>
        <v>0</v>
      </c>
      <c r="AW133" s="93">
        <f t="shared" si="544"/>
        <v>0.60941735251607843</v>
      </c>
      <c r="AX133" s="93">
        <f t="shared" si="545"/>
        <v>5.5303777514427556E-3</v>
      </c>
      <c r="AY133" s="94">
        <f t="shared" si="546"/>
        <v>23.000000000000007</v>
      </c>
      <c r="AZ133" s="92">
        <f t="shared" si="547"/>
        <v>7.1814013130818202</v>
      </c>
      <c r="BA133" s="93">
        <f t="shared" si="548"/>
        <v>0.28809273961775289</v>
      </c>
      <c r="BB133" s="93">
        <f t="shared" si="549"/>
        <v>3.0793822896887391</v>
      </c>
      <c r="BC133" s="93">
        <f t="shared" si="550"/>
        <v>0</v>
      </c>
      <c r="BD133" s="93">
        <f t="shared" si="551"/>
        <v>1.5930125990298023</v>
      </c>
      <c r="BE133" s="93">
        <f t="shared" si="552"/>
        <v>0.59451991623994227</v>
      </c>
      <c r="BF133" s="93">
        <f t="shared" si="553"/>
        <v>0.63945821453048735</v>
      </c>
      <c r="BG133" s="93">
        <f t="shared" si="554"/>
        <v>0</v>
      </c>
      <c r="BH133" s="93">
        <f t="shared" si="555"/>
        <v>1.2188347050321569</v>
      </c>
      <c r="BI133" s="93">
        <f t="shared" si="556"/>
        <v>1.1060755502885511E-2</v>
      </c>
      <c r="BJ133" s="93">
        <f t="shared" si="557"/>
        <v>0</v>
      </c>
      <c r="BK133" s="93">
        <f t="shared" si="558"/>
        <v>0</v>
      </c>
      <c r="BL133" s="93">
        <f t="shared" si="559"/>
        <v>2</v>
      </c>
      <c r="BM133" s="94">
        <f t="shared" si="560"/>
        <v>14.605762532723585</v>
      </c>
      <c r="BN133" s="95">
        <f t="shared" si="561"/>
        <v>7.1814013130818202</v>
      </c>
      <c r="BO133" s="66">
        <f t="shared" si="562"/>
        <v>0.81859868691817983</v>
      </c>
      <c r="BP133" s="66">
        <f t="shared" si="563"/>
        <v>0</v>
      </c>
      <c r="BQ133" s="66">
        <f t="shared" si="564"/>
        <v>8</v>
      </c>
      <c r="BR133" s="66">
        <f t="shared" si="565"/>
        <v>2.2607836027705592</v>
      </c>
      <c r="BS133" s="66">
        <f t="shared" si="566"/>
        <v>0.28809273961775289</v>
      </c>
      <c r="BT133" s="66">
        <f t="shared" si="567"/>
        <v>0</v>
      </c>
      <c r="BU133" s="66"/>
      <c r="BV133" s="66">
        <f t="shared" si="568"/>
        <v>0.59451991623994227</v>
      </c>
      <c r="BW133" s="66">
        <f t="shared" si="569"/>
        <v>1.5930125990298023</v>
      </c>
      <c r="BX133" s="66">
        <f t="shared" si="570"/>
        <v>0</v>
      </c>
      <c r="BY133" s="66">
        <f t="shared" si="571"/>
        <v>4.7364088576580565</v>
      </c>
      <c r="BZ133" s="66">
        <f t="shared" si="572"/>
        <v>0</v>
      </c>
      <c r="CA133" s="66">
        <f t="shared" si="573"/>
        <v>0</v>
      </c>
      <c r="CB133" s="66">
        <f t="shared" si="574"/>
        <v>0</v>
      </c>
      <c r="CC133" s="66">
        <f t="shared" si="575"/>
        <v>0.63945821453048735</v>
      </c>
      <c r="CD133" s="56">
        <f t="shared" si="576"/>
        <v>0.63945821453048735</v>
      </c>
      <c r="CE133" s="66">
        <f t="shared" si="577"/>
        <v>1.2789164290609747</v>
      </c>
      <c r="CF133" s="66">
        <f t="shared" si="578"/>
        <v>0.57937649050166951</v>
      </c>
      <c r="CG133" s="66">
        <f t="shared" si="579"/>
        <v>1.1060755502885511E-2</v>
      </c>
      <c r="CH133" s="67">
        <f t="shared" si="580"/>
        <v>0.59043724600455505</v>
      </c>
      <c r="CI133" s="60"/>
      <c r="CJ133" s="60">
        <f t="shared" si="581"/>
        <v>1.1139887121232175</v>
      </c>
      <c r="CK133" s="60">
        <f t="shared" si="582"/>
        <v>1.0954580402188989</v>
      </c>
      <c r="CL133" s="60">
        <f t="shared" si="583"/>
        <v>1.1214226277104979</v>
      </c>
      <c r="CM133" s="60"/>
      <c r="CN133" s="60">
        <f t="shared" si="584"/>
        <v>1</v>
      </c>
      <c r="CO133" s="60">
        <f t="shared" si="585"/>
        <v>7.1814013130818202</v>
      </c>
      <c r="CP133" s="60">
        <f t="shared" si="586"/>
        <v>0.28809273961775289</v>
      </c>
      <c r="CQ133" s="60">
        <f t="shared" si="587"/>
        <v>3.0793822896887391</v>
      </c>
      <c r="CR133" s="60">
        <f t="shared" si="588"/>
        <v>0</v>
      </c>
      <c r="CS133" s="60">
        <f t="shared" si="589"/>
        <v>1.5930125990298023</v>
      </c>
      <c r="CT133" s="60">
        <f t="shared" si="590"/>
        <v>0.59451991623994227</v>
      </c>
      <c r="CU133" s="60">
        <f t="shared" si="591"/>
        <v>0.63945821453048735</v>
      </c>
      <c r="CV133" s="60">
        <f t="shared" si="592"/>
        <v>0</v>
      </c>
      <c r="CW133" s="60">
        <f t="shared" si="593"/>
        <v>1.2188347050321569</v>
      </c>
      <c r="CX133" s="60">
        <f t="shared" si="594"/>
        <v>1.1060755502885511E-2</v>
      </c>
      <c r="CY133" s="60">
        <f t="shared" si="595"/>
        <v>0</v>
      </c>
      <c r="CZ133" s="60">
        <f t="shared" si="596"/>
        <v>0</v>
      </c>
      <c r="DA133" s="60">
        <f t="shared" si="597"/>
        <v>2</v>
      </c>
      <c r="DB133" s="60">
        <f t="shared" si="598"/>
        <v>23.000000000000007</v>
      </c>
      <c r="DC133" s="60">
        <f t="shared" si="510"/>
        <v>-1.4210854715202004E-14</v>
      </c>
      <c r="DD133" s="60" t="str">
        <f t="shared" si="599"/>
        <v/>
      </c>
      <c r="DE133" s="59">
        <f t="shared" si="600"/>
        <v>7.1814013130818202</v>
      </c>
      <c r="DF133" s="59">
        <f t="shared" si="601"/>
        <v>0.81859868691817983</v>
      </c>
      <c r="DG133" s="59">
        <f t="shared" si="602"/>
        <v>0</v>
      </c>
      <c r="DH133" s="59">
        <f t="shared" si="603"/>
        <v>8</v>
      </c>
      <c r="DI133" s="59">
        <f t="shared" si="604"/>
        <v>2.2607836027705592</v>
      </c>
      <c r="DJ133" s="59">
        <f t="shared" si="605"/>
        <v>0.28809273961775289</v>
      </c>
      <c r="DK133" s="59">
        <f t="shared" si="606"/>
        <v>0</v>
      </c>
      <c r="DL133" s="59">
        <f t="shared" si="607"/>
        <v>-1.4210854715202004E-14</v>
      </c>
      <c r="DM133" s="59">
        <f t="shared" si="608"/>
        <v>0.59451991623994227</v>
      </c>
      <c r="DN133" s="59">
        <f t="shared" si="609"/>
        <v>1.5930125990298165</v>
      </c>
      <c r="DO133" s="59">
        <f t="shared" si="610"/>
        <v>0</v>
      </c>
      <c r="DP133" s="59">
        <f t="shared" si="611"/>
        <v>4.7364088576580565</v>
      </c>
      <c r="DQ133" s="59">
        <f t="shared" si="612"/>
        <v>0</v>
      </c>
      <c r="DR133" s="59">
        <f t="shared" si="613"/>
        <v>0</v>
      </c>
      <c r="DS133" s="59">
        <f t="shared" si="614"/>
        <v>0</v>
      </c>
      <c r="DT133" s="59">
        <f t="shared" si="615"/>
        <v>0.63945821453048735</v>
      </c>
      <c r="DU133" s="59">
        <f t="shared" si="616"/>
        <v>1.2188347050321569</v>
      </c>
      <c r="DV133" s="59">
        <f t="shared" si="617"/>
        <v>1.8582929195626443</v>
      </c>
      <c r="DW133" s="59">
        <f t="shared" si="618"/>
        <v>0</v>
      </c>
      <c r="DX133" s="59">
        <f t="shared" si="619"/>
        <v>0</v>
      </c>
      <c r="DY133" s="59">
        <f t="shared" si="620"/>
        <v>0</v>
      </c>
      <c r="DZ133" s="60"/>
      <c r="EA133" s="60">
        <f t="shared" si="621"/>
        <v>0.77966754876692701</v>
      </c>
      <c r="EB133" s="60">
        <f t="shared" si="622"/>
        <v>1.027770229838604</v>
      </c>
      <c r="EC133" s="60">
        <f t="shared" si="623"/>
        <v>0.97189961068243158</v>
      </c>
      <c r="ED133" s="60">
        <f t="shared" si="624"/>
        <v>0.9665284353303939</v>
      </c>
      <c r="EE133" s="60"/>
      <c r="EF133" s="60">
        <f t="shared" si="625"/>
        <v>1.027770229838604</v>
      </c>
      <c r="EG133" s="60">
        <f t="shared" si="626"/>
        <v>7.3808304781093552</v>
      </c>
      <c r="EH133" s="60">
        <f t="shared" si="627"/>
        <v>0.29609314121177099</v>
      </c>
      <c r="EI133" s="60">
        <f t="shared" si="628"/>
        <v>3.164897443634322</v>
      </c>
      <c r="EJ133" s="60">
        <f t="shared" si="629"/>
        <v>0</v>
      </c>
      <c r="EK133" s="60">
        <f t="shared" si="630"/>
        <v>1.6372509250406517</v>
      </c>
      <c r="EL133" s="60">
        <f t="shared" si="631"/>
        <v>0.61102987095755301</v>
      </c>
      <c r="EM133" s="60">
        <f t="shared" si="632"/>
        <v>0.65721611612018227</v>
      </c>
      <c r="EN133" s="60">
        <f t="shared" si="633"/>
        <v>0</v>
      </c>
      <c r="EO133" s="60">
        <f t="shared" si="634"/>
        <v>1.252682024926167</v>
      </c>
      <c r="EP133" s="60">
        <f t="shared" si="635"/>
        <v>1.1367915225389246E-2</v>
      </c>
      <c r="EQ133" s="60">
        <f t="shared" si="636"/>
        <v>0</v>
      </c>
      <c r="ER133" s="60">
        <f t="shared" si="637"/>
        <v>0</v>
      </c>
      <c r="ES133" s="60">
        <f t="shared" si="638"/>
        <v>2.055540459677208</v>
      </c>
      <c r="ET133" s="60">
        <f t="shared" si="639"/>
        <v>23.638715286287898</v>
      </c>
      <c r="EU133" s="60">
        <f t="shared" si="511"/>
        <v>-1.2774305725757955</v>
      </c>
      <c r="EV133" s="60" t="str">
        <f t="shared" si="640"/>
        <v/>
      </c>
      <c r="EW133" s="62">
        <f t="shared" si="641"/>
        <v>7.3808304781093552</v>
      </c>
      <c r="EX133" s="62">
        <f t="shared" si="642"/>
        <v>0.61916952189064478</v>
      </c>
      <c r="EY133" s="62">
        <f t="shared" si="643"/>
        <v>0</v>
      </c>
      <c r="EZ133" s="62">
        <f t="shared" si="644"/>
        <v>8</v>
      </c>
      <c r="FA133" s="62">
        <f t="shared" si="645"/>
        <v>2.5457279217436772</v>
      </c>
      <c r="FB133" s="62">
        <f t="shared" si="646"/>
        <v>0.29609314121177099</v>
      </c>
      <c r="FC133" s="62">
        <f t="shared" si="647"/>
        <v>0</v>
      </c>
      <c r="FD133" s="62">
        <f t="shared" si="648"/>
        <v>-1.2774305725757955</v>
      </c>
      <c r="FE133" s="62">
        <f t="shared" si="649"/>
        <v>0.61102987095755301</v>
      </c>
      <c r="FF133" s="62">
        <f t="shared" si="650"/>
        <v>2.8245796386627942</v>
      </c>
      <c r="FG133" s="62">
        <f t="shared" si="651"/>
        <v>0</v>
      </c>
      <c r="FH133" s="62">
        <f t="shared" si="652"/>
        <v>5</v>
      </c>
      <c r="FI133" s="62">
        <f t="shared" si="653"/>
        <v>0</v>
      </c>
      <c r="FJ133" s="62">
        <f t="shared" si="654"/>
        <v>9.010185895365308E-2</v>
      </c>
      <c r="FK133" s="62">
        <f t="shared" si="655"/>
        <v>0</v>
      </c>
      <c r="FL133" s="62">
        <f t="shared" si="656"/>
        <v>0.65721611612018227</v>
      </c>
      <c r="FM133" s="62">
        <f t="shared" si="657"/>
        <v>1.2526820249261648</v>
      </c>
      <c r="FN133" s="62">
        <f t="shared" si="658"/>
        <v>2</v>
      </c>
      <c r="FO133" s="62">
        <f t="shared" si="659"/>
        <v>2.2204460492503131E-15</v>
      </c>
      <c r="FP133" s="62">
        <f t="shared" si="660"/>
        <v>1.1367915225389246E-2</v>
      </c>
      <c r="FQ133" s="62">
        <f t="shared" si="661"/>
        <v>1.1367915225391467E-2</v>
      </c>
      <c r="FR133" s="62" t="str">
        <f t="shared" si="662"/>
        <v>Fail</v>
      </c>
      <c r="FS133" s="62" t="str">
        <f t="shared" si="663"/>
        <v>Low-Ca</v>
      </c>
      <c r="FT133" s="60">
        <f t="shared" si="664"/>
        <v>0.17330683288595133</v>
      </c>
      <c r="FU133" s="60"/>
      <c r="FV133" s="60">
        <f t="shared" si="665"/>
        <v>1.013885114919302</v>
      </c>
      <c r="FW133" s="60">
        <f t="shared" si="666"/>
        <v>7.2811158955955877</v>
      </c>
      <c r="FX133" s="60">
        <f t="shared" si="667"/>
        <v>0.29209294041476191</v>
      </c>
      <c r="FY133" s="60">
        <f t="shared" si="668"/>
        <v>3.1221398666615303</v>
      </c>
      <c r="FZ133" s="60">
        <f t="shared" si="669"/>
        <v>0</v>
      </c>
      <c r="GA133" s="60">
        <f t="shared" si="670"/>
        <v>1.615131762035227</v>
      </c>
      <c r="GB133" s="60">
        <f t="shared" si="671"/>
        <v>0.6027748935987477</v>
      </c>
      <c r="GC133" s="60">
        <f t="shared" si="672"/>
        <v>0.64833716532533481</v>
      </c>
      <c r="GD133" s="60">
        <f t="shared" si="673"/>
        <v>0</v>
      </c>
      <c r="GE133" s="60">
        <f t="shared" si="674"/>
        <v>1.2357583649791619</v>
      </c>
      <c r="GF133" s="60">
        <f t="shared" si="675"/>
        <v>1.1214335364137379E-2</v>
      </c>
      <c r="GG133" s="60">
        <f t="shared" si="676"/>
        <v>0</v>
      </c>
      <c r="GH133" s="60">
        <f t="shared" si="677"/>
        <v>0</v>
      </c>
      <c r="GI133" s="60">
        <f t="shared" si="678"/>
        <v>2.027770229838604</v>
      </c>
      <c r="GJ133" s="60">
        <f t="shared" si="679"/>
        <v>23.319357643143952</v>
      </c>
      <c r="GK133" s="60">
        <f t="shared" si="512"/>
        <v>-0.63871528628790486</v>
      </c>
      <c r="GL133" s="60"/>
      <c r="GM133" s="88">
        <f t="shared" si="680"/>
        <v>7.2811158955955877</v>
      </c>
      <c r="GN133" s="88">
        <f t="shared" si="681"/>
        <v>0.71888410440441231</v>
      </c>
      <c r="GO133" s="88">
        <f t="shared" si="682"/>
        <v>0</v>
      </c>
      <c r="GP133" s="87">
        <f t="shared" si="683"/>
        <v>8</v>
      </c>
      <c r="GQ133" s="88">
        <f t="shared" si="684"/>
        <v>2.403255762257118</v>
      </c>
      <c r="GR133" s="88">
        <f t="shared" si="685"/>
        <v>0.29209294041476191</v>
      </c>
      <c r="GS133" s="88">
        <f t="shared" si="686"/>
        <v>0</v>
      </c>
      <c r="GT133" s="88">
        <f t="shared" si="687"/>
        <v>-0.63871528628790486</v>
      </c>
      <c r="GU133" s="88">
        <f t="shared" si="688"/>
        <v>0.6027748935987477</v>
      </c>
      <c r="GV133" s="88">
        <f t="shared" si="689"/>
        <v>2.2538470483231317</v>
      </c>
      <c r="GW133" s="88">
        <f t="shared" si="690"/>
        <v>0</v>
      </c>
      <c r="GX133" s="87">
        <f t="shared" si="691"/>
        <v>4.9132553583058538</v>
      </c>
      <c r="GY133" s="88">
        <f t="shared" si="692"/>
        <v>0</v>
      </c>
      <c r="GZ133" s="88">
        <f t="shared" si="693"/>
        <v>2.2204460492503131E-16</v>
      </c>
      <c r="HA133" s="88">
        <f t="shared" si="694"/>
        <v>0</v>
      </c>
      <c r="HB133" s="88">
        <f t="shared" si="695"/>
        <v>0.64833716532533481</v>
      </c>
      <c r="HC133" s="88">
        <f t="shared" si="696"/>
        <v>1.2357583649791619</v>
      </c>
      <c r="HD133" s="87">
        <f t="shared" si="697"/>
        <v>1.8840955303044971</v>
      </c>
      <c r="HE133" s="88">
        <f t="shared" si="698"/>
        <v>0</v>
      </c>
      <c r="HF133" s="88">
        <f t="shared" si="699"/>
        <v>1.1214335364137379E-2</v>
      </c>
      <c r="HG133" s="88">
        <f t="shared" si="700"/>
        <v>1.1214335364137379E-2</v>
      </c>
      <c r="HH133" s="96" t="str">
        <f t="shared" si="701"/>
        <v>Fail</v>
      </c>
      <c r="HI133" s="83">
        <f t="shared" si="702"/>
        <v>0.21100968411424176</v>
      </c>
      <c r="HJ133" s="83">
        <f t="shared" si="703"/>
        <v>1.1214335364137379E-2</v>
      </c>
      <c r="HK133" s="83">
        <f t="shared" si="704"/>
        <v>0.29209294041476191</v>
      </c>
      <c r="HL133" s="83">
        <f t="shared" si="705"/>
        <v>7.2811158955955877</v>
      </c>
      <c r="HM133" s="96" t="str">
        <f t="shared" si="706"/>
        <v>Ferroactinolite</v>
      </c>
      <c r="HN133" s="60"/>
      <c r="HO133" s="60"/>
      <c r="HP133" s="97">
        <f>parameters!$E$5+parameters!$F$5*calcs!$Q133 +parameters!$G$5*calcs!$GM133+parameters!$H$5*LN(calcs!$GM133)+parameters!$I$5*calcs!$GQ133+parameters!$J$5*(calcs!$GU133+calcs!$GY133) + parameters!$K$5*calcs!$GT133+parameters!$L$5*(calcs!$GV133+calcs!$GZ133)+parameters!$M$5*(calcs!$GT133+calcs!$GV133+calcs!$GZ133)+parameters!$N$5*(calcs!$GO133+calcs!$GR133)+parameters!$O$5*calcs!$HB133+parameters!$P$5*calcs!$HE133</f>
        <v>80.39294521594762</v>
      </c>
      <c r="HQ133" s="97">
        <f>parameters!$E$6+parameters!$F$6*calcs!$Q133 +parameters!$G$6*calcs!$GM133+parameters!$H$6*LN(calcs!$GM133)+parameters!$I$6*calcs!$GQ133+parameters!$J$6*(calcs!$GU133+calcs!$GY133) + parameters!$K$6*calcs!$GT133+parameters!$L$6*(calcs!$GV133+calcs!$GZ133)+parameters!$M$6*(calcs!$GT133+calcs!$GV133+calcs!$GZ133)+parameters!$N$6*(calcs!$GO133+calcs!$GR133)+parameters!$O$6*calcs!$HB133+parameters!$P$6*calcs!$HE133</f>
        <v>74.46100488972013</v>
      </c>
      <c r="HR133" s="97">
        <f>parameters!$E$7+parameters!$F$7*calcs!$Q133 +parameters!$G$7*calcs!$GM133+parameters!$H$7*LN(calcs!$GM133)+parameters!$I$7*calcs!$GQ133+parameters!$J$7*(calcs!$GU133+calcs!$GY133) + parameters!$K$7*calcs!$GT133+parameters!$L$7*(calcs!$GV133+calcs!$GZ133)+parameters!$M$7*(calcs!$GT133+calcs!$GV133+calcs!$GZ133)+parameters!$N$7*(calcs!$GO133+calcs!$GR133)+parameters!$O$7*calcs!$HB133+parameters!$P$7*calcs!$HE133</f>
        <v>106.13669995908465</v>
      </c>
      <c r="HS133" s="97">
        <f>parameters!$E$8+parameters!$F$8*calcs!$Q133 +parameters!$G$8*calcs!$GM133+parameters!$H$8*LN(calcs!$GM133)+parameters!$I$8*calcs!$GQ133+parameters!$J$8*(calcs!$GU133+calcs!$GY133) + parameters!$K$8*calcs!$GT133+parameters!$L$8*(calcs!$GV133+calcs!$GZ133)+parameters!$M$8*(calcs!$GT133+calcs!$GV133+calcs!$GZ133)+parameters!$N$8*(calcs!$GO133+calcs!$GR133)+parameters!$O$8*calcs!$HB133+parameters!$P$8*calcs!$HE133</f>
        <v>105.64138493969958</v>
      </c>
      <c r="HT133" s="81"/>
      <c r="HU133" s="97">
        <f>EXP(parameters!$E$10+parameters!$F$10*calcs!$Q133 +parameters!$G$10*calcs!$GM133+parameters!$H$10*LN(calcs!$GM133)+parameters!$I$10*calcs!$GQ133+parameters!$J$10*(calcs!$GU133+calcs!$GY133) + parameters!$K$10*calcs!$GT133+parameters!$L$10*(calcs!$GV133+calcs!$GZ133)+parameters!$M$10*(calcs!$GT133+calcs!$GV133+calcs!$GZ133)+parameters!$N$10*(calcs!$GO133+calcs!$GR133)+parameters!$O$10*calcs!$HB133+parameters!$P$10*calcs!$HE133)</f>
        <v>0.13049708368835192</v>
      </c>
      <c r="HV133" s="97">
        <f>EXP(parameters!$E$11+parameters!$F$11*calcs!$Q133 +parameters!$G$11*calcs!$GM133+parameters!$H$11*LN(calcs!$GM133)+parameters!$I$11*calcs!$GQ133+parameters!$J$11*(calcs!$GU133+calcs!$GY133) + parameters!$K$11*calcs!$GT133+parameters!$L$11*(calcs!$GV133+calcs!$GZ133)+parameters!$M$11*(calcs!$GT133+calcs!$GV133+calcs!$GZ133)+parameters!$N$11*(calcs!$GO133+calcs!$GR133)+parameters!$O$11*calcs!$HB133+parameters!$P$11*calcs!$HE133)</f>
        <v>0.24444681813581912</v>
      </c>
      <c r="HX133" s="97">
        <f>EXP(parameters!$E$13+parameters!$F$13*calcs!$Q133 +parameters!$G$13*calcs!$GM133+parameters!$H$13*LN(calcs!$GM133)+parameters!$I$13*calcs!$GQ133+parameters!$J$13*(calcs!$GU133+calcs!$GY133) + parameters!$K$13*calcs!$GT133+parameters!$L$13*(calcs!$GV133+calcs!$GZ133)+parameters!$M$13*(calcs!$GT133+calcs!$GV133+calcs!$GZ133)+parameters!$N$13*(calcs!$GO133+calcs!$GR133)+parameters!$O$13*calcs!$HB133+parameters!$P$13*calcs!$HE133)</f>
        <v>0.94206786176617618</v>
      </c>
      <c r="HY133" s="97">
        <f>EXP(parameters!$E$14+parameters!$F$14*calcs!$Q133 +parameters!$G$14*calcs!$GM133+parameters!$H$14*LN(calcs!$GM133)+parameters!$I$14*calcs!$GQ133+parameters!$J$14*(calcs!$GU133+calcs!$GY133) + parameters!$K$14*calcs!$GT133+parameters!$L$14*(calcs!$GV133+calcs!$GZ133)+parameters!$M$14*(calcs!$GT133+calcs!$GV133+calcs!$GZ133)+parameters!$N$14*(calcs!$GO133+calcs!$GR133)+parameters!$O$14*calcs!$HB133+parameters!$P$14*calcs!$HE133)</f>
        <v>0.80064849427887841</v>
      </c>
      <c r="HZ133" s="81"/>
      <c r="IA133" s="97">
        <f>EXP(parameters!$E$16+parameters!$F$16*calcs!$Q133 +parameters!$G$16*calcs!$GM133+parameters!$H$16*LN(calcs!$GM133)+parameters!$I$16*calcs!$GQ133+parameters!$J$16*(calcs!$GU133+calcs!$GY133) + parameters!$K$16*calcs!$GT133+parameters!$L$16*(calcs!$GV133+calcs!$GZ133)+parameters!$M$16*(calcs!$GT133+calcs!$GV133+calcs!$GZ133)+parameters!$N$16*(calcs!$GO133+calcs!$GR133)+parameters!$O$16*calcs!$HB133+parameters!$P$16*calcs!$HE133)</f>
        <v>4.0021423140366198E-2</v>
      </c>
      <c r="IB133" s="81"/>
      <c r="IC133" s="97">
        <f>(parameters!$E$18+parameters!$F$18*calcs!$Q133 +parameters!$G$18*calcs!$GM133+parameters!$H$18*LN(calcs!$GM133)+parameters!$I$18*calcs!$GQ133+parameters!$J$18*(calcs!$GU133+calcs!$GY133) + parameters!$K$18*calcs!$GT133+parameters!$L$18*(calcs!$GV133+calcs!$GZ133)+parameters!$M$18*(calcs!$GT133+calcs!$GV133+calcs!$GZ133)+parameters!$N$18*(calcs!$GO133+calcs!$GR133)+parameters!$O$18*calcs!$HB133+parameters!$P$18*calcs!$HE133)</f>
        <v>-8.9180454841862922</v>
      </c>
      <c r="ID133" s="97">
        <f>EXP(parameters!$E$19+parameters!$F$19*calcs!$Q133 +parameters!$G$19*calcs!$GM133+parameters!$H$19*LN(calcs!$GM133)+parameters!$I$19*calcs!$GQ133+parameters!$J$19*(calcs!$GU133+calcs!$GY133) + parameters!$K$19*calcs!$GT133+parameters!$L$19*(calcs!$GV133+calcs!$GZ133)+parameters!$M$19*(calcs!$GT133+calcs!$GV133+calcs!$GZ133)+parameters!$N$19*(calcs!$GO133+calcs!$GR133)+parameters!$O$19*calcs!$HB133+parameters!$P$19*calcs!$HE133)</f>
        <v>4.2768082460920125</v>
      </c>
      <c r="IE133" s="73"/>
      <c r="IF133" s="97">
        <f>(parameters!$E$21+parameters!$F$21*calcs!$Q133 +parameters!$G$21*calcs!$GM133+parameters!$H$21*LN(calcs!$GM133)+parameters!$I$21*calcs!$GQ133+parameters!$J$21*(calcs!$GU133+calcs!$GY133) + parameters!$K$21*calcs!$GT133+parameters!$L$21*(calcs!$GV133+calcs!$GZ133)+parameters!$M$21*(calcs!$GT133+calcs!$GV133+calcs!$GZ133)+parameters!$N$21*(calcs!$GO133+calcs!$GR133)+parameters!$O$21*calcs!$HB133+parameters!$P$21*calcs!$HE133)</f>
        <v>0.46469265573628959</v>
      </c>
      <c r="IG133" s="97">
        <f>(parameters!$E$22+parameters!$F$22*calcs!$Q133 +parameters!$G$22*calcs!$GM133+parameters!$H$22*LN(calcs!$GM133)+parameters!$I$22*calcs!$GQ133+parameters!$J$22*(calcs!$GU133+calcs!$GY133) + parameters!$K$22*calcs!$GT133+parameters!$L$22*(calcs!$GV133+calcs!$GZ133)+parameters!$M$22*(calcs!$GT133+calcs!$GV133+calcs!$GZ133)+parameters!$N$22*(calcs!$GO133+calcs!$GR133)+parameters!$O$22*calcs!$HB133+parameters!$P$22*calcs!$HE133)</f>
        <v>1.1524223264369591</v>
      </c>
      <c r="IH133" s="81"/>
      <c r="II133" s="97">
        <f>(parameters!$E$24+parameters!$F$24*calcs!$Q133 +parameters!$G$24*calcs!$GM133+parameters!$H$24*LN(calcs!$GM133)+parameters!$I$24*calcs!$GQ133+parameters!$J$24*(calcs!$GU133+calcs!$GY133) + parameters!$K$24*calcs!$GT133+parameters!$L$24*(calcs!$GV133+calcs!$GZ133)+parameters!$M$24*(calcs!$GT133+calcs!$GV133+calcs!$GZ133)+parameters!$N$24*(calcs!$GO133+calcs!$GR133)+parameters!$O$24*calcs!$HB133+parameters!$P$24*calcs!$HE133)</f>
        <v>20.700197086125176</v>
      </c>
    </row>
    <row r="134" spans="1:243" x14ac:dyDescent="0.3">
      <c r="A134" s="137" t="s">
        <v>188</v>
      </c>
      <c r="C134" s="118">
        <v>48.52</v>
      </c>
      <c r="D134" s="114">
        <v>2.74</v>
      </c>
      <c r="E134" s="114">
        <v>16.809999999999999</v>
      </c>
      <c r="F134" s="114"/>
      <c r="G134" s="114">
        <v>12.52</v>
      </c>
      <c r="H134" s="114">
        <v>2.94</v>
      </c>
      <c r="I134" s="114">
        <v>4.38</v>
      </c>
      <c r="J134" s="114"/>
      <c r="K134" s="114">
        <v>3.29</v>
      </c>
      <c r="L134" s="114">
        <v>1.52</v>
      </c>
      <c r="M134" s="91">
        <v>0</v>
      </c>
      <c r="N134" s="91">
        <v>0</v>
      </c>
      <c r="O134" s="91">
        <v>0</v>
      </c>
      <c r="P134" s="91">
        <v>95.759999999999991</v>
      </c>
      <c r="Q134" s="60">
        <v>1025</v>
      </c>
      <c r="R134" s="92">
        <f t="shared" si="513"/>
        <v>0.80758988015978705</v>
      </c>
      <c r="S134" s="93">
        <f t="shared" si="514"/>
        <v>3.4305746838612747E-2</v>
      </c>
      <c r="T134" s="93">
        <f t="shared" si="515"/>
        <v>0.16486663554371661</v>
      </c>
      <c r="U134" s="93">
        <f t="shared" si="516"/>
        <v>0</v>
      </c>
      <c r="V134" s="93">
        <f t="shared" si="517"/>
        <v>0.17427616926503339</v>
      </c>
      <c r="W134" s="93">
        <f t="shared" si="518"/>
        <v>7.2934755643760854E-2</v>
      </c>
      <c r="X134" s="93">
        <f t="shared" si="519"/>
        <v>7.8102710413694723E-2</v>
      </c>
      <c r="Y134" s="93">
        <f t="shared" si="520"/>
        <v>0</v>
      </c>
      <c r="Z134" s="93">
        <f t="shared" si="521"/>
        <v>5.3082495684022006E-2</v>
      </c>
      <c r="AA134" s="93">
        <f t="shared" si="522"/>
        <v>1.6135298725948322E-2</v>
      </c>
      <c r="AB134" s="93">
        <f t="shared" si="523"/>
        <v>0</v>
      </c>
      <c r="AC134" s="94">
        <f t="shared" si="524"/>
        <v>0</v>
      </c>
      <c r="AD134" s="92">
        <f t="shared" si="525"/>
        <v>1.6151797603195741</v>
      </c>
      <c r="AE134" s="93">
        <f t="shared" si="526"/>
        <v>6.8611493677225494E-2</v>
      </c>
      <c r="AF134" s="93">
        <f t="shared" si="527"/>
        <v>0.49459990663114983</v>
      </c>
      <c r="AG134" s="93">
        <f t="shared" si="528"/>
        <v>0</v>
      </c>
      <c r="AH134" s="93">
        <f t="shared" si="529"/>
        <v>0.17427616926503339</v>
      </c>
      <c r="AI134" s="93">
        <f t="shared" si="530"/>
        <v>7.2934755643760854E-2</v>
      </c>
      <c r="AJ134" s="93">
        <f t="shared" si="531"/>
        <v>7.8102710413694723E-2</v>
      </c>
      <c r="AK134" s="93">
        <f t="shared" si="532"/>
        <v>0</v>
      </c>
      <c r="AL134" s="93">
        <f t="shared" si="533"/>
        <v>5.3082495684022006E-2</v>
      </c>
      <c r="AM134" s="93">
        <f t="shared" si="534"/>
        <v>1.6135298725948322E-2</v>
      </c>
      <c r="AN134" s="94">
        <f t="shared" si="535"/>
        <v>2.5729225903604092</v>
      </c>
      <c r="AO134" s="92">
        <f t="shared" si="536"/>
        <v>14.438496761049635</v>
      </c>
      <c r="AP134" s="93">
        <f t="shared" si="537"/>
        <v>0.61333534109750831</v>
      </c>
      <c r="AQ134" s="93">
        <f t="shared" si="538"/>
        <v>4.4213525487072465</v>
      </c>
      <c r="AR134" s="93">
        <f t="shared" si="539"/>
        <v>0</v>
      </c>
      <c r="AS134" s="93">
        <f t="shared" si="540"/>
        <v>1.557898363562616</v>
      </c>
      <c r="AT134" s="93">
        <f t="shared" si="541"/>
        <v>0.65198206354568922</v>
      </c>
      <c r="AU134" s="93">
        <f t="shared" si="542"/>
        <v>0.69817970670596363</v>
      </c>
      <c r="AV134" s="93">
        <f t="shared" si="543"/>
        <v>0</v>
      </c>
      <c r="AW134" s="93">
        <f t="shared" si="544"/>
        <v>0.47451773532039521</v>
      </c>
      <c r="AX134" s="93">
        <f t="shared" si="545"/>
        <v>0.1442374800109423</v>
      </c>
      <c r="AY134" s="94">
        <f t="shared" si="546"/>
        <v>22.999999999999993</v>
      </c>
      <c r="AZ134" s="92">
        <f t="shared" si="547"/>
        <v>7.2192483805248173</v>
      </c>
      <c r="BA134" s="93">
        <f t="shared" si="548"/>
        <v>0.30666767054875416</v>
      </c>
      <c r="BB134" s="93">
        <f t="shared" si="549"/>
        <v>2.9475683658048308</v>
      </c>
      <c r="BC134" s="93">
        <f t="shared" si="550"/>
        <v>0</v>
      </c>
      <c r="BD134" s="93">
        <f t="shared" si="551"/>
        <v>1.557898363562616</v>
      </c>
      <c r="BE134" s="93">
        <f t="shared" si="552"/>
        <v>0.65198206354568922</v>
      </c>
      <c r="BF134" s="93">
        <f t="shared" si="553"/>
        <v>0.69817970670596363</v>
      </c>
      <c r="BG134" s="93">
        <f t="shared" si="554"/>
        <v>0</v>
      </c>
      <c r="BH134" s="93">
        <f t="shared" si="555"/>
        <v>0.94903547064079041</v>
      </c>
      <c r="BI134" s="93">
        <f t="shared" si="556"/>
        <v>0.28847496002188461</v>
      </c>
      <c r="BJ134" s="93">
        <f t="shared" si="557"/>
        <v>0</v>
      </c>
      <c r="BK134" s="93">
        <f t="shared" si="558"/>
        <v>0</v>
      </c>
      <c r="BL134" s="93">
        <f t="shared" si="559"/>
        <v>2</v>
      </c>
      <c r="BM134" s="94">
        <f t="shared" si="560"/>
        <v>14.619054981355349</v>
      </c>
      <c r="BN134" s="95">
        <f t="shared" si="561"/>
        <v>7.2192483805248173</v>
      </c>
      <c r="BO134" s="66">
        <f t="shared" si="562"/>
        <v>0.78075161947518268</v>
      </c>
      <c r="BP134" s="66">
        <f t="shared" si="563"/>
        <v>0</v>
      </c>
      <c r="BQ134" s="66">
        <f t="shared" si="564"/>
        <v>8</v>
      </c>
      <c r="BR134" s="66">
        <f t="shared" si="565"/>
        <v>2.1668167463296482</v>
      </c>
      <c r="BS134" s="66">
        <f t="shared" si="566"/>
        <v>0.30666767054875416</v>
      </c>
      <c r="BT134" s="66">
        <f t="shared" si="567"/>
        <v>0</v>
      </c>
      <c r="BU134" s="66"/>
      <c r="BV134" s="66">
        <f t="shared" si="568"/>
        <v>0.65198206354568922</v>
      </c>
      <c r="BW134" s="66">
        <f t="shared" si="569"/>
        <v>1.557898363562616</v>
      </c>
      <c r="BX134" s="66">
        <f t="shared" si="570"/>
        <v>0</v>
      </c>
      <c r="BY134" s="66">
        <f t="shared" si="571"/>
        <v>4.6833648439867082</v>
      </c>
      <c r="BZ134" s="66">
        <f t="shared" si="572"/>
        <v>0</v>
      </c>
      <c r="CA134" s="66">
        <f t="shared" si="573"/>
        <v>0</v>
      </c>
      <c r="CB134" s="66">
        <f t="shared" si="574"/>
        <v>0</v>
      </c>
      <c r="CC134" s="66">
        <f t="shared" si="575"/>
        <v>0.69817970670596363</v>
      </c>
      <c r="CD134" s="56">
        <f t="shared" si="576"/>
        <v>0.69817970670596363</v>
      </c>
      <c r="CE134" s="66">
        <f t="shared" si="577"/>
        <v>1.3963594134119273</v>
      </c>
      <c r="CF134" s="66">
        <f t="shared" si="578"/>
        <v>0.25085576393482678</v>
      </c>
      <c r="CG134" s="66">
        <f t="shared" si="579"/>
        <v>0.28847496002188461</v>
      </c>
      <c r="CH134" s="67">
        <f t="shared" si="580"/>
        <v>0.53933072395671133</v>
      </c>
      <c r="CI134" s="60"/>
      <c r="CJ134" s="60">
        <f t="shared" si="581"/>
        <v>1.1081486019488396</v>
      </c>
      <c r="CK134" s="60">
        <f t="shared" si="582"/>
        <v>1.0944619895339243</v>
      </c>
      <c r="CL134" s="60">
        <f t="shared" si="583"/>
        <v>1.1209468341398265</v>
      </c>
      <c r="CM134" s="60"/>
      <c r="CN134" s="60">
        <f t="shared" si="584"/>
        <v>1</v>
      </c>
      <c r="CO134" s="60">
        <f t="shared" si="585"/>
        <v>7.2192483805248173</v>
      </c>
      <c r="CP134" s="60">
        <f t="shared" si="586"/>
        <v>0.30666767054875416</v>
      </c>
      <c r="CQ134" s="60">
        <f t="shared" si="587"/>
        <v>2.9475683658048308</v>
      </c>
      <c r="CR134" s="60">
        <f t="shared" si="588"/>
        <v>0</v>
      </c>
      <c r="CS134" s="60">
        <f t="shared" si="589"/>
        <v>1.557898363562616</v>
      </c>
      <c r="CT134" s="60">
        <f t="shared" si="590"/>
        <v>0.65198206354568922</v>
      </c>
      <c r="CU134" s="60">
        <f t="shared" si="591"/>
        <v>0.69817970670596363</v>
      </c>
      <c r="CV134" s="60">
        <f t="shared" si="592"/>
        <v>0</v>
      </c>
      <c r="CW134" s="60">
        <f t="shared" si="593"/>
        <v>0.94903547064079041</v>
      </c>
      <c r="CX134" s="60">
        <f t="shared" si="594"/>
        <v>0.28847496002188461</v>
      </c>
      <c r="CY134" s="60">
        <f t="shared" si="595"/>
        <v>0</v>
      </c>
      <c r="CZ134" s="60">
        <f t="shared" si="596"/>
        <v>0</v>
      </c>
      <c r="DA134" s="60">
        <f t="shared" si="597"/>
        <v>2</v>
      </c>
      <c r="DB134" s="60">
        <f t="shared" si="598"/>
        <v>22.999999999999993</v>
      </c>
      <c r="DC134" s="60">
        <f t="shared" si="510"/>
        <v>1.4210854715202004E-14</v>
      </c>
      <c r="DD134" s="60" t="str">
        <f t="shared" si="599"/>
        <v/>
      </c>
      <c r="DE134" s="59">
        <f t="shared" si="600"/>
        <v>7.2192483805248173</v>
      </c>
      <c r="DF134" s="59">
        <f t="shared" si="601"/>
        <v>0.78075161947518268</v>
      </c>
      <c r="DG134" s="59">
        <f t="shared" si="602"/>
        <v>0</v>
      </c>
      <c r="DH134" s="59">
        <f t="shared" si="603"/>
        <v>8</v>
      </c>
      <c r="DI134" s="59">
        <f t="shared" si="604"/>
        <v>2.1668167463296482</v>
      </c>
      <c r="DJ134" s="59">
        <f t="shared" si="605"/>
        <v>0.30666767054875416</v>
      </c>
      <c r="DK134" s="59">
        <f t="shared" si="606"/>
        <v>0</v>
      </c>
      <c r="DL134" s="59">
        <f t="shared" si="607"/>
        <v>1.4210854715202004E-14</v>
      </c>
      <c r="DM134" s="59">
        <f t="shared" si="608"/>
        <v>0.65198206354568922</v>
      </c>
      <c r="DN134" s="59">
        <f t="shared" si="609"/>
        <v>1.5578983635626018</v>
      </c>
      <c r="DO134" s="59">
        <f t="shared" si="610"/>
        <v>0</v>
      </c>
      <c r="DP134" s="59">
        <f t="shared" si="611"/>
        <v>4.6833648439867082</v>
      </c>
      <c r="DQ134" s="59">
        <f t="shared" si="612"/>
        <v>0</v>
      </c>
      <c r="DR134" s="59">
        <f t="shared" si="613"/>
        <v>0</v>
      </c>
      <c r="DS134" s="59">
        <f t="shared" si="614"/>
        <v>0</v>
      </c>
      <c r="DT134" s="59">
        <f t="shared" si="615"/>
        <v>0.69817970670596363</v>
      </c>
      <c r="DU134" s="59">
        <f t="shared" si="616"/>
        <v>0.94903547064079041</v>
      </c>
      <c r="DV134" s="59">
        <f t="shared" si="617"/>
        <v>1.647215177346754</v>
      </c>
      <c r="DW134" s="59">
        <f t="shared" si="618"/>
        <v>0</v>
      </c>
      <c r="DX134" s="59">
        <f t="shared" si="619"/>
        <v>0</v>
      </c>
      <c r="DY134" s="59">
        <f t="shared" si="620"/>
        <v>0</v>
      </c>
      <c r="DZ134" s="60"/>
      <c r="EA134" s="60">
        <f t="shared" si="621"/>
        <v>0.786873630124995</v>
      </c>
      <c r="EB134" s="60">
        <f t="shared" si="622"/>
        <v>1.0467126925546624</v>
      </c>
      <c r="EC134" s="60">
        <f t="shared" si="623"/>
        <v>0.97148725625451637</v>
      </c>
      <c r="ED134" s="60">
        <f t="shared" si="624"/>
        <v>0.9672420687799731</v>
      </c>
      <c r="EE134" s="60"/>
      <c r="EF134" s="60">
        <f t="shared" si="625"/>
        <v>1.0467126925546624</v>
      </c>
      <c r="EG134" s="60">
        <f t="shared" si="626"/>
        <v>7.556478910600017</v>
      </c>
      <c r="EH134" s="60">
        <f t="shared" si="627"/>
        <v>0.32099294315955262</v>
      </c>
      <c r="EI134" s="60">
        <f t="shared" si="628"/>
        <v>3.0852572206605204</v>
      </c>
      <c r="EJ134" s="60">
        <f t="shared" si="629"/>
        <v>0</v>
      </c>
      <c r="EK134" s="60">
        <f t="shared" si="630"/>
        <v>1.630671990851128</v>
      </c>
      <c r="EL134" s="60">
        <f t="shared" si="631"/>
        <v>0.68243790123125336</v>
      </c>
      <c r="EM134" s="60">
        <f t="shared" si="632"/>
        <v>0.73079356069322365</v>
      </c>
      <c r="EN134" s="60">
        <f t="shared" si="633"/>
        <v>0</v>
      </c>
      <c r="EO134" s="60">
        <f t="shared" si="634"/>
        <v>0.99336747280430293</v>
      </c>
      <c r="EP134" s="60">
        <f t="shared" si="635"/>
        <v>0.3019504021391054</v>
      </c>
      <c r="EQ134" s="60">
        <f t="shared" si="636"/>
        <v>0</v>
      </c>
      <c r="ER134" s="60">
        <f t="shared" si="637"/>
        <v>0</v>
      </c>
      <c r="ES134" s="60">
        <f t="shared" si="638"/>
        <v>2.0934253851093247</v>
      </c>
      <c r="ET134" s="60">
        <f t="shared" si="639"/>
        <v>24.07439192875723</v>
      </c>
      <c r="EU134" s="60">
        <f t="shared" si="511"/>
        <v>-2.1487838575144593</v>
      </c>
      <c r="EV134" s="60" t="str">
        <f t="shared" si="640"/>
        <v/>
      </c>
      <c r="EW134" s="62">
        <f t="shared" si="641"/>
        <v>7.556478910600017</v>
      </c>
      <c r="EX134" s="62">
        <f t="shared" si="642"/>
        <v>0.44352108939998303</v>
      </c>
      <c r="EY134" s="62">
        <f t="shared" si="643"/>
        <v>0</v>
      </c>
      <c r="EZ134" s="62">
        <f t="shared" si="644"/>
        <v>8</v>
      </c>
      <c r="FA134" s="62">
        <f t="shared" si="645"/>
        <v>2.6417361312605374</v>
      </c>
      <c r="FB134" s="62">
        <f t="shared" si="646"/>
        <v>0.32099294315955262</v>
      </c>
      <c r="FC134" s="62">
        <f t="shared" si="647"/>
        <v>0</v>
      </c>
      <c r="FD134" s="62">
        <f t="shared" si="648"/>
        <v>-2.1487838575144593</v>
      </c>
      <c r="FE134" s="62">
        <f t="shared" si="649"/>
        <v>0.68243790123125336</v>
      </c>
      <c r="FF134" s="62">
        <f t="shared" si="650"/>
        <v>3.5036168818631159</v>
      </c>
      <c r="FG134" s="62">
        <f t="shared" si="651"/>
        <v>0</v>
      </c>
      <c r="FH134" s="62">
        <f t="shared" si="652"/>
        <v>5</v>
      </c>
      <c r="FI134" s="62">
        <f t="shared" si="653"/>
        <v>0</v>
      </c>
      <c r="FJ134" s="62">
        <f t="shared" si="654"/>
        <v>0.27583896650247142</v>
      </c>
      <c r="FK134" s="62">
        <f t="shared" si="655"/>
        <v>0</v>
      </c>
      <c r="FL134" s="62">
        <f t="shared" si="656"/>
        <v>0.73079356069322365</v>
      </c>
      <c r="FM134" s="62">
        <f t="shared" si="657"/>
        <v>0.99336747280430293</v>
      </c>
      <c r="FN134" s="62">
        <f t="shared" si="658"/>
        <v>1.999999999999998</v>
      </c>
      <c r="FO134" s="62">
        <f t="shared" si="659"/>
        <v>0</v>
      </c>
      <c r="FP134" s="62">
        <f t="shared" si="660"/>
        <v>0.3019504021391054</v>
      </c>
      <c r="FQ134" s="62">
        <f t="shared" si="661"/>
        <v>0.3019504021391054</v>
      </c>
      <c r="FR134" s="62" t="str">
        <f t="shared" si="662"/>
        <v>Fail</v>
      </c>
      <c r="FS134" s="62" t="str">
        <f t="shared" si="663"/>
        <v>Low-Ca</v>
      </c>
      <c r="FT134" s="60">
        <f t="shared" si="664"/>
        <v>0.15294803944915</v>
      </c>
      <c r="FU134" s="60"/>
      <c r="FV134" s="60">
        <f t="shared" si="665"/>
        <v>1.0233563462773312</v>
      </c>
      <c r="FW134" s="60">
        <f t="shared" si="666"/>
        <v>7.3878636455624171</v>
      </c>
      <c r="FX134" s="60">
        <f t="shared" si="667"/>
        <v>0.31383030685415336</v>
      </c>
      <c r="FY134" s="60">
        <f t="shared" si="668"/>
        <v>3.0164127932326759</v>
      </c>
      <c r="FZ134" s="60">
        <f t="shared" si="669"/>
        <v>0</v>
      </c>
      <c r="GA134" s="60">
        <f t="shared" si="670"/>
        <v>1.594285177206872</v>
      </c>
      <c r="GB134" s="60">
        <f t="shared" si="671"/>
        <v>0.66720998238847129</v>
      </c>
      <c r="GC134" s="60">
        <f t="shared" si="672"/>
        <v>0.71448663369959364</v>
      </c>
      <c r="GD134" s="60">
        <f t="shared" si="673"/>
        <v>0</v>
      </c>
      <c r="GE134" s="60">
        <f t="shared" si="674"/>
        <v>0.97120147172254667</v>
      </c>
      <c r="GF134" s="60">
        <f t="shared" si="675"/>
        <v>0.29521268108049503</v>
      </c>
      <c r="GG134" s="60">
        <f t="shared" si="676"/>
        <v>0</v>
      </c>
      <c r="GH134" s="60">
        <f t="shared" si="677"/>
        <v>0</v>
      </c>
      <c r="GI134" s="60">
        <f t="shared" si="678"/>
        <v>2.0467126925546624</v>
      </c>
      <c r="GJ134" s="60">
        <f t="shared" si="679"/>
        <v>23.537195964378608</v>
      </c>
      <c r="GK134" s="60">
        <f t="shared" si="512"/>
        <v>-1.0743919287572155</v>
      </c>
      <c r="GL134" s="60"/>
      <c r="GM134" s="88">
        <f t="shared" si="680"/>
        <v>7.3878636455624171</v>
      </c>
      <c r="GN134" s="88">
        <f t="shared" si="681"/>
        <v>0.61213635443758285</v>
      </c>
      <c r="GO134" s="88">
        <f t="shared" si="682"/>
        <v>0</v>
      </c>
      <c r="GP134" s="87">
        <f t="shared" si="683"/>
        <v>8</v>
      </c>
      <c r="GQ134" s="88">
        <f t="shared" si="684"/>
        <v>2.404276438795093</v>
      </c>
      <c r="GR134" s="88">
        <f t="shared" si="685"/>
        <v>0.31383030685415336</v>
      </c>
      <c r="GS134" s="88">
        <f t="shared" si="686"/>
        <v>0</v>
      </c>
      <c r="GT134" s="88">
        <f t="shared" si="687"/>
        <v>-1.0743919287572155</v>
      </c>
      <c r="GU134" s="88">
        <f t="shared" si="688"/>
        <v>0.66720998238847129</v>
      </c>
      <c r="GV134" s="88">
        <f t="shared" si="689"/>
        <v>2.6686771059640875</v>
      </c>
      <c r="GW134" s="88">
        <f t="shared" si="690"/>
        <v>0</v>
      </c>
      <c r="GX134" s="87">
        <f t="shared" si="691"/>
        <v>4.9796019052445892</v>
      </c>
      <c r="GY134" s="88">
        <f t="shared" si="692"/>
        <v>0</v>
      </c>
      <c r="GZ134" s="88">
        <f t="shared" si="693"/>
        <v>0</v>
      </c>
      <c r="HA134" s="88">
        <f t="shared" si="694"/>
        <v>0</v>
      </c>
      <c r="HB134" s="88">
        <f t="shared" si="695"/>
        <v>0.71448663369959364</v>
      </c>
      <c r="HC134" s="88">
        <f t="shared" si="696"/>
        <v>0.97120147172254667</v>
      </c>
      <c r="HD134" s="87">
        <f t="shared" si="697"/>
        <v>1.6856881054221402</v>
      </c>
      <c r="HE134" s="88">
        <f t="shared" si="698"/>
        <v>0</v>
      </c>
      <c r="HF134" s="88">
        <f t="shared" si="699"/>
        <v>0.29521268108049503</v>
      </c>
      <c r="HG134" s="88">
        <f t="shared" si="700"/>
        <v>0.29521268108049503</v>
      </c>
      <c r="HH134" s="96" t="str">
        <f t="shared" si="701"/>
        <v>Fail</v>
      </c>
      <c r="HI134" s="83">
        <f t="shared" si="702"/>
        <v>0.20000976193650957</v>
      </c>
      <c r="HJ134" s="83">
        <f t="shared" si="703"/>
        <v>0.29521268108049503</v>
      </c>
      <c r="HK134" s="83">
        <f t="shared" si="704"/>
        <v>0.31383030685415336</v>
      </c>
      <c r="HL134" s="83">
        <f t="shared" si="705"/>
        <v>7.3878636455624171</v>
      </c>
      <c r="HM134" s="96" t="str">
        <f t="shared" si="706"/>
        <v>Ferroactinolite</v>
      </c>
      <c r="HN134" s="60"/>
      <c r="HO134" s="60"/>
      <c r="HP134" s="97">
        <f>parameters!$E$5+parameters!$F$5*calcs!$Q134 +parameters!$G$5*calcs!$GM134+parameters!$H$5*LN(calcs!$GM134)+parameters!$I$5*calcs!$GQ134+parameters!$J$5*(calcs!$GU134+calcs!$GY134) + parameters!$K$5*calcs!$GT134+parameters!$L$5*(calcs!$GV134+calcs!$GZ134)+parameters!$M$5*(calcs!$GT134+calcs!$GV134+calcs!$GZ134)+parameters!$N$5*(calcs!$GO134+calcs!$GR134)+parameters!$O$5*calcs!$HB134+parameters!$P$5*calcs!$HE134</f>
        <v>78.295020539758923</v>
      </c>
      <c r="HQ134" s="97">
        <f>parameters!$E$6+parameters!$F$6*calcs!$Q134 +parameters!$G$6*calcs!$GM134+parameters!$H$6*LN(calcs!$GM134)+parameters!$I$6*calcs!$GQ134+parameters!$J$6*(calcs!$GU134+calcs!$GY134) + parameters!$K$6*calcs!$GT134+parameters!$L$6*(calcs!$GV134+calcs!$GZ134)+parameters!$M$6*(calcs!$GT134+calcs!$GV134+calcs!$GZ134)+parameters!$N$6*(calcs!$GO134+calcs!$GR134)+parameters!$O$6*calcs!$HB134+parameters!$P$6*calcs!$HE134</f>
        <v>72.300895970215819</v>
      </c>
      <c r="HR134" s="97">
        <f>parameters!$E$7+parameters!$F$7*calcs!$Q134 +parameters!$G$7*calcs!$GM134+parameters!$H$7*LN(calcs!$GM134)+parameters!$I$7*calcs!$GQ134+parameters!$J$7*(calcs!$GU134+calcs!$GY134) + parameters!$K$7*calcs!$GT134+parameters!$L$7*(calcs!$GV134+calcs!$GZ134)+parameters!$M$7*(calcs!$GT134+calcs!$GV134+calcs!$GZ134)+parameters!$N$7*(calcs!$GO134+calcs!$GR134)+parameters!$O$7*calcs!$HB134+parameters!$P$7*calcs!$HE134</f>
        <v>108.07303112092484</v>
      </c>
      <c r="HS134" s="97">
        <f>parameters!$E$8+parameters!$F$8*calcs!$Q134 +parameters!$G$8*calcs!$GM134+parameters!$H$8*LN(calcs!$GM134)+parameters!$I$8*calcs!$GQ134+parameters!$J$8*(calcs!$GU134+calcs!$GY134) + parameters!$K$8*calcs!$GT134+parameters!$L$8*(calcs!$GV134+calcs!$GZ134)+parameters!$M$8*(calcs!$GT134+calcs!$GV134+calcs!$GZ134)+parameters!$N$8*(calcs!$GO134+calcs!$GR134)+parameters!$O$8*calcs!$HB134+parameters!$P$8*calcs!$HE134</f>
        <v>107.61840912102254</v>
      </c>
      <c r="HT134" s="81"/>
      <c r="HU134" s="97">
        <f>EXP(parameters!$E$10+parameters!$F$10*calcs!$Q134 +parameters!$G$10*calcs!$GM134+parameters!$H$10*LN(calcs!$GM134)+parameters!$I$10*calcs!$GQ134+parameters!$J$10*(calcs!$GU134+calcs!$GY134) + parameters!$K$10*calcs!$GT134+parameters!$L$10*(calcs!$GV134+calcs!$GZ134)+parameters!$M$10*(calcs!$GT134+calcs!$GV134+calcs!$GZ134)+parameters!$N$10*(calcs!$GO134+calcs!$GR134)+parameters!$O$10*calcs!$HB134+parameters!$P$10*calcs!$HE134)</f>
        <v>0.14069488712691733</v>
      </c>
      <c r="HV134" s="97">
        <f>EXP(parameters!$E$11+parameters!$F$11*calcs!$Q134 +parameters!$G$11*calcs!$GM134+parameters!$H$11*LN(calcs!$GM134)+parameters!$I$11*calcs!$GQ134+parameters!$J$11*(calcs!$GU134+calcs!$GY134) + parameters!$K$11*calcs!$GT134+parameters!$L$11*(calcs!$GV134+calcs!$GZ134)+parameters!$M$11*(calcs!$GT134+calcs!$GV134+calcs!$GZ134)+parameters!$N$11*(calcs!$GO134+calcs!$GR134)+parameters!$O$11*calcs!$HB134+parameters!$P$11*calcs!$HE134)</f>
        <v>0.27981503776656919</v>
      </c>
      <c r="HX134" s="97">
        <f>EXP(parameters!$E$13+parameters!$F$13*calcs!$Q134 +parameters!$G$13*calcs!$GM134+parameters!$H$13*LN(calcs!$GM134)+parameters!$I$13*calcs!$GQ134+parameters!$J$13*(calcs!$GU134+calcs!$GY134) + parameters!$K$13*calcs!$GT134+parameters!$L$13*(calcs!$GV134+calcs!$GZ134)+parameters!$M$13*(calcs!$GT134+calcs!$GV134+calcs!$GZ134)+parameters!$N$13*(calcs!$GO134+calcs!$GR134)+parameters!$O$13*calcs!$HB134+parameters!$P$13*calcs!$HE134)</f>
        <v>0.80939056499962858</v>
      </c>
      <c r="HY134" s="97">
        <f>EXP(parameters!$E$14+parameters!$F$14*calcs!$Q134 +parameters!$G$14*calcs!$GM134+parameters!$H$14*LN(calcs!$GM134)+parameters!$I$14*calcs!$GQ134+parameters!$J$14*(calcs!$GU134+calcs!$GY134) + parameters!$K$14*calcs!$GT134+parameters!$L$14*(calcs!$GV134+calcs!$GZ134)+parameters!$M$14*(calcs!$GT134+calcs!$GV134+calcs!$GZ134)+parameters!$N$14*(calcs!$GO134+calcs!$GR134)+parameters!$O$14*calcs!$HB134+parameters!$P$14*calcs!$HE134)</f>
        <v>0.60006833390574632</v>
      </c>
      <c r="HZ134" s="81"/>
      <c r="IA134" s="97">
        <f>EXP(parameters!$E$16+parameters!$F$16*calcs!$Q134 +parameters!$G$16*calcs!$GM134+parameters!$H$16*LN(calcs!$GM134)+parameters!$I$16*calcs!$GQ134+parameters!$J$16*(calcs!$GU134+calcs!$GY134) + parameters!$K$16*calcs!$GT134+parameters!$L$16*(calcs!$GV134+calcs!$GZ134)+parameters!$M$16*(calcs!$GT134+calcs!$GV134+calcs!$GZ134)+parameters!$N$16*(calcs!$GO134+calcs!$GR134)+parameters!$O$16*calcs!$HB134+parameters!$P$16*calcs!$HE134)</f>
        <v>3.2810512827788123E-2</v>
      </c>
      <c r="IB134" s="81"/>
      <c r="IC134" s="97">
        <f>(parameters!$E$18+parameters!$F$18*calcs!$Q134 +parameters!$G$18*calcs!$GM134+parameters!$H$18*LN(calcs!$GM134)+parameters!$I$18*calcs!$GQ134+parameters!$J$18*(calcs!$GU134+calcs!$GY134) + parameters!$K$18*calcs!$GT134+parameters!$L$18*(calcs!$GV134+calcs!$GZ134)+parameters!$M$18*(calcs!$GT134+calcs!$GV134+calcs!$GZ134)+parameters!$N$18*(calcs!$GO134+calcs!$GR134)+parameters!$O$18*calcs!$HB134+parameters!$P$18*calcs!$HE134)</f>
        <v>-9.4515278737714716</v>
      </c>
      <c r="ID134" s="97">
        <f>EXP(parameters!$E$19+parameters!$F$19*calcs!$Q134 +parameters!$G$19*calcs!$GM134+parameters!$H$19*LN(calcs!$GM134)+parameters!$I$19*calcs!$GQ134+parameters!$J$19*(calcs!$GU134+calcs!$GY134) + parameters!$K$19*calcs!$GT134+parameters!$L$19*(calcs!$GV134+calcs!$GZ134)+parameters!$M$19*(calcs!$GT134+calcs!$GV134+calcs!$GZ134)+parameters!$N$19*(calcs!$GO134+calcs!$GR134)+parameters!$O$19*calcs!$HB134+parameters!$P$19*calcs!$HE134)</f>
        <v>3.9468030317947829</v>
      </c>
      <c r="IE134" s="73"/>
      <c r="IF134" s="97">
        <f>(parameters!$E$21+parameters!$F$21*calcs!$Q134 +parameters!$G$21*calcs!$GM134+parameters!$H$21*LN(calcs!$GM134)+parameters!$I$21*calcs!$GQ134+parameters!$J$21*(calcs!$GU134+calcs!$GY134) + parameters!$K$21*calcs!$GT134+parameters!$L$21*(calcs!$GV134+calcs!$GZ134)+parameters!$M$21*(calcs!$GT134+calcs!$GV134+calcs!$GZ134)+parameters!$N$21*(calcs!$GO134+calcs!$GR134)+parameters!$O$21*calcs!$HB134+parameters!$P$21*calcs!$HE134)</f>
        <v>1.6659963497388155</v>
      </c>
      <c r="IG134" s="97">
        <f>(parameters!$E$22+parameters!$F$22*calcs!$Q134 +parameters!$G$22*calcs!$GM134+parameters!$H$22*LN(calcs!$GM134)+parameters!$I$22*calcs!$GQ134+parameters!$J$22*(calcs!$GU134+calcs!$GY134) + parameters!$K$22*calcs!$GT134+parameters!$L$22*(calcs!$GV134+calcs!$GZ134)+parameters!$M$22*(calcs!$GT134+calcs!$GV134+calcs!$GZ134)+parameters!$N$22*(calcs!$GO134+calcs!$GR134)+parameters!$O$22*calcs!$HB134+parameters!$P$22*calcs!$HE134)</f>
        <v>1.6128860956471935</v>
      </c>
      <c r="IH134" s="81"/>
      <c r="II134" s="97">
        <f>(parameters!$E$24+parameters!$F$24*calcs!$Q134 +parameters!$G$24*calcs!$GM134+parameters!$H$24*LN(calcs!$GM134)+parameters!$I$24*calcs!$GQ134+parameters!$J$24*(calcs!$GU134+calcs!$GY134) + parameters!$K$24*calcs!$GT134+parameters!$L$24*(calcs!$GV134+calcs!$GZ134)+parameters!$M$24*(calcs!$GT134+calcs!$GV134+calcs!$GZ134)+parameters!$N$24*(calcs!$GO134+calcs!$GR134)+parameters!$O$24*calcs!$HB134+parameters!$P$24*calcs!$HE134)</f>
        <v>18.921759878132654</v>
      </c>
    </row>
    <row r="135" spans="1:243" ht="16.2" thickBot="1" x14ac:dyDescent="0.35">
      <c r="A135" s="140" t="s">
        <v>188</v>
      </c>
      <c r="C135" s="119">
        <v>43.35</v>
      </c>
      <c r="D135" s="120">
        <v>3.15</v>
      </c>
      <c r="E135" s="120">
        <v>13.79</v>
      </c>
      <c r="F135" s="120"/>
      <c r="G135" s="120">
        <v>13.14</v>
      </c>
      <c r="H135" s="120">
        <v>3.32</v>
      </c>
      <c r="I135" s="120">
        <v>7.02</v>
      </c>
      <c r="J135" s="120"/>
      <c r="K135" s="120">
        <v>3.22</v>
      </c>
      <c r="L135" s="120">
        <v>2.1800000000000002</v>
      </c>
      <c r="M135" s="91">
        <v>0</v>
      </c>
      <c r="N135" s="91">
        <v>0</v>
      </c>
      <c r="O135" s="91">
        <v>0</v>
      </c>
      <c r="P135" s="91">
        <v>95.759999999999991</v>
      </c>
      <c r="Q135" s="60">
        <v>1025</v>
      </c>
      <c r="R135" s="92">
        <f t="shared" si="513"/>
        <v>0.72153794940079896</v>
      </c>
      <c r="S135" s="93">
        <f t="shared" si="514"/>
        <v>3.9439088518843118E-2</v>
      </c>
      <c r="T135" s="93">
        <f t="shared" si="515"/>
        <v>0.13524752552931898</v>
      </c>
      <c r="U135" s="93">
        <f t="shared" si="516"/>
        <v>0</v>
      </c>
      <c r="V135" s="93">
        <f t="shared" si="517"/>
        <v>0.18290645879732739</v>
      </c>
      <c r="W135" s="93">
        <f t="shared" si="518"/>
        <v>8.2361696849417007E-2</v>
      </c>
      <c r="X135" s="93">
        <f t="shared" si="519"/>
        <v>0.12517831669044222</v>
      </c>
      <c r="Y135" s="93">
        <f t="shared" si="520"/>
        <v>0</v>
      </c>
      <c r="Z135" s="93">
        <f t="shared" si="521"/>
        <v>5.1953080882234312E-2</v>
      </c>
      <c r="AA135" s="93">
        <f t="shared" si="522"/>
        <v>2.3141415278004829E-2</v>
      </c>
      <c r="AB135" s="93">
        <f t="shared" si="523"/>
        <v>0</v>
      </c>
      <c r="AC135" s="94">
        <f t="shared" si="524"/>
        <v>0</v>
      </c>
      <c r="AD135" s="92">
        <f t="shared" si="525"/>
        <v>1.4430758988015979</v>
      </c>
      <c r="AE135" s="93">
        <f t="shared" si="526"/>
        <v>7.8878177037686237E-2</v>
      </c>
      <c r="AF135" s="93">
        <f t="shared" si="527"/>
        <v>0.40574257658795698</v>
      </c>
      <c r="AG135" s="93">
        <f t="shared" si="528"/>
        <v>0</v>
      </c>
      <c r="AH135" s="93">
        <f t="shared" si="529"/>
        <v>0.18290645879732739</v>
      </c>
      <c r="AI135" s="93">
        <f t="shared" si="530"/>
        <v>8.2361696849417007E-2</v>
      </c>
      <c r="AJ135" s="93">
        <f t="shared" si="531"/>
        <v>0.12517831669044222</v>
      </c>
      <c r="AK135" s="93">
        <f t="shared" si="532"/>
        <v>0</v>
      </c>
      <c r="AL135" s="93">
        <f t="shared" si="533"/>
        <v>5.1953080882234312E-2</v>
      </c>
      <c r="AM135" s="93">
        <f t="shared" si="534"/>
        <v>2.3141415278004829E-2</v>
      </c>
      <c r="AN135" s="94">
        <f t="shared" si="535"/>
        <v>2.3932376209246669</v>
      </c>
      <c r="AO135" s="92">
        <f t="shared" si="536"/>
        <v>13.868554205500482</v>
      </c>
      <c r="AP135" s="93">
        <f t="shared" si="537"/>
        <v>0.75805179394005928</v>
      </c>
      <c r="AQ135" s="93">
        <f t="shared" si="538"/>
        <v>3.8993534030763759</v>
      </c>
      <c r="AR135" s="93">
        <f t="shared" si="539"/>
        <v>0</v>
      </c>
      <c r="AS135" s="93">
        <f t="shared" si="540"/>
        <v>1.75780646081986</v>
      </c>
      <c r="AT135" s="93">
        <f t="shared" si="541"/>
        <v>0.79152985519452501</v>
      </c>
      <c r="AU135" s="93">
        <f t="shared" si="542"/>
        <v>1.2030152203473146</v>
      </c>
      <c r="AV135" s="93">
        <f t="shared" si="543"/>
        <v>0</v>
      </c>
      <c r="AW135" s="93">
        <f t="shared" si="544"/>
        <v>0.49929052169492133</v>
      </c>
      <c r="AX135" s="93">
        <f t="shared" si="545"/>
        <v>0.22239853942646387</v>
      </c>
      <c r="AY135" s="94">
        <f t="shared" si="546"/>
        <v>23.000000000000004</v>
      </c>
      <c r="AZ135" s="92">
        <f t="shared" si="547"/>
        <v>6.934277102750241</v>
      </c>
      <c r="BA135" s="93">
        <f t="shared" si="548"/>
        <v>0.37902589697002964</v>
      </c>
      <c r="BB135" s="93">
        <f t="shared" si="549"/>
        <v>2.5995689353842506</v>
      </c>
      <c r="BC135" s="93">
        <f t="shared" si="550"/>
        <v>0</v>
      </c>
      <c r="BD135" s="93">
        <f t="shared" si="551"/>
        <v>1.75780646081986</v>
      </c>
      <c r="BE135" s="93">
        <f t="shared" si="552"/>
        <v>0.79152985519452501</v>
      </c>
      <c r="BF135" s="93">
        <f t="shared" si="553"/>
        <v>1.2030152203473146</v>
      </c>
      <c r="BG135" s="93">
        <f t="shared" si="554"/>
        <v>0</v>
      </c>
      <c r="BH135" s="93">
        <f t="shared" si="555"/>
        <v>0.99858104338984266</v>
      </c>
      <c r="BI135" s="93">
        <f t="shared" si="556"/>
        <v>0.44479707885292774</v>
      </c>
      <c r="BJ135" s="93">
        <f t="shared" si="557"/>
        <v>0</v>
      </c>
      <c r="BK135" s="93">
        <f t="shared" si="558"/>
        <v>0</v>
      </c>
      <c r="BL135" s="93">
        <f t="shared" si="559"/>
        <v>2</v>
      </c>
      <c r="BM135" s="94">
        <f t="shared" si="560"/>
        <v>15.10860159370899</v>
      </c>
      <c r="BN135" s="95">
        <f t="shared" si="561"/>
        <v>6.934277102750241</v>
      </c>
      <c r="BO135" s="66">
        <f t="shared" si="562"/>
        <v>1.065722897249759</v>
      </c>
      <c r="BP135" s="66">
        <f t="shared" si="563"/>
        <v>0</v>
      </c>
      <c r="BQ135" s="66">
        <f t="shared" si="564"/>
        <v>8</v>
      </c>
      <c r="BR135" s="66">
        <f t="shared" si="565"/>
        <v>1.5338460381344916</v>
      </c>
      <c r="BS135" s="66">
        <f t="shared" si="566"/>
        <v>0.37902589697002964</v>
      </c>
      <c r="BT135" s="66">
        <f t="shared" si="567"/>
        <v>0</v>
      </c>
      <c r="BU135" s="66"/>
      <c r="BV135" s="66">
        <f t="shared" si="568"/>
        <v>0.79152985519452501</v>
      </c>
      <c r="BW135" s="66">
        <f t="shared" si="569"/>
        <v>1.75780646081986</v>
      </c>
      <c r="BX135" s="66">
        <f t="shared" si="570"/>
        <v>0</v>
      </c>
      <c r="BY135" s="66">
        <f t="shared" si="571"/>
        <v>4.4622082511189065</v>
      </c>
      <c r="BZ135" s="66">
        <f t="shared" si="572"/>
        <v>0</v>
      </c>
      <c r="CA135" s="66">
        <f t="shared" si="573"/>
        <v>0</v>
      </c>
      <c r="CB135" s="66">
        <f t="shared" si="574"/>
        <v>0</v>
      </c>
      <c r="CC135" s="66">
        <f t="shared" si="575"/>
        <v>1.2030152203473146</v>
      </c>
      <c r="CD135" s="56">
        <f t="shared" si="576"/>
        <v>0.79698477965268544</v>
      </c>
      <c r="CE135" s="66">
        <f t="shared" si="577"/>
        <v>2</v>
      </c>
      <c r="CF135" s="66">
        <f t="shared" si="578"/>
        <v>0.20159626373715722</v>
      </c>
      <c r="CG135" s="66">
        <f t="shared" si="579"/>
        <v>0.44479707885292774</v>
      </c>
      <c r="CH135" s="67">
        <f t="shared" si="580"/>
        <v>0.64639334259008496</v>
      </c>
      <c r="CI135" s="60"/>
      <c r="CJ135" s="60">
        <f t="shared" si="581"/>
        <v>1.1536891130045952</v>
      </c>
      <c r="CK135" s="60">
        <f t="shared" si="582"/>
        <v>1.0589993985056947</v>
      </c>
      <c r="CL135" s="60">
        <f t="shared" si="583"/>
        <v>1.0976768899038403</v>
      </c>
      <c r="CM135" s="60"/>
      <c r="CN135" s="60">
        <f t="shared" si="584"/>
        <v>1</v>
      </c>
      <c r="CO135" s="60">
        <f t="shared" si="585"/>
        <v>6.934277102750241</v>
      </c>
      <c r="CP135" s="60">
        <f t="shared" si="586"/>
        <v>0.37902589697002964</v>
      </c>
      <c r="CQ135" s="60">
        <f t="shared" si="587"/>
        <v>2.5995689353842506</v>
      </c>
      <c r="CR135" s="60">
        <f t="shared" si="588"/>
        <v>0</v>
      </c>
      <c r="CS135" s="60">
        <f t="shared" si="589"/>
        <v>1.75780646081986</v>
      </c>
      <c r="CT135" s="60">
        <f t="shared" si="590"/>
        <v>0.79152985519452501</v>
      </c>
      <c r="CU135" s="60">
        <f t="shared" si="591"/>
        <v>1.2030152203473146</v>
      </c>
      <c r="CV135" s="60">
        <f t="shared" si="592"/>
        <v>0</v>
      </c>
      <c r="CW135" s="60">
        <f t="shared" si="593"/>
        <v>0.99858104338984266</v>
      </c>
      <c r="CX135" s="60">
        <f t="shared" si="594"/>
        <v>0.44479707885292774</v>
      </c>
      <c r="CY135" s="60">
        <f t="shared" si="595"/>
        <v>0</v>
      </c>
      <c r="CZ135" s="60">
        <f t="shared" si="596"/>
        <v>0</v>
      </c>
      <c r="DA135" s="60">
        <f t="shared" si="597"/>
        <v>2</v>
      </c>
      <c r="DB135" s="60">
        <f t="shared" si="598"/>
        <v>23.000000000000004</v>
      </c>
      <c r="DC135" s="60">
        <f t="shared" si="510"/>
        <v>-7.1054273576010019E-15</v>
      </c>
      <c r="DD135" s="60" t="str">
        <f t="shared" si="599"/>
        <v/>
      </c>
      <c r="DE135" s="59">
        <f t="shared" si="600"/>
        <v>6.934277102750241</v>
      </c>
      <c r="DF135" s="59">
        <f t="shared" si="601"/>
        <v>1.065722897249759</v>
      </c>
      <c r="DG135" s="59">
        <f t="shared" si="602"/>
        <v>0</v>
      </c>
      <c r="DH135" s="59">
        <f t="shared" si="603"/>
        <v>8</v>
      </c>
      <c r="DI135" s="59">
        <f t="shared" si="604"/>
        <v>1.5338460381344916</v>
      </c>
      <c r="DJ135" s="59">
        <f t="shared" si="605"/>
        <v>0.37902589697002964</v>
      </c>
      <c r="DK135" s="59">
        <f t="shared" si="606"/>
        <v>0</v>
      </c>
      <c r="DL135" s="59">
        <f t="shared" si="607"/>
        <v>-7.1054273576010019E-15</v>
      </c>
      <c r="DM135" s="59">
        <f t="shared" si="608"/>
        <v>0.79152985519452501</v>
      </c>
      <c r="DN135" s="59">
        <f t="shared" si="609"/>
        <v>1.7578064608198671</v>
      </c>
      <c r="DO135" s="59">
        <f t="shared" si="610"/>
        <v>0</v>
      </c>
      <c r="DP135" s="59">
        <f t="shared" si="611"/>
        <v>4.4622082511189065</v>
      </c>
      <c r="DQ135" s="59">
        <f t="shared" si="612"/>
        <v>0</v>
      </c>
      <c r="DR135" s="59">
        <f t="shared" si="613"/>
        <v>0</v>
      </c>
      <c r="DS135" s="59">
        <f t="shared" si="614"/>
        <v>0</v>
      </c>
      <c r="DT135" s="59">
        <f t="shared" si="615"/>
        <v>1.2030152203473146</v>
      </c>
      <c r="DU135" s="59">
        <f t="shared" si="616"/>
        <v>0.79698477965268544</v>
      </c>
      <c r="DV135" s="59">
        <f t="shared" si="617"/>
        <v>2</v>
      </c>
      <c r="DW135" s="59">
        <f t="shared" si="618"/>
        <v>0.20159626373715722</v>
      </c>
      <c r="DX135" s="59">
        <f t="shared" si="619"/>
        <v>0</v>
      </c>
      <c r="DY135" s="59">
        <f t="shared" si="620"/>
        <v>0.20159626373715722</v>
      </c>
      <c r="DZ135" s="60"/>
      <c r="EA135" s="60">
        <f t="shared" si="621"/>
        <v>0.83911571133000773</v>
      </c>
      <c r="EB135" s="60">
        <f t="shared" si="622"/>
        <v>1.0229268935495788</v>
      </c>
      <c r="EC135" s="60">
        <f t="shared" si="623"/>
        <v>0.9513199712499949</v>
      </c>
      <c r="ED135" s="60">
        <f t="shared" si="624"/>
        <v>0.96319331663061303</v>
      </c>
      <c r="EE135" s="60"/>
      <c r="EF135" s="60">
        <f t="shared" si="625"/>
        <v>1.0229268935495788</v>
      </c>
      <c r="EG135" s="60">
        <f t="shared" si="626"/>
        <v>7.0932585357282774</v>
      </c>
      <c r="EH135" s="60">
        <f t="shared" si="627"/>
        <v>0.38771578336239515</v>
      </c>
      <c r="EI135" s="60">
        <f t="shared" si="628"/>
        <v>2.659168975640597</v>
      </c>
      <c r="EJ135" s="60">
        <f t="shared" si="629"/>
        <v>0</v>
      </c>
      <c r="EK135" s="60">
        <f t="shared" si="630"/>
        <v>1.7981075024278388</v>
      </c>
      <c r="EL135" s="60">
        <f t="shared" si="631"/>
        <v>0.8096771759258834</v>
      </c>
      <c r="EM135" s="60">
        <f t="shared" si="632"/>
        <v>1.2305966222427405</v>
      </c>
      <c r="EN135" s="60">
        <f t="shared" si="633"/>
        <v>0</v>
      </c>
      <c r="EO135" s="60">
        <f t="shared" si="634"/>
        <v>1.0214754046722689</v>
      </c>
      <c r="EP135" s="60">
        <f t="shared" si="635"/>
        <v>0.4549948941309524</v>
      </c>
      <c r="EQ135" s="60">
        <f t="shared" si="636"/>
        <v>0</v>
      </c>
      <c r="ER135" s="60">
        <f t="shared" si="637"/>
        <v>0</v>
      </c>
      <c r="ES135" s="60">
        <f t="shared" si="638"/>
        <v>2.0458537870991576</v>
      </c>
      <c r="ET135" s="60">
        <f t="shared" si="639"/>
        <v>23.527318551640317</v>
      </c>
      <c r="EU135" s="60">
        <f t="shared" si="511"/>
        <v>-1.0546371032806334</v>
      </c>
      <c r="EV135" s="60" t="str">
        <f t="shared" si="640"/>
        <v/>
      </c>
      <c r="EW135" s="62">
        <f t="shared" si="641"/>
        <v>7.0932585357282774</v>
      </c>
      <c r="EX135" s="62">
        <f t="shared" si="642"/>
        <v>0.90674146427172264</v>
      </c>
      <c r="EY135" s="62">
        <f t="shared" si="643"/>
        <v>0</v>
      </c>
      <c r="EZ135" s="62">
        <f t="shared" si="644"/>
        <v>8</v>
      </c>
      <c r="FA135" s="62">
        <f t="shared" si="645"/>
        <v>1.7524275113688743</v>
      </c>
      <c r="FB135" s="62">
        <f t="shared" si="646"/>
        <v>0.38771578336239515</v>
      </c>
      <c r="FC135" s="62">
        <f t="shared" si="647"/>
        <v>0</v>
      </c>
      <c r="FD135" s="62">
        <f t="shared" si="648"/>
        <v>-1.0546371032806334</v>
      </c>
      <c r="FE135" s="62">
        <f t="shared" si="649"/>
        <v>0.8096771759258834</v>
      </c>
      <c r="FF135" s="62">
        <f t="shared" si="650"/>
        <v>2.8527446057084722</v>
      </c>
      <c r="FG135" s="62">
        <f t="shared" si="651"/>
        <v>0</v>
      </c>
      <c r="FH135" s="62">
        <f t="shared" si="652"/>
        <v>4.747927973084991</v>
      </c>
      <c r="FI135" s="62">
        <f t="shared" si="653"/>
        <v>0</v>
      </c>
      <c r="FJ135" s="62">
        <f t="shared" si="654"/>
        <v>0</v>
      </c>
      <c r="FK135" s="62">
        <f t="shared" si="655"/>
        <v>0</v>
      </c>
      <c r="FL135" s="62">
        <f t="shared" si="656"/>
        <v>1.2305966222427405</v>
      </c>
      <c r="FM135" s="62">
        <f t="shared" si="657"/>
        <v>0.76940337775725953</v>
      </c>
      <c r="FN135" s="62">
        <f t="shared" si="658"/>
        <v>2</v>
      </c>
      <c r="FO135" s="62">
        <f t="shared" si="659"/>
        <v>0.25207202691500941</v>
      </c>
      <c r="FP135" s="62">
        <f t="shared" si="660"/>
        <v>0.4549948941309524</v>
      </c>
      <c r="FQ135" s="62">
        <f t="shared" si="661"/>
        <v>0.7070669210459618</v>
      </c>
      <c r="FR135" s="62" t="str">
        <f t="shared" si="662"/>
        <v>Fail</v>
      </c>
      <c r="FS135" s="62" t="str">
        <f t="shared" si="663"/>
        <v>Low-Ca</v>
      </c>
      <c r="FT135" s="60">
        <f t="shared" si="664"/>
        <v>0.22107698790622771</v>
      </c>
      <c r="FU135" s="60"/>
      <c r="FV135" s="60">
        <f t="shared" si="665"/>
        <v>1.0114634467747894</v>
      </c>
      <c r="FW135" s="60">
        <f t="shared" si="666"/>
        <v>7.0137678192392592</v>
      </c>
      <c r="FX135" s="60">
        <f t="shared" si="667"/>
        <v>0.38337084016621237</v>
      </c>
      <c r="FY135" s="60">
        <f t="shared" si="668"/>
        <v>2.6293689555124238</v>
      </c>
      <c r="FZ135" s="60">
        <f t="shared" si="669"/>
        <v>0</v>
      </c>
      <c r="GA135" s="60">
        <f t="shared" si="670"/>
        <v>1.7779569816238494</v>
      </c>
      <c r="GB135" s="60">
        <f t="shared" si="671"/>
        <v>0.80060351556020415</v>
      </c>
      <c r="GC135" s="60">
        <f t="shared" si="672"/>
        <v>1.2168059212950275</v>
      </c>
      <c r="GD135" s="60">
        <f t="shared" si="673"/>
        <v>0</v>
      </c>
      <c r="GE135" s="60">
        <f t="shared" si="674"/>
        <v>1.0100282240310559</v>
      </c>
      <c r="GF135" s="60">
        <f t="shared" si="675"/>
        <v>0.44989598649194007</v>
      </c>
      <c r="GG135" s="60">
        <f t="shared" si="676"/>
        <v>0</v>
      </c>
      <c r="GH135" s="60">
        <f t="shared" si="677"/>
        <v>0</v>
      </c>
      <c r="GI135" s="60">
        <f t="shared" si="678"/>
        <v>2.0229268935495788</v>
      </c>
      <c r="GJ135" s="60">
        <f t="shared" si="679"/>
        <v>23.263659275820153</v>
      </c>
      <c r="GK135" s="60">
        <f t="shared" si="512"/>
        <v>-0.52731855164030605</v>
      </c>
      <c r="GL135" s="60"/>
      <c r="GM135" s="88">
        <f t="shared" si="680"/>
        <v>7.0137678192392592</v>
      </c>
      <c r="GN135" s="88">
        <f t="shared" si="681"/>
        <v>0.98623218076074082</v>
      </c>
      <c r="GO135" s="88">
        <f t="shared" si="682"/>
        <v>0</v>
      </c>
      <c r="GP135" s="87">
        <f t="shared" si="683"/>
        <v>8</v>
      </c>
      <c r="GQ135" s="88">
        <f t="shared" si="684"/>
        <v>1.643136774751683</v>
      </c>
      <c r="GR135" s="88">
        <f t="shared" si="685"/>
        <v>0.38337084016621237</v>
      </c>
      <c r="GS135" s="88">
        <f t="shared" si="686"/>
        <v>0</v>
      </c>
      <c r="GT135" s="88">
        <f t="shared" si="687"/>
        <v>-0.52731855164030605</v>
      </c>
      <c r="GU135" s="88">
        <f t="shared" si="688"/>
        <v>0.80060351556020415</v>
      </c>
      <c r="GV135" s="88">
        <f t="shared" si="689"/>
        <v>2.3052755332641555</v>
      </c>
      <c r="GW135" s="88">
        <f t="shared" si="690"/>
        <v>0</v>
      </c>
      <c r="GX135" s="87">
        <f t="shared" si="691"/>
        <v>4.6050681121019483</v>
      </c>
      <c r="GY135" s="88">
        <f t="shared" si="692"/>
        <v>0</v>
      </c>
      <c r="GZ135" s="88">
        <f t="shared" si="693"/>
        <v>0</v>
      </c>
      <c r="HA135" s="88">
        <f t="shared" si="694"/>
        <v>0</v>
      </c>
      <c r="HB135" s="88">
        <f t="shared" si="695"/>
        <v>1.2168059212950275</v>
      </c>
      <c r="HC135" s="88">
        <f t="shared" si="696"/>
        <v>0.78319407870497249</v>
      </c>
      <c r="HD135" s="87">
        <f t="shared" si="697"/>
        <v>2</v>
      </c>
      <c r="HE135" s="88">
        <f t="shared" si="698"/>
        <v>0.22683414532608337</v>
      </c>
      <c r="HF135" s="88">
        <f t="shared" si="699"/>
        <v>0.44989598649194007</v>
      </c>
      <c r="HG135" s="88">
        <f t="shared" si="700"/>
        <v>0.67673013181802344</v>
      </c>
      <c r="HH135" s="96" t="str">
        <f t="shared" si="701"/>
        <v>Fail</v>
      </c>
      <c r="HI135" s="83">
        <f t="shared" si="702"/>
        <v>0.25777034552045719</v>
      </c>
      <c r="HJ135" s="83">
        <f t="shared" si="703"/>
        <v>0.67673013181802344</v>
      </c>
      <c r="HK135" s="83">
        <f t="shared" si="704"/>
        <v>0.38337084016621237</v>
      </c>
      <c r="HL135" s="83">
        <f t="shared" si="705"/>
        <v>7.0137678192392592</v>
      </c>
      <c r="HM135" s="96" t="str">
        <f t="shared" si="706"/>
        <v>Ferro-edenite</v>
      </c>
      <c r="HN135" s="60"/>
      <c r="HO135" s="60"/>
      <c r="HP135" s="97">
        <f>parameters!$E$5+parameters!$F$5*calcs!$Q135 +parameters!$G$5*calcs!$GM135+parameters!$H$5*LN(calcs!$GM135)+parameters!$I$5*calcs!$GQ135+parameters!$J$5*(calcs!$GU135+calcs!$GY135) + parameters!$K$5*calcs!$GT135+parameters!$L$5*(calcs!$GV135+calcs!$GZ135)+parameters!$M$5*(calcs!$GT135+calcs!$GV135+calcs!$GZ135)+parameters!$N$5*(calcs!$GO135+calcs!$GR135)+parameters!$O$5*calcs!$HB135+parameters!$P$5*calcs!$HE135</f>
        <v>76.757197694647459</v>
      </c>
      <c r="HQ135" s="97">
        <f>parameters!$E$6+parameters!$F$6*calcs!$Q135 +parameters!$G$6*calcs!$GM135+parameters!$H$6*LN(calcs!$GM135)+parameters!$I$6*calcs!$GQ135+parameters!$J$6*(calcs!$GU135+calcs!$GY135) + parameters!$K$6*calcs!$GT135+parameters!$L$6*(calcs!$GV135+calcs!$GZ135)+parameters!$M$6*(calcs!$GT135+calcs!$GV135+calcs!$GZ135)+parameters!$N$6*(calcs!$GO135+calcs!$GR135)+parameters!$O$6*calcs!$HB135+parameters!$P$6*calcs!$HE135</f>
        <v>76.698095662867274</v>
      </c>
      <c r="HR135" s="97">
        <f>parameters!$E$7+parameters!$F$7*calcs!$Q135 +parameters!$G$7*calcs!$GM135+parameters!$H$7*LN(calcs!$GM135)+parameters!$I$7*calcs!$GQ135+parameters!$J$7*(calcs!$GU135+calcs!$GY135) + parameters!$K$7*calcs!$GT135+parameters!$L$7*(calcs!$GV135+calcs!$GZ135)+parameters!$M$7*(calcs!$GT135+calcs!$GV135+calcs!$GZ135)+parameters!$N$7*(calcs!$GO135+calcs!$GR135)+parameters!$O$7*calcs!$HB135+parameters!$P$7*calcs!$HE135</f>
        <v>98.536076255834615</v>
      </c>
      <c r="HS135" s="97">
        <f>parameters!$E$8+parameters!$F$8*calcs!$Q135 +parameters!$G$8*calcs!$GM135+parameters!$H$8*LN(calcs!$GM135)+parameters!$I$8*calcs!$GQ135+parameters!$J$8*(calcs!$GU135+calcs!$GY135) + parameters!$K$8*calcs!$GT135+parameters!$L$8*(calcs!$GV135+calcs!$GZ135)+parameters!$M$8*(calcs!$GT135+calcs!$GV135+calcs!$GZ135)+parameters!$N$8*(calcs!$GO135+calcs!$GR135)+parameters!$O$8*calcs!$HB135+parameters!$P$8*calcs!$HE135</f>
        <v>97.959065774880102</v>
      </c>
      <c r="HT135" s="81"/>
      <c r="HU135" s="97">
        <f>EXP(parameters!$E$10+parameters!$F$10*calcs!$Q135 +parameters!$G$10*calcs!$GM135+parameters!$H$10*LN(calcs!$GM135)+parameters!$I$10*calcs!$GQ135+parameters!$J$10*(calcs!$GU135+calcs!$GY135) + parameters!$K$10*calcs!$GT135+parameters!$L$10*(calcs!$GV135+calcs!$GZ135)+parameters!$M$10*(calcs!$GT135+calcs!$GV135+calcs!$GZ135)+parameters!$N$10*(calcs!$GO135+calcs!$GR135)+parameters!$O$10*calcs!$HB135+parameters!$P$10*calcs!$HE135)</f>
        <v>0.12042674989320783</v>
      </c>
      <c r="HV135" s="97">
        <f>EXP(parameters!$E$11+parameters!$F$11*calcs!$Q135 +parameters!$G$11*calcs!$GM135+parameters!$H$11*LN(calcs!$GM135)+parameters!$I$11*calcs!$GQ135+parameters!$J$11*(calcs!$GU135+calcs!$GY135) + parameters!$K$11*calcs!$GT135+parameters!$L$11*(calcs!$GV135+calcs!$GZ135)+parameters!$M$11*(calcs!$GT135+calcs!$GV135+calcs!$GZ135)+parameters!$N$11*(calcs!$GO135+calcs!$GR135)+parameters!$O$11*calcs!$HB135+parameters!$P$11*calcs!$HE135)</f>
        <v>0.19812972946312155</v>
      </c>
      <c r="HX135" s="97">
        <f>EXP(parameters!$E$13+parameters!$F$13*calcs!$Q135 +parameters!$G$13*calcs!$GM135+parameters!$H$13*LN(calcs!$GM135)+parameters!$I$13*calcs!$GQ135+parameters!$J$13*(calcs!$GU135+calcs!$GY135) + parameters!$K$13*calcs!$GT135+parameters!$L$13*(calcs!$GV135+calcs!$GZ135)+parameters!$M$13*(calcs!$GT135+calcs!$GV135+calcs!$GZ135)+parameters!$N$13*(calcs!$GO135+calcs!$GR135)+parameters!$O$13*calcs!$HB135+parameters!$P$13*calcs!$HE135)</f>
        <v>0.77381030854037791</v>
      </c>
      <c r="HY135" s="97">
        <f>EXP(parameters!$E$14+parameters!$F$14*calcs!$Q135 +parameters!$G$14*calcs!$GM135+parameters!$H$14*LN(calcs!$GM135)+parameters!$I$14*calcs!$GQ135+parameters!$J$14*(calcs!$GU135+calcs!$GY135) + parameters!$K$14*calcs!$GT135+parameters!$L$14*(calcs!$GV135+calcs!$GZ135)+parameters!$M$14*(calcs!$GT135+calcs!$GV135+calcs!$GZ135)+parameters!$N$14*(calcs!$GO135+calcs!$GR135)+parameters!$O$14*calcs!$HB135+parameters!$P$14*calcs!$HE135)</f>
        <v>0.70715523810692393</v>
      </c>
      <c r="HZ135" s="81"/>
      <c r="IA135" s="97">
        <f>EXP(parameters!$E$16+parameters!$F$16*calcs!$Q135 +parameters!$G$16*calcs!$GM135+parameters!$H$16*LN(calcs!$GM135)+parameters!$I$16*calcs!$GQ135+parameters!$J$16*(calcs!$GU135+calcs!$GY135) + parameters!$K$16*calcs!$GT135+parameters!$L$16*(calcs!$GV135+calcs!$GZ135)+parameters!$M$16*(calcs!$GT135+calcs!$GV135+calcs!$GZ135)+parameters!$N$16*(calcs!$GO135+calcs!$GR135)+parameters!$O$16*calcs!$HB135+parameters!$P$16*calcs!$HE135)</f>
        <v>4.6725590483897239E-2</v>
      </c>
      <c r="IB135" s="81"/>
      <c r="IC135" s="97">
        <f>(parameters!$E$18+parameters!$F$18*calcs!$Q135 +parameters!$G$18*calcs!$GM135+parameters!$H$18*LN(calcs!$GM135)+parameters!$I$18*calcs!$GQ135+parameters!$J$18*(calcs!$GU135+calcs!$GY135) + parameters!$K$18*calcs!$GT135+parameters!$L$18*(calcs!$GV135+calcs!$GZ135)+parameters!$M$18*(calcs!$GT135+calcs!$GV135+calcs!$GZ135)+parameters!$N$18*(calcs!$GO135+calcs!$GR135)+parameters!$O$18*calcs!$HB135+parameters!$P$18*calcs!$HE135)</f>
        <v>-7.4180922012594417</v>
      </c>
      <c r="ID135" s="97">
        <f>EXP(parameters!$E$19+parameters!$F$19*calcs!$Q135 +parameters!$G$19*calcs!$GM135+parameters!$H$19*LN(calcs!$GM135)+parameters!$I$19*calcs!$GQ135+parameters!$J$19*(calcs!$GU135+calcs!$GY135) + parameters!$K$19*calcs!$GT135+parameters!$L$19*(calcs!$GV135+calcs!$GZ135)+parameters!$M$19*(calcs!$GT135+calcs!$GV135+calcs!$GZ135)+parameters!$N$19*(calcs!$GO135+calcs!$GR135)+parameters!$O$19*calcs!$HB135+parameters!$P$19*calcs!$HE135)</f>
        <v>2.4542455545048565</v>
      </c>
      <c r="IE135" s="73"/>
      <c r="IF135" s="97">
        <f>(parameters!$E$21+parameters!$F$21*calcs!$Q135 +parameters!$G$21*calcs!$GM135+parameters!$H$21*LN(calcs!$GM135)+parameters!$I$21*calcs!$GQ135+parameters!$J$21*(calcs!$GU135+calcs!$GY135) + parameters!$K$21*calcs!$GT135+parameters!$L$21*(calcs!$GV135+calcs!$GZ135)+parameters!$M$21*(calcs!$GT135+calcs!$GV135+calcs!$GZ135)+parameters!$N$21*(calcs!$GO135+calcs!$GR135)+parameters!$O$21*calcs!$HB135+parameters!$P$21*calcs!$HE135)</f>
        <v>4.2325584489426458</v>
      </c>
      <c r="IG135" s="97">
        <f>(parameters!$E$22+parameters!$F$22*calcs!$Q135 +parameters!$G$22*calcs!$GM135+parameters!$H$22*LN(calcs!$GM135)+parameters!$I$22*calcs!$GQ135+parameters!$J$22*(calcs!$GU135+calcs!$GY135) + parameters!$K$22*calcs!$GT135+parameters!$L$22*(calcs!$GV135+calcs!$GZ135)+parameters!$M$22*(calcs!$GT135+calcs!$GV135+calcs!$GZ135)+parameters!$N$22*(calcs!$GO135+calcs!$GR135)+parameters!$O$22*calcs!$HB135+parameters!$P$22*calcs!$HE135)</f>
        <v>3.0509463912065211</v>
      </c>
      <c r="IH135" s="81"/>
      <c r="II135" s="97">
        <f>(parameters!$E$24+parameters!$F$24*calcs!$Q135 +parameters!$G$24*calcs!$GM135+parameters!$H$24*LN(calcs!$GM135)+parameters!$I$24*calcs!$GQ135+parameters!$J$24*(calcs!$GU135+calcs!$GY135) + parameters!$K$24*calcs!$GT135+parameters!$L$24*(calcs!$GV135+calcs!$GZ135)+parameters!$M$24*(calcs!$GT135+calcs!$GV135+calcs!$GZ135)+parameters!$N$24*(calcs!$GO135+calcs!$GR135)+parameters!$O$24*calcs!$HB135+parameters!$P$24*calcs!$HE135)</f>
        <v>18.296259108527597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5"/>
  <sheetViews>
    <sheetView topLeftCell="B1" workbookViewId="0">
      <pane ySplit="4" topLeftCell="A5" activePane="bottomLeft" state="frozenSplit"/>
      <selection pane="bottomLeft" activeCell="H15" sqref="H15"/>
    </sheetView>
  </sheetViews>
  <sheetFormatPr defaultColWidth="10.796875" defaultRowHeight="15.6" x14ac:dyDescent="0.3"/>
  <cols>
    <col min="1" max="17" width="10.796875" style="8"/>
    <col min="18" max="18" width="10.796875" style="38"/>
    <col min="19" max="16384" width="10.796875" style="8"/>
  </cols>
  <sheetData>
    <row r="1" spans="1:21" x14ac:dyDescent="0.3">
      <c r="R1" s="8"/>
      <c r="S1" s="38"/>
    </row>
    <row r="2" spans="1:21" x14ac:dyDescent="0.3">
      <c r="A2" s="101" t="s">
        <v>117</v>
      </c>
      <c r="B2" s="101"/>
      <c r="C2" s="101"/>
      <c r="D2" s="101"/>
      <c r="E2" s="101"/>
      <c r="F2" s="101"/>
      <c r="G2" s="101"/>
      <c r="H2" s="101"/>
      <c r="I2" s="101"/>
      <c r="J2" s="101"/>
      <c r="K2" s="101"/>
      <c r="L2" s="101"/>
      <c r="M2" s="101"/>
      <c r="N2" s="101"/>
      <c r="O2" s="101"/>
      <c r="P2" s="101"/>
      <c r="Q2" s="101"/>
      <c r="R2" s="101"/>
      <c r="S2" s="101"/>
    </row>
    <row r="3" spans="1:21" ht="16.2" thickBot="1" x14ac:dyDescent="0.35">
      <c r="A3" s="104" t="s">
        <v>0</v>
      </c>
      <c r="B3" s="109" t="s">
        <v>1</v>
      </c>
      <c r="C3" s="109" t="s">
        <v>2</v>
      </c>
      <c r="D3" s="109" t="s">
        <v>3</v>
      </c>
      <c r="E3" s="111" t="s">
        <v>4</v>
      </c>
      <c r="F3" s="113" t="s">
        <v>5</v>
      </c>
      <c r="G3" s="113"/>
      <c r="H3" s="113"/>
      <c r="I3" s="113"/>
      <c r="J3" s="113"/>
      <c r="K3" s="113"/>
      <c r="L3" s="113"/>
      <c r="M3" s="113"/>
      <c r="N3" s="113"/>
      <c r="O3" s="113"/>
      <c r="P3" s="113"/>
      <c r="Q3" s="104" t="s">
        <v>118</v>
      </c>
      <c r="R3" s="106" t="s">
        <v>6</v>
      </c>
      <c r="S3" s="106" t="s">
        <v>7</v>
      </c>
    </row>
    <row r="4" spans="1:21" ht="16.2" thickBot="1" x14ac:dyDescent="0.35">
      <c r="A4" s="105"/>
      <c r="B4" s="110"/>
      <c r="C4" s="110"/>
      <c r="D4" s="110"/>
      <c r="E4" s="112"/>
      <c r="F4" s="102" t="s">
        <v>8</v>
      </c>
      <c r="G4" s="102" t="s">
        <v>9</v>
      </c>
      <c r="H4" s="102" t="s">
        <v>10</v>
      </c>
      <c r="I4" s="102" t="s">
        <v>11</v>
      </c>
      <c r="J4" s="102" t="s">
        <v>12</v>
      </c>
      <c r="K4" s="102" t="s">
        <v>13</v>
      </c>
      <c r="L4" s="102" t="s">
        <v>14</v>
      </c>
      <c r="M4" s="102" t="s">
        <v>15</v>
      </c>
      <c r="N4" s="102" t="s">
        <v>16</v>
      </c>
      <c r="O4" s="102" t="s">
        <v>17</v>
      </c>
      <c r="P4" s="102" t="s">
        <v>18</v>
      </c>
      <c r="Q4" s="105"/>
      <c r="R4" s="107"/>
      <c r="S4" s="107"/>
    </row>
    <row r="5" spans="1:21" ht="16.2" x14ac:dyDescent="0.35">
      <c r="A5" s="2">
        <v>1</v>
      </c>
      <c r="B5" s="2" t="s">
        <v>19</v>
      </c>
      <c r="C5" s="2" t="s">
        <v>22</v>
      </c>
      <c r="D5" s="2" t="s">
        <v>21</v>
      </c>
      <c r="E5" s="3">
        <v>-736.71699999999998</v>
      </c>
      <c r="F5" s="4"/>
      <c r="G5" s="3"/>
      <c r="H5" s="3">
        <v>288.733</v>
      </c>
      <c r="I5" s="3">
        <v>56.536000000000001</v>
      </c>
      <c r="J5" s="5">
        <v>27.169</v>
      </c>
      <c r="K5" s="3">
        <v>62.664999999999999</v>
      </c>
      <c r="L5" s="3">
        <v>34.814</v>
      </c>
      <c r="M5" s="3"/>
      <c r="N5" s="3">
        <v>83.989000000000004</v>
      </c>
      <c r="O5" s="3">
        <v>44.225000000000001</v>
      </c>
      <c r="P5" s="3">
        <v>14.048999999999999</v>
      </c>
      <c r="Q5" s="6">
        <v>0.84850000000000003</v>
      </c>
      <c r="R5" s="7">
        <v>3.2871899581051021</v>
      </c>
      <c r="S5" s="7">
        <v>3.7753793724031302</v>
      </c>
      <c r="U5" s="9"/>
    </row>
    <row r="6" spans="1:21" s="141" customFormat="1" ht="16.2" x14ac:dyDescent="0.35">
      <c r="A6" s="2">
        <v>2</v>
      </c>
      <c r="B6" s="2" t="s">
        <v>19</v>
      </c>
      <c r="C6" s="2" t="s">
        <v>22</v>
      </c>
      <c r="D6" s="2" t="s">
        <v>21</v>
      </c>
      <c r="E6" s="3">
        <v>-399.98910000000001</v>
      </c>
      <c r="F6" s="4"/>
      <c r="G6" s="3"/>
      <c r="H6" s="3">
        <v>212.94630000000001</v>
      </c>
      <c r="I6" s="3">
        <v>11.7464</v>
      </c>
      <c r="J6" s="5"/>
      <c r="K6" s="3">
        <v>23.565300000000001</v>
      </c>
      <c r="L6" s="3">
        <v>6.8467000000000002</v>
      </c>
      <c r="M6" s="3"/>
      <c r="N6" s="3">
        <v>24.7743</v>
      </c>
      <c r="O6" s="3">
        <v>24.439900000000002</v>
      </c>
      <c r="P6" s="3"/>
      <c r="Q6" s="6">
        <v>0.83420000000000005</v>
      </c>
      <c r="R6" s="7">
        <v>3.3763527440817973</v>
      </c>
      <c r="S6" s="7">
        <v>4.1898067136112314</v>
      </c>
      <c r="U6" s="142"/>
    </row>
    <row r="7" spans="1:21" s="141" customFormat="1" ht="16.2" x14ac:dyDescent="0.35">
      <c r="A7" s="2">
        <v>3</v>
      </c>
      <c r="B7" s="2" t="s">
        <v>19</v>
      </c>
      <c r="C7" s="2" t="s">
        <v>20</v>
      </c>
      <c r="D7" s="2" t="s">
        <v>21</v>
      </c>
      <c r="E7" s="3">
        <v>-228</v>
      </c>
      <c r="F7" s="4">
        <v>1.065E-2</v>
      </c>
      <c r="G7" s="3"/>
      <c r="H7" s="3">
        <v>165</v>
      </c>
      <c r="I7" s="3"/>
      <c r="J7" s="5">
        <v>-7.2190000000000003</v>
      </c>
      <c r="K7" s="3"/>
      <c r="L7" s="3"/>
      <c r="M7" s="3"/>
      <c r="N7" s="3"/>
      <c r="O7" s="3"/>
      <c r="P7" s="3"/>
      <c r="Q7" s="6">
        <v>0.79069999999999996</v>
      </c>
      <c r="R7" s="7">
        <v>3.6970020635816923</v>
      </c>
      <c r="S7" s="7">
        <v>4.3682796303741478</v>
      </c>
      <c r="U7" s="142"/>
    </row>
    <row r="8" spans="1:21" s="141" customFormat="1" ht="16.2" x14ac:dyDescent="0.35">
      <c r="A8" s="2">
        <v>4</v>
      </c>
      <c r="B8" s="2" t="s">
        <v>19</v>
      </c>
      <c r="C8" s="2" t="s">
        <v>20</v>
      </c>
      <c r="D8" s="2" t="s">
        <v>21</v>
      </c>
      <c r="E8" s="3">
        <v>-222.614</v>
      </c>
      <c r="F8" s="5"/>
      <c r="G8" s="3"/>
      <c r="H8" s="3">
        <v>167.517</v>
      </c>
      <c r="I8" s="3"/>
      <c r="J8" s="5">
        <v>-7.1559999999999997</v>
      </c>
      <c r="K8" s="3"/>
      <c r="L8" s="3"/>
      <c r="M8" s="3"/>
      <c r="N8" s="3"/>
      <c r="O8" s="3"/>
      <c r="P8" s="3"/>
      <c r="Q8" s="6">
        <v>0.78220000000000001</v>
      </c>
      <c r="R8" s="7">
        <v>3.7528634447620441</v>
      </c>
      <c r="S8" s="7">
        <v>4.5061243752427709</v>
      </c>
      <c r="U8" s="142"/>
    </row>
    <row r="9" spans="1:21" x14ac:dyDescent="0.3">
      <c r="A9" s="2"/>
      <c r="B9" s="2"/>
      <c r="C9" s="2"/>
      <c r="D9" s="2"/>
      <c r="E9" s="3"/>
      <c r="F9" s="4"/>
      <c r="G9" s="3"/>
      <c r="H9" s="3"/>
      <c r="I9" s="3"/>
      <c r="J9" s="5"/>
      <c r="K9" s="3"/>
      <c r="L9" s="3"/>
      <c r="M9" s="3"/>
      <c r="N9" s="3"/>
      <c r="O9" s="3"/>
      <c r="P9" s="3"/>
      <c r="Q9" s="6"/>
      <c r="R9" s="7"/>
      <c r="S9" s="7"/>
    </row>
    <row r="10" spans="1:21" s="136" customFormat="1" ht="16.2" x14ac:dyDescent="0.35">
      <c r="A10" s="132">
        <v>5</v>
      </c>
      <c r="B10" s="132" t="s">
        <v>23</v>
      </c>
      <c r="C10" s="132" t="s">
        <v>25</v>
      </c>
      <c r="D10" s="143" t="s">
        <v>24</v>
      </c>
      <c r="E10" s="133">
        <v>23.487039200000002</v>
      </c>
      <c r="F10" s="144">
        <v>-1.0914E-3</v>
      </c>
      <c r="G10" s="133">
        <v>-2.5692099000000002</v>
      </c>
      <c r="H10" s="133"/>
      <c r="I10" s="145">
        <v>-1.3918929</v>
      </c>
      <c r="J10" s="133"/>
      <c r="K10" s="145">
        <v>-2.1195360999999999</v>
      </c>
      <c r="L10" s="133">
        <v>-1.0510775000000001</v>
      </c>
      <c r="M10" s="133"/>
      <c r="N10" s="145"/>
      <c r="O10" s="133">
        <v>-2.0634033999999999</v>
      </c>
      <c r="P10" s="133">
        <v>-1.5960633</v>
      </c>
      <c r="Q10" s="134">
        <v>0.82</v>
      </c>
      <c r="R10" s="135">
        <v>0.62129217181022423</v>
      </c>
      <c r="S10" s="135">
        <v>0.1662741988118871</v>
      </c>
    </row>
    <row r="11" spans="1:21" ht="16.2" x14ac:dyDescent="0.35">
      <c r="A11" s="2">
        <v>6</v>
      </c>
      <c r="B11" s="2" t="s">
        <v>23</v>
      </c>
      <c r="C11" s="2" t="s">
        <v>25</v>
      </c>
      <c r="D11" s="10" t="s">
        <v>24</v>
      </c>
      <c r="E11" s="3">
        <v>22.464960000000001</v>
      </c>
      <c r="F11" s="5"/>
      <c r="G11" s="3">
        <v>-2.5975299999999999</v>
      </c>
      <c r="H11" s="3"/>
      <c r="I11" s="5">
        <v>-1.1550199999999999</v>
      </c>
      <c r="J11" s="3"/>
      <c r="K11" s="5">
        <v>-2.2328700000000001</v>
      </c>
      <c r="L11" s="3">
        <v>-1.03193</v>
      </c>
      <c r="M11" s="3"/>
      <c r="N11" s="5"/>
      <c r="O11" s="3">
        <v>-1.9825299999999999</v>
      </c>
      <c r="P11" s="3">
        <v>-1.5591200000000001</v>
      </c>
      <c r="Q11" s="6">
        <v>0.81259999999999999</v>
      </c>
      <c r="R11" s="7">
        <v>0.66008946743801222</v>
      </c>
      <c r="S11" s="7">
        <v>0.16401656542525617</v>
      </c>
    </row>
    <row r="12" spans="1:21" x14ac:dyDescent="0.3">
      <c r="A12" s="2"/>
      <c r="B12" s="2"/>
      <c r="C12" s="2"/>
      <c r="D12" s="10"/>
      <c r="E12" s="3"/>
      <c r="F12" s="5"/>
      <c r="G12" s="3"/>
      <c r="H12" s="3"/>
      <c r="I12" s="5"/>
      <c r="J12" s="3"/>
      <c r="K12" s="5"/>
      <c r="L12" s="3"/>
      <c r="M12" s="3"/>
      <c r="N12" s="5"/>
      <c r="O12" s="3"/>
      <c r="P12" s="3"/>
      <c r="Q12" s="6"/>
      <c r="R12" s="7"/>
      <c r="S12" s="7"/>
    </row>
    <row r="13" spans="1:21" ht="16.2" x14ac:dyDescent="0.35">
      <c r="A13" s="2">
        <v>7</v>
      </c>
      <c r="B13" s="2" t="s">
        <v>26</v>
      </c>
      <c r="C13" s="2" t="s">
        <v>25</v>
      </c>
      <c r="D13" s="10" t="s">
        <v>27</v>
      </c>
      <c r="E13" s="3">
        <v>24.461320000000001</v>
      </c>
      <c r="F13" s="5"/>
      <c r="G13" s="3">
        <v>-2.7230799999999999</v>
      </c>
      <c r="H13" s="3"/>
      <c r="I13" s="3">
        <v>-1.07345</v>
      </c>
      <c r="J13" s="3"/>
      <c r="K13" s="3">
        <v>-1.0466</v>
      </c>
      <c r="L13" s="3">
        <v>-0.25801000000000002</v>
      </c>
      <c r="M13" s="3"/>
      <c r="N13" s="5">
        <v>-1.93601</v>
      </c>
      <c r="O13" s="3">
        <v>-2.5228100000000002</v>
      </c>
      <c r="P13" s="11"/>
      <c r="Q13" s="6">
        <v>0.71199999999999997</v>
      </c>
      <c r="R13" s="7">
        <v>1.6686273766357766</v>
      </c>
      <c r="S13" s="7">
        <v>1.5368579574926764</v>
      </c>
    </row>
    <row r="14" spans="1:21" ht="16.2" x14ac:dyDescent="0.35">
      <c r="A14" s="2">
        <v>8</v>
      </c>
      <c r="B14" s="2" t="s">
        <v>28</v>
      </c>
      <c r="C14" s="2" t="s">
        <v>29</v>
      </c>
      <c r="D14" s="10" t="s">
        <v>27</v>
      </c>
      <c r="E14" s="3">
        <v>15.68642</v>
      </c>
      <c r="F14" s="5"/>
      <c r="G14" s="3">
        <v>-2.0965699999999998</v>
      </c>
      <c r="H14" s="3"/>
      <c r="I14" s="3"/>
      <c r="J14" s="3">
        <v>0.36457000000000001</v>
      </c>
      <c r="K14" s="3"/>
      <c r="L14" s="3"/>
      <c r="M14" s="3"/>
      <c r="N14" s="5"/>
      <c r="O14" s="3">
        <v>-1.33131</v>
      </c>
      <c r="P14" s="11"/>
      <c r="Q14" s="6">
        <v>0.69920000000000004</v>
      </c>
      <c r="R14" s="7">
        <v>1.7580896477972601</v>
      </c>
      <c r="S14" s="7">
        <v>1.3489823608520681</v>
      </c>
    </row>
    <row r="15" spans="1:21" x14ac:dyDescent="0.3">
      <c r="B15" s="2"/>
      <c r="C15" s="2"/>
      <c r="D15" s="2"/>
      <c r="E15" s="3"/>
      <c r="F15" s="5"/>
      <c r="G15" s="3"/>
      <c r="H15" s="3"/>
      <c r="I15" s="3"/>
      <c r="J15" s="3"/>
      <c r="K15" s="3"/>
      <c r="L15" s="3"/>
      <c r="M15" s="3"/>
      <c r="N15" s="5"/>
      <c r="O15" s="3"/>
      <c r="P15" s="11"/>
      <c r="Q15" s="6"/>
      <c r="R15" s="7"/>
      <c r="S15" s="7"/>
    </row>
    <row r="16" spans="1:21" ht="16.2" x14ac:dyDescent="0.35">
      <c r="A16" s="2">
        <v>9</v>
      </c>
      <c r="B16" s="2" t="s">
        <v>30</v>
      </c>
      <c r="C16" s="2" t="s">
        <v>25</v>
      </c>
      <c r="D16" s="10" t="s">
        <v>31</v>
      </c>
      <c r="E16" s="3">
        <v>12.66175</v>
      </c>
      <c r="F16" s="11"/>
      <c r="G16" s="3">
        <v>-2.6318899999999998</v>
      </c>
      <c r="H16" s="3"/>
      <c r="I16" s="3">
        <v>1.0499499999999999</v>
      </c>
      <c r="J16" s="3">
        <v>1.2603500000000001</v>
      </c>
      <c r="K16" s="11"/>
      <c r="L16" s="11"/>
      <c r="M16" s="11"/>
      <c r="N16" s="11"/>
      <c r="O16" s="11"/>
      <c r="P16" s="11"/>
      <c r="Q16" s="12">
        <v>0.79790000000000005</v>
      </c>
      <c r="R16" s="7">
        <v>0.96</v>
      </c>
      <c r="S16" s="7">
        <v>0.64</v>
      </c>
    </row>
    <row r="17" spans="1:19" x14ac:dyDescent="0.3">
      <c r="A17" s="2"/>
      <c r="B17" s="2"/>
      <c r="C17" s="2"/>
      <c r="D17" s="2"/>
      <c r="E17" s="3"/>
      <c r="F17" s="11"/>
      <c r="G17" s="3"/>
      <c r="H17" s="3"/>
      <c r="I17" s="3"/>
      <c r="J17" s="3"/>
      <c r="K17" s="11"/>
      <c r="L17" s="11"/>
      <c r="M17" s="11"/>
      <c r="N17" s="11"/>
      <c r="O17" s="11"/>
      <c r="P17" s="11"/>
      <c r="Q17" s="6"/>
      <c r="R17" s="7"/>
      <c r="S17" s="7"/>
    </row>
    <row r="18" spans="1:19" ht="16.2" x14ac:dyDescent="0.35">
      <c r="A18" s="2">
        <v>10</v>
      </c>
      <c r="B18" s="2" t="s">
        <v>32</v>
      </c>
      <c r="C18" s="2" t="s">
        <v>25</v>
      </c>
      <c r="D18" s="2" t="s">
        <v>33</v>
      </c>
      <c r="E18" s="3">
        <v>41.278399999999998</v>
      </c>
      <c r="F18" s="5"/>
      <c r="G18" s="3">
        <v>-7.1955</v>
      </c>
      <c r="H18" s="3"/>
      <c r="I18" s="5"/>
      <c r="J18" s="5">
        <v>3.6412</v>
      </c>
      <c r="K18" s="3"/>
      <c r="L18" s="3"/>
      <c r="M18" s="3"/>
      <c r="N18" s="3"/>
      <c r="O18" s="11"/>
      <c r="P18" s="3">
        <v>-5.0437000000000003</v>
      </c>
      <c r="Q18" s="6">
        <v>0.60609999999999997</v>
      </c>
      <c r="R18" s="7">
        <v>1.3451861523048014</v>
      </c>
      <c r="S18" s="7">
        <v>1.231541166077595</v>
      </c>
    </row>
    <row r="19" spans="1:19" ht="16.2" x14ac:dyDescent="0.35">
      <c r="A19" s="2">
        <v>11</v>
      </c>
      <c r="B19" s="2" t="s">
        <v>34</v>
      </c>
      <c r="C19" s="2" t="s">
        <v>25</v>
      </c>
      <c r="D19" s="10" t="s">
        <v>35</v>
      </c>
      <c r="E19" s="3">
        <v>6.4192</v>
      </c>
      <c r="F19" s="5"/>
      <c r="G19" s="3">
        <v>-1.1737200000000001</v>
      </c>
      <c r="H19" s="3"/>
      <c r="I19" s="5">
        <v>1.31976</v>
      </c>
      <c r="J19" s="3">
        <v>0.67732999999999999</v>
      </c>
      <c r="K19" s="3"/>
      <c r="L19" s="3"/>
      <c r="M19" s="3"/>
      <c r="N19" s="5"/>
      <c r="O19" s="3"/>
      <c r="P19" s="5"/>
      <c r="Q19" s="6">
        <v>0.71140000000000003</v>
      </c>
      <c r="R19" s="7">
        <v>1.312757986746339</v>
      </c>
      <c r="S19" s="7">
        <v>1.4276662973808285</v>
      </c>
    </row>
    <row r="20" spans="1:19" x14ac:dyDescent="0.3">
      <c r="A20" s="2"/>
      <c r="B20" s="2"/>
      <c r="C20" s="2"/>
      <c r="D20" s="2"/>
      <c r="E20" s="3"/>
      <c r="F20" s="5"/>
      <c r="G20" s="3"/>
      <c r="H20" s="3"/>
      <c r="I20" s="5"/>
      <c r="J20" s="3"/>
      <c r="K20" s="3"/>
      <c r="L20" s="3"/>
      <c r="M20" s="3"/>
      <c r="N20" s="5"/>
      <c r="O20" s="3"/>
      <c r="P20" s="5"/>
      <c r="Q20" s="6"/>
      <c r="R20" s="7"/>
      <c r="S20" s="7"/>
    </row>
    <row r="21" spans="1:19" ht="16.2" x14ac:dyDescent="0.35">
      <c r="A21" s="2">
        <v>12</v>
      </c>
      <c r="B21" s="2" t="s">
        <v>36</v>
      </c>
      <c r="C21" s="2" t="s">
        <v>25</v>
      </c>
      <c r="D21" s="2" t="s">
        <v>37</v>
      </c>
      <c r="E21" s="3">
        <v>100.5909</v>
      </c>
      <c r="F21" s="5"/>
      <c r="G21" s="3">
        <v>-4.3246000000000002</v>
      </c>
      <c r="H21" s="3"/>
      <c r="I21" s="3">
        <v>-17.825600000000001</v>
      </c>
      <c r="J21" s="3">
        <v>-10.0901</v>
      </c>
      <c r="K21" s="5">
        <v>-15.683</v>
      </c>
      <c r="L21" s="3">
        <v>-8.8003999999999998</v>
      </c>
      <c r="M21" s="3"/>
      <c r="N21" s="3">
        <v>-19.744800000000001</v>
      </c>
      <c r="O21" s="3">
        <v>-6.3727</v>
      </c>
      <c r="P21" s="3">
        <v>-5.8068999999999997</v>
      </c>
      <c r="Q21" s="6">
        <v>0.62949999999999995</v>
      </c>
      <c r="R21" s="7">
        <v>0.59335112237699561</v>
      </c>
      <c r="S21" s="7">
        <v>0.78440796017202186</v>
      </c>
    </row>
    <row r="22" spans="1:19" ht="16.2" x14ac:dyDescent="0.35">
      <c r="A22" s="2">
        <v>13</v>
      </c>
      <c r="B22" s="2" t="s">
        <v>36</v>
      </c>
      <c r="C22" s="2" t="s">
        <v>29</v>
      </c>
      <c r="D22" s="2" t="s">
        <v>37</v>
      </c>
      <c r="E22" s="3">
        <v>-16.53</v>
      </c>
      <c r="F22" s="5"/>
      <c r="G22" s="3">
        <v>1.6878</v>
      </c>
      <c r="H22" s="3"/>
      <c r="I22" s="3"/>
      <c r="J22" s="3"/>
      <c r="K22" s="5"/>
      <c r="L22" s="3"/>
      <c r="M22" s="3">
        <v>1.2354000000000001</v>
      </c>
      <c r="N22" s="3">
        <v>5.0404</v>
      </c>
      <c r="O22" s="3">
        <v>2.9702999999999999</v>
      </c>
      <c r="P22" s="3"/>
      <c r="Q22" s="6">
        <v>0.43409999999999999</v>
      </c>
      <c r="R22" s="7">
        <v>0.57123835238294218</v>
      </c>
      <c r="S22" s="7">
        <v>0.6891136561586938</v>
      </c>
    </row>
    <row r="23" spans="1:19" x14ac:dyDescent="0.3">
      <c r="A23" s="2"/>
      <c r="B23" s="2"/>
      <c r="C23" s="2"/>
      <c r="D23" s="2"/>
      <c r="E23" s="3"/>
      <c r="F23" s="5"/>
      <c r="G23" s="3"/>
      <c r="H23" s="3"/>
      <c r="I23" s="3"/>
      <c r="J23" s="3"/>
      <c r="K23" s="5"/>
      <c r="L23" s="3"/>
      <c r="M23" s="3"/>
      <c r="N23" s="3"/>
      <c r="O23" s="3"/>
      <c r="P23" s="3"/>
      <c r="Q23" s="6"/>
      <c r="R23" s="7"/>
      <c r="S23" s="7"/>
    </row>
    <row r="24" spans="1:19" ht="16.2" x14ac:dyDescent="0.35">
      <c r="A24" s="13">
        <v>14</v>
      </c>
      <c r="B24" s="13" t="s">
        <v>38</v>
      </c>
      <c r="C24" s="2" t="s">
        <v>25</v>
      </c>
      <c r="D24" s="13" t="s">
        <v>39</v>
      </c>
      <c r="E24" s="14">
        <v>4.5730000000000004</v>
      </c>
      <c r="F24" s="14"/>
      <c r="G24" s="15"/>
      <c r="H24" s="15"/>
      <c r="I24" s="14">
        <v>6.9408000000000003</v>
      </c>
      <c r="J24" s="14">
        <v>1.0059</v>
      </c>
      <c r="K24" s="15">
        <v>4.5448000000000004</v>
      </c>
      <c r="L24" s="14"/>
      <c r="M24" s="14"/>
      <c r="N24" s="14">
        <v>5.9679000000000002</v>
      </c>
      <c r="O24" s="15"/>
      <c r="P24" s="14">
        <v>7.1501000000000001</v>
      </c>
      <c r="Q24" s="16">
        <v>0.58479999999999999</v>
      </c>
      <c r="R24" s="17">
        <v>0.93</v>
      </c>
      <c r="S24" s="17">
        <v>1.1100000000000001</v>
      </c>
    </row>
    <row r="25" spans="1:19" x14ac:dyDescent="0.3">
      <c r="A25" s="108" t="s">
        <v>119</v>
      </c>
      <c r="B25" s="108"/>
      <c r="C25" s="108"/>
      <c r="D25" s="108"/>
      <c r="E25" s="108"/>
      <c r="F25" s="108"/>
      <c r="G25" s="108"/>
      <c r="H25" s="108"/>
      <c r="I25" s="108"/>
      <c r="J25" s="108"/>
      <c r="K25" s="108"/>
      <c r="L25" s="108"/>
      <c r="M25" s="108"/>
      <c r="N25" s="108"/>
      <c r="O25" s="108"/>
      <c r="P25" s="108"/>
      <c r="Q25" s="108"/>
      <c r="R25" s="108"/>
    </row>
  </sheetData>
  <mergeCells count="10">
    <mergeCell ref="Q3:Q4"/>
    <mergeCell ref="R3:R4"/>
    <mergeCell ref="S3:S4"/>
    <mergeCell ref="A25:R25"/>
    <mergeCell ref="A3:A4"/>
    <mergeCell ref="B3:B4"/>
    <mergeCell ref="C3:C4"/>
    <mergeCell ref="D3:D4"/>
    <mergeCell ref="E3:E4"/>
    <mergeCell ref="F3:P3"/>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calcs_mymases</vt:lpstr>
      <vt:lpstr>For_Thermobar</vt:lpstr>
      <vt:lpstr>calcs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Madeleine Humphreys</dc:creator>
  <cp:lastModifiedBy>penny wieser</cp:lastModifiedBy>
  <dcterms:created xsi:type="dcterms:W3CDTF">2017-01-20T11:46:17Z</dcterms:created>
  <dcterms:modified xsi:type="dcterms:W3CDTF">2021-08-24T19:22:18Z</dcterms:modified>
</cp:coreProperties>
</file>