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Benchmarking\amphibole\Final_Versions\"/>
    </mc:Choice>
  </mc:AlternateContent>
  <xr:revisionPtr revIDLastSave="0" documentId="13_ncr:1_{929FB64D-D04B-4587-AF99-0BE6B0F56794}" xr6:coauthVersionLast="47" xr6:coauthVersionMax="47" xr10:uidLastSave="{00000000-0000-0000-0000-000000000000}"/>
  <bookViews>
    <workbookView xWindow="-110" yWindow="-110" windowWidth="19420" windowHeight="10540" activeTab="4" xr2:uid="{00000000-000D-0000-FFFF-FFFF00000000}"/>
  </bookViews>
  <sheets>
    <sheet name="Amphibole Compositions" sheetId="10" r:id="rId1"/>
    <sheet name="Thermobar" sheetId="11" r:id="rId2"/>
    <sheet name="Thermobar2" sheetId="12" r:id="rId3"/>
    <sheet name="Excel_Regression" sheetId="13" r:id="rId4"/>
    <sheet name="Sheet4" sheetId="14" r:id="rId5"/>
  </sheets>
  <externalReferences>
    <externalReference r:id="rId6"/>
  </externalReferences>
  <definedNames>
    <definedName name="T">[1]Cste!$A$2:$H$3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0" l="1"/>
  <c r="B45" i="10"/>
  <c r="B49" i="10"/>
  <c r="C49" i="10"/>
  <c r="B36" i="10"/>
  <c r="B39" i="10"/>
  <c r="B38" i="10"/>
  <c r="B33" i="10"/>
  <c r="B123" i="10"/>
  <c r="C123" i="10" l="1"/>
  <c r="D123" i="10"/>
  <c r="E123" i="10"/>
  <c r="F123" i="10"/>
  <c r="G123" i="10"/>
  <c r="H123" i="10"/>
  <c r="I123" i="10"/>
  <c r="J123" i="10"/>
  <c r="K123" i="10"/>
  <c r="L123" i="10"/>
  <c r="M123" i="10"/>
  <c r="O123" i="10"/>
  <c r="P123" i="10"/>
  <c r="Q123" i="10"/>
  <c r="R123" i="10"/>
  <c r="S123" i="10"/>
  <c r="T123" i="10"/>
  <c r="U123" i="10"/>
  <c r="V123" i="10"/>
  <c r="X123" i="10"/>
  <c r="Y123" i="10"/>
  <c r="Z123" i="10"/>
  <c r="AA123" i="10"/>
  <c r="AB123" i="10"/>
  <c r="AC123" i="10"/>
  <c r="AD123" i="10"/>
  <c r="AE123" i="10"/>
  <c r="AG123" i="10"/>
  <c r="AH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AZ36" i="10" l="1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H36" i="10"/>
  <c r="AG36" i="10"/>
  <c r="AE36" i="10"/>
  <c r="AD36" i="10"/>
  <c r="AC36" i="10"/>
  <c r="AB36" i="10"/>
  <c r="AA36" i="10"/>
  <c r="Z36" i="10"/>
  <c r="Y36" i="10"/>
  <c r="X36" i="10"/>
  <c r="V36" i="10"/>
  <c r="U36" i="10"/>
  <c r="T36" i="10"/>
  <c r="S36" i="10"/>
  <c r="R36" i="10"/>
  <c r="Q36" i="10"/>
  <c r="P36" i="10"/>
  <c r="O36" i="10"/>
  <c r="C36" i="10"/>
  <c r="D36" i="10"/>
  <c r="E36" i="10"/>
  <c r="F36" i="10"/>
  <c r="G36" i="10"/>
  <c r="H36" i="10"/>
  <c r="I36" i="10"/>
  <c r="J36" i="10"/>
  <c r="K36" i="10"/>
  <c r="L36" i="10"/>
  <c r="M36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H41" i="10"/>
  <c r="AG41" i="10"/>
  <c r="AE41" i="10"/>
  <c r="AD41" i="10"/>
  <c r="AC41" i="10"/>
  <c r="AB41" i="10"/>
  <c r="AA41" i="10"/>
  <c r="Z41" i="10"/>
  <c r="Y41" i="10"/>
  <c r="X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H40" i="10"/>
  <c r="AG40" i="10"/>
  <c r="AE40" i="10"/>
  <c r="AD40" i="10"/>
  <c r="AC40" i="10"/>
  <c r="AB40" i="10"/>
  <c r="AA40" i="10"/>
  <c r="Z40" i="10"/>
  <c r="Y40" i="10"/>
  <c r="X40" i="10"/>
  <c r="V40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H39" i="10"/>
  <c r="AG39" i="10"/>
  <c r="AE39" i="10"/>
  <c r="AD39" i="10"/>
  <c r="AC39" i="10"/>
  <c r="AB39" i="10"/>
  <c r="AA39" i="10"/>
  <c r="Z39" i="10"/>
  <c r="Y39" i="10"/>
  <c r="X39" i="10"/>
  <c r="V39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C39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H38" i="10"/>
  <c r="AG38" i="10"/>
  <c r="AE38" i="10"/>
  <c r="AD38" i="10"/>
  <c r="AC38" i="10"/>
  <c r="AB38" i="10"/>
  <c r="AA38" i="10"/>
  <c r="Z38" i="10"/>
  <c r="Y38" i="10"/>
  <c r="X38" i="10"/>
  <c r="V38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H37" i="10"/>
  <c r="AG37" i="10"/>
  <c r="AE37" i="10"/>
  <c r="AD37" i="10"/>
  <c r="AC37" i="10"/>
  <c r="AB37" i="10"/>
  <c r="AA37" i="10"/>
  <c r="Z37" i="10"/>
  <c r="Y37" i="10"/>
  <c r="X37" i="10"/>
  <c r="V37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H35" i="10"/>
  <c r="AG35" i="10"/>
  <c r="AE35" i="10"/>
  <c r="AD35" i="10"/>
  <c r="AC35" i="10"/>
  <c r="AB35" i="10"/>
  <c r="AA35" i="10"/>
  <c r="Z35" i="10"/>
  <c r="Y35" i="10"/>
  <c r="X35" i="10"/>
  <c r="V35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H34" i="10"/>
  <c r="AG34" i="10"/>
  <c r="AE34" i="10"/>
  <c r="AD34" i="10"/>
  <c r="AC34" i="10"/>
  <c r="AB34" i="10"/>
  <c r="AA34" i="10"/>
  <c r="Z34" i="10"/>
  <c r="Y34" i="10"/>
  <c r="X34" i="10"/>
  <c r="V34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H33" i="10"/>
  <c r="AG33" i="10"/>
  <c r="AE33" i="10"/>
  <c r="AD33" i="10"/>
  <c r="AC33" i="10"/>
  <c r="AB33" i="10"/>
  <c r="AA33" i="10"/>
  <c r="Z33" i="10"/>
  <c r="Y33" i="10"/>
  <c r="X33" i="10"/>
  <c r="V33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C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H32" i="10"/>
  <c r="AG32" i="10"/>
  <c r="AE32" i="10"/>
  <c r="AD32" i="10"/>
  <c r="AC32" i="10"/>
  <c r="AB32" i="10"/>
  <c r="AA32" i="10"/>
  <c r="Z32" i="10"/>
  <c r="Y32" i="10"/>
  <c r="X32" i="10"/>
  <c r="V32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C32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H29" i="10"/>
  <c r="AG29" i="10"/>
  <c r="AE29" i="10"/>
  <c r="AD29" i="10"/>
  <c r="AC29" i="10"/>
  <c r="AB29" i="10"/>
  <c r="AA29" i="10"/>
  <c r="Z29" i="10"/>
  <c r="Y29" i="10"/>
  <c r="X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F42" i="10" l="1"/>
  <c r="F57" i="10" s="1"/>
  <c r="J42" i="10"/>
  <c r="J47" i="10" s="1"/>
  <c r="O42" i="10"/>
  <c r="S42" i="10"/>
  <c r="S49" i="10" s="1"/>
  <c r="X42" i="10"/>
  <c r="X50" i="10" s="1"/>
  <c r="AG42" i="10"/>
  <c r="AG54" i="10" s="1"/>
  <c r="D42" i="10"/>
  <c r="D46" i="10" s="1"/>
  <c r="H42" i="10"/>
  <c r="H56" i="10" s="1"/>
  <c r="Q42" i="10"/>
  <c r="Q49" i="10" s="1"/>
  <c r="U42" i="10"/>
  <c r="U49" i="10" s="1"/>
  <c r="Z42" i="10"/>
  <c r="AJ42" i="10"/>
  <c r="AJ56" i="10" s="1"/>
  <c r="AN42" i="10"/>
  <c r="AN49" i="10" s="1"/>
  <c r="AV42" i="10"/>
  <c r="AV49" i="10" s="1"/>
  <c r="AZ42" i="10"/>
  <c r="C42" i="10"/>
  <c r="C45" i="10" s="1"/>
  <c r="G42" i="10"/>
  <c r="K42" i="10"/>
  <c r="K49" i="10" s="1"/>
  <c r="P42" i="10"/>
  <c r="T42" i="10"/>
  <c r="T47" i="10" s="1"/>
  <c r="AH42" i="10"/>
  <c r="AH48" i="10" s="1"/>
  <c r="E42" i="10"/>
  <c r="E49" i="10" s="1"/>
  <c r="I42" i="10"/>
  <c r="I48" i="10" s="1"/>
  <c r="M42" i="10"/>
  <c r="M49" i="10" s="1"/>
  <c r="R42" i="10"/>
  <c r="V42" i="10"/>
  <c r="V52" i="10" s="1"/>
  <c r="AA42" i="10"/>
  <c r="AA50" i="10" s="1"/>
  <c r="AE42" i="10"/>
  <c r="AE49" i="10" s="1"/>
  <c r="AK42" i="10"/>
  <c r="AK49" i="10" s="1"/>
  <c r="AO42" i="10"/>
  <c r="AO57" i="10" s="1"/>
  <c r="AS42" i="10"/>
  <c r="AS45" i="10" s="1"/>
  <c r="AW42" i="10"/>
  <c r="AW57" i="10" s="1"/>
  <c r="AL42" i="10"/>
  <c r="AL46" i="10" s="1"/>
  <c r="AP42" i="10"/>
  <c r="AT42" i="10"/>
  <c r="AT48" i="10" s="1"/>
  <c r="AX42" i="10"/>
  <c r="AX53" i="10" s="1"/>
  <c r="AM42" i="10"/>
  <c r="AM54" i="10" s="1"/>
  <c r="AQ42" i="10"/>
  <c r="AQ56" i="10" s="1"/>
  <c r="AU42" i="10"/>
  <c r="AU57" i="10" s="1"/>
  <c r="AY42" i="10"/>
  <c r="AY52" i="10" s="1"/>
  <c r="AB42" i="10"/>
  <c r="AB47" i="10" s="1"/>
  <c r="AB126" i="10" s="1"/>
  <c r="Y42" i="10"/>
  <c r="Y46" i="10" s="1"/>
  <c r="AC42" i="10"/>
  <c r="B42" i="10"/>
  <c r="AH52" i="10"/>
  <c r="Q48" i="10"/>
  <c r="AN48" i="10"/>
  <c r="AV57" i="10"/>
  <c r="F53" i="10"/>
  <c r="G57" i="10"/>
  <c r="AN50" i="10"/>
  <c r="L42" i="10"/>
  <c r="AD42" i="10"/>
  <c r="AR42" i="10"/>
  <c r="AL45" i="10"/>
  <c r="S48" i="10" l="1"/>
  <c r="S50" i="10"/>
  <c r="AY56" i="10"/>
  <c r="AE56" i="10"/>
  <c r="AY47" i="10"/>
  <c r="AY124" i="10" s="1"/>
  <c r="AX56" i="10"/>
  <c r="AV47" i="10"/>
  <c r="AV127" i="10" s="1"/>
  <c r="Y54" i="10"/>
  <c r="Y51" i="10"/>
  <c r="AN47" i="10"/>
  <c r="AN124" i="10" s="1"/>
  <c r="AN54" i="10"/>
  <c r="AN51" i="10"/>
  <c r="AN119" i="10" s="1"/>
  <c r="X57" i="10"/>
  <c r="Q47" i="10"/>
  <c r="Q124" i="10" s="1"/>
  <c r="Q54" i="10"/>
  <c r="AX48" i="10"/>
  <c r="AN46" i="10"/>
  <c r="AH56" i="10"/>
  <c r="AY54" i="10"/>
  <c r="Q51" i="10"/>
  <c r="Q118" i="10" s="1"/>
  <c r="AN56" i="10"/>
  <c r="Q56" i="10"/>
  <c r="F54" i="10"/>
  <c r="Q53" i="10"/>
  <c r="X45" i="10"/>
  <c r="X60" i="10" s="1"/>
  <c r="Q50" i="10"/>
  <c r="F48" i="10"/>
  <c r="AN52" i="10"/>
  <c r="Q52" i="10"/>
  <c r="AN53" i="10"/>
  <c r="AH45" i="10"/>
  <c r="AH60" i="10" s="1"/>
  <c r="AX45" i="10"/>
  <c r="AX60" i="10" s="1"/>
  <c r="AY53" i="10"/>
  <c r="X48" i="10"/>
  <c r="Q46" i="10"/>
  <c r="AN57" i="10"/>
  <c r="Q57" i="10"/>
  <c r="AW45" i="10"/>
  <c r="AW60" i="10" s="1"/>
  <c r="H53" i="10"/>
  <c r="T53" i="10"/>
  <c r="C47" i="10"/>
  <c r="C124" i="10" s="1"/>
  <c r="S53" i="10"/>
  <c r="S47" i="10"/>
  <c r="S126" i="10" s="1"/>
  <c r="S45" i="10"/>
  <c r="S60" i="10" s="1"/>
  <c r="AB52" i="10"/>
  <c r="S54" i="10"/>
  <c r="S46" i="10"/>
  <c r="AY50" i="10"/>
  <c r="AJ53" i="10"/>
  <c r="T52" i="10"/>
  <c r="AW47" i="10"/>
  <c r="AW124" i="10" s="1"/>
  <c r="Q45" i="10"/>
  <c r="Q60" i="10" s="1"/>
  <c r="S56" i="10"/>
  <c r="H51" i="10"/>
  <c r="AA54" i="10"/>
  <c r="S52" i="10"/>
  <c r="S57" i="10"/>
  <c r="S51" i="10"/>
  <c r="S118" i="10" s="1"/>
  <c r="U50" i="10"/>
  <c r="AB46" i="10"/>
  <c r="K54" i="10"/>
  <c r="U48" i="10"/>
  <c r="AE57" i="10"/>
  <c r="AU45" i="10"/>
  <c r="AU60" i="10" s="1"/>
  <c r="K56" i="10"/>
  <c r="M57" i="10"/>
  <c r="U53" i="10"/>
  <c r="M51" i="10"/>
  <c r="M118" i="10" s="1"/>
  <c r="AE46" i="10"/>
  <c r="AS47" i="10"/>
  <c r="AS126" i="10" s="1"/>
  <c r="AU56" i="10"/>
  <c r="AT57" i="10"/>
  <c r="AS56" i="10"/>
  <c r="M45" i="10"/>
  <c r="AT51" i="10"/>
  <c r="M47" i="10"/>
  <c r="M126" i="10" s="1"/>
  <c r="AE47" i="10"/>
  <c r="AE124" i="10" s="1"/>
  <c r="AE54" i="10"/>
  <c r="M54" i="10"/>
  <c r="AN45" i="10"/>
  <c r="AN60" i="10" s="1"/>
  <c r="R46" i="10"/>
  <c r="R48" i="10"/>
  <c r="R51" i="10"/>
  <c r="R53" i="10"/>
  <c r="P49" i="10"/>
  <c r="P57" i="10"/>
  <c r="AZ46" i="10"/>
  <c r="AZ56" i="10"/>
  <c r="Z46" i="10"/>
  <c r="Z50" i="10"/>
  <c r="Z45" i="10"/>
  <c r="Z60" i="10" s="1"/>
  <c r="O49" i="10"/>
  <c r="O50" i="10"/>
  <c r="O53" i="10"/>
  <c r="O46" i="10"/>
  <c r="O48" i="10"/>
  <c r="R45" i="10"/>
  <c r="R60" i="10" s="1"/>
  <c r="B57" i="10"/>
  <c r="B50" i="10"/>
  <c r="R54" i="10"/>
  <c r="AP53" i="10"/>
  <c r="AP57" i="10"/>
  <c r="U51" i="10"/>
  <c r="U57" i="10"/>
  <c r="AE45" i="10"/>
  <c r="M53" i="10"/>
  <c r="AV53" i="10"/>
  <c r="M52" i="10"/>
  <c r="AE51" i="10"/>
  <c r="AE118" i="10" s="1"/>
  <c r="AV54" i="10"/>
  <c r="AL48" i="10"/>
  <c r="J48" i="10"/>
  <c r="U46" i="10"/>
  <c r="K57" i="10"/>
  <c r="AV48" i="10"/>
  <c r="AK56" i="10"/>
  <c r="AE53" i="10"/>
  <c r="M56" i="10"/>
  <c r="K48" i="10"/>
  <c r="Y48" i="10"/>
  <c r="AE52" i="10"/>
  <c r="AE48" i="10"/>
  <c r="AE50" i="10"/>
  <c r="AW54" i="10"/>
  <c r="AZ49" i="10"/>
  <c r="O45" i="10"/>
  <c r="O60" i="10" s="1"/>
  <c r="P53" i="10"/>
  <c r="AZ50" i="10"/>
  <c r="AQ47" i="10"/>
  <c r="AQ127" i="10" s="1"/>
  <c r="Y50" i="10"/>
  <c r="O47" i="10"/>
  <c r="AS54" i="10"/>
  <c r="AS49" i="10"/>
  <c r="K45" i="10"/>
  <c r="B60" i="10"/>
  <c r="AZ54" i="10"/>
  <c r="U54" i="10"/>
  <c r="Y53" i="10"/>
  <c r="AX52" i="10"/>
  <c r="B52" i="10"/>
  <c r="D50" i="10"/>
  <c r="B48" i="10"/>
  <c r="Y56" i="10"/>
  <c r="K47" i="10"/>
  <c r="K127" i="10" s="1"/>
  <c r="B54" i="10"/>
  <c r="AQ54" i="10"/>
  <c r="AV51" i="10"/>
  <c r="AV118" i="10" s="1"/>
  <c r="K50" i="10"/>
  <c r="AV52" i="10"/>
  <c r="U56" i="10"/>
  <c r="AX46" i="10"/>
  <c r="O56" i="10"/>
  <c r="AW56" i="10"/>
  <c r="AS53" i="10"/>
  <c r="AZ53" i="10"/>
  <c r="Z53" i="10"/>
  <c r="D53" i="10"/>
  <c r="K52" i="10"/>
  <c r="J51" i="10"/>
  <c r="E52" i="10"/>
  <c r="P48" i="10"/>
  <c r="V47" i="10"/>
  <c r="V127" i="10" s="1"/>
  <c r="AA51" i="10"/>
  <c r="AA46" i="10"/>
  <c r="AS52" i="10"/>
  <c r="AS48" i="10"/>
  <c r="AS50" i="10"/>
  <c r="AV45" i="10"/>
  <c r="AV60" i="10" s="1"/>
  <c r="Y49" i="10"/>
  <c r="Y45" i="10"/>
  <c r="Y47" i="10"/>
  <c r="Y127" i="10" s="1"/>
  <c r="P51" i="10"/>
  <c r="Z52" i="10"/>
  <c r="O57" i="10"/>
  <c r="AA56" i="10"/>
  <c r="I56" i="10"/>
  <c r="P45" i="10"/>
  <c r="P60" i="10" s="1"/>
  <c r="U47" i="10"/>
  <c r="U127" i="10" s="1"/>
  <c r="AG45" i="10"/>
  <c r="AG60" i="10" s="1"/>
  <c r="J45" i="10"/>
  <c r="J61" i="10" s="1"/>
  <c r="Z54" i="10"/>
  <c r="AM53" i="10"/>
  <c r="K53" i="10"/>
  <c r="O52" i="10"/>
  <c r="AV50" i="10"/>
  <c r="AV46" i="10"/>
  <c r="AM57" i="10"/>
  <c r="Y57" i="10"/>
  <c r="K51" i="10"/>
  <c r="K118" i="10" s="1"/>
  <c r="B53" i="10"/>
  <c r="P50" i="10"/>
  <c r="AV56" i="10"/>
  <c r="U52" i="10"/>
  <c r="D56" i="10"/>
  <c r="AG46" i="10"/>
  <c r="O54" i="10"/>
  <c r="AS57" i="10"/>
  <c r="V57" i="10"/>
  <c r="E53" i="10"/>
  <c r="P52" i="10"/>
  <c r="O51" i="10"/>
  <c r="AW52" i="10"/>
  <c r="AW48" i="10"/>
  <c r="AW50" i="10"/>
  <c r="M46" i="10"/>
  <c r="J126" i="10"/>
  <c r="J127" i="10"/>
  <c r="J124" i="10"/>
  <c r="AT45" i="10"/>
  <c r="AT60" i="10" s="1"/>
  <c r="AU53" i="10"/>
  <c r="AT52" i="10"/>
  <c r="T57" i="10"/>
  <c r="J57" i="10"/>
  <c r="AJ48" i="10"/>
  <c r="I45" i="10"/>
  <c r="I51" i="10"/>
  <c r="AA47" i="10"/>
  <c r="AA127" i="10" s="1"/>
  <c r="AO52" i="10"/>
  <c r="AO47" i="10"/>
  <c r="AO50" i="10"/>
  <c r="I54" i="10"/>
  <c r="T45" i="10"/>
  <c r="T60" i="10" s="1"/>
  <c r="AZ47" i="10"/>
  <c r="AZ127" i="10" s="1"/>
  <c r="Z47" i="10"/>
  <c r="Z126" i="10" s="1"/>
  <c r="D47" i="10"/>
  <c r="D127" i="10" s="1"/>
  <c r="D54" i="10"/>
  <c r="C53" i="10"/>
  <c r="AJ50" i="10"/>
  <c r="H50" i="10"/>
  <c r="AP48" i="10"/>
  <c r="H46" i="10"/>
  <c r="AU51" i="10"/>
  <c r="P47" i="10"/>
  <c r="P124" i="10" s="1"/>
  <c r="AU54" i="10"/>
  <c r="AQ50" i="10"/>
  <c r="AZ48" i="10"/>
  <c r="Z48" i="10"/>
  <c r="D52" i="10"/>
  <c r="AT54" i="10"/>
  <c r="AG57" i="10"/>
  <c r="AO56" i="10"/>
  <c r="AA57" i="10"/>
  <c r="I57" i="10"/>
  <c r="C52" i="10"/>
  <c r="I52" i="10"/>
  <c r="F47" i="10"/>
  <c r="F126" i="10" s="1"/>
  <c r="AA52" i="10"/>
  <c r="I46" i="10"/>
  <c r="K46" i="10"/>
  <c r="AQ49" i="10"/>
  <c r="AA49" i="10"/>
  <c r="AT53" i="10"/>
  <c r="AJ51" i="10"/>
  <c r="H52" i="10"/>
  <c r="AT50" i="10"/>
  <c r="AA45" i="10"/>
  <c r="AA60" i="10" s="1"/>
  <c r="AG51" i="10"/>
  <c r="I47" i="10"/>
  <c r="AA48" i="10"/>
  <c r="AO48" i="10"/>
  <c r="AO54" i="10"/>
  <c r="AJ47" i="10"/>
  <c r="AJ127" i="10" s="1"/>
  <c r="H47" i="10"/>
  <c r="H124" i="10" s="1"/>
  <c r="AP45" i="10"/>
  <c r="AP60" i="10" s="1"/>
  <c r="AG52" i="10"/>
  <c r="J52" i="10"/>
  <c r="AU47" i="10"/>
  <c r="AU124" i="10" s="1"/>
  <c r="AQ51" i="10"/>
  <c r="P56" i="10"/>
  <c r="AP54" i="10"/>
  <c r="J46" i="10"/>
  <c r="P54" i="10"/>
  <c r="X53" i="10"/>
  <c r="AU50" i="10"/>
  <c r="X54" i="10"/>
  <c r="AA53" i="10"/>
  <c r="I53" i="10"/>
  <c r="AU52" i="10"/>
  <c r="AK52" i="10"/>
  <c r="AK47" i="10"/>
  <c r="AK124" i="10" s="1"/>
  <c r="AK48" i="10"/>
  <c r="AK54" i="10"/>
  <c r="I50" i="10"/>
  <c r="P46" i="10"/>
  <c r="AU49" i="10"/>
  <c r="I49" i="10"/>
  <c r="AR45" i="10"/>
  <c r="AR60" i="10" s="1"/>
  <c r="AR49" i="10"/>
  <c r="AC46" i="10"/>
  <c r="AC52" i="10"/>
  <c r="AC48" i="10"/>
  <c r="AC54" i="10"/>
  <c r="AC47" i="10"/>
  <c r="AC124" i="10" s="1"/>
  <c r="AB49" i="10"/>
  <c r="AB50" i="10"/>
  <c r="AB53" i="10"/>
  <c r="AB57" i="10"/>
  <c r="AK50" i="10"/>
  <c r="G46" i="10"/>
  <c r="G48" i="10"/>
  <c r="G56" i="10"/>
  <c r="G49" i="10"/>
  <c r="G52" i="10"/>
  <c r="G47" i="10"/>
  <c r="G127" i="10" s="1"/>
  <c r="G53" i="10"/>
  <c r="AD45" i="10"/>
  <c r="AD60" i="10" s="1"/>
  <c r="AD49" i="10"/>
  <c r="AH53" i="10"/>
  <c r="AB48" i="10"/>
  <c r="AM56" i="10"/>
  <c r="AC57" i="10"/>
  <c r="AL57" i="10"/>
  <c r="AB54" i="10"/>
  <c r="AK45" i="10"/>
  <c r="AK60" i="10" s="1"/>
  <c r="AB124" i="10"/>
  <c r="V48" i="10"/>
  <c r="V54" i="10"/>
  <c r="V46" i="10"/>
  <c r="V51" i="10"/>
  <c r="V53" i="10"/>
  <c r="E46" i="10"/>
  <c r="E54" i="10"/>
  <c r="E47" i="10"/>
  <c r="E57" i="10"/>
  <c r="E56" i="10"/>
  <c r="T49" i="10"/>
  <c r="T50" i="10"/>
  <c r="T46" i="10"/>
  <c r="T48" i="10"/>
  <c r="T51" i="10"/>
  <c r="C50" i="10"/>
  <c r="C56" i="10"/>
  <c r="C46" i="10"/>
  <c r="C48" i="10"/>
  <c r="C57" i="10"/>
  <c r="AQ45" i="10"/>
  <c r="G45" i="10"/>
  <c r="G60" i="10" s="1"/>
  <c r="AB45" i="10"/>
  <c r="AB61" i="10" s="1"/>
  <c r="AC53" i="10"/>
  <c r="AL52" i="10"/>
  <c r="AH57" i="10"/>
  <c r="AC51" i="10"/>
  <c r="T56" i="10"/>
  <c r="C51" i="10"/>
  <c r="AB56" i="10"/>
  <c r="G54" i="10"/>
  <c r="AC50" i="10"/>
  <c r="G50" i="10"/>
  <c r="V56" i="10"/>
  <c r="AB127" i="10"/>
  <c r="E51" i="10"/>
  <c r="S127" i="10"/>
  <c r="E50" i="10"/>
  <c r="R49" i="10"/>
  <c r="R50" i="10"/>
  <c r="R47" i="10"/>
  <c r="R52" i="10"/>
  <c r="R57" i="10"/>
  <c r="R56" i="10"/>
  <c r="E48" i="10"/>
  <c r="AJ49" i="10"/>
  <c r="AJ45" i="10"/>
  <c r="AJ60" i="10" s="1"/>
  <c r="AJ57" i="10"/>
  <c r="AJ52" i="10"/>
  <c r="AJ46" i="10"/>
  <c r="AJ54" i="10"/>
  <c r="H49" i="10"/>
  <c r="H45" i="10"/>
  <c r="H57" i="10"/>
  <c r="H48" i="10"/>
  <c r="H54" i="10"/>
  <c r="AG49" i="10"/>
  <c r="AG47" i="10"/>
  <c r="AG50" i="10"/>
  <c r="AG53" i="10"/>
  <c r="AG56" i="10"/>
  <c r="AG48" i="10"/>
  <c r="J49" i="10"/>
  <c r="J56" i="10"/>
  <c r="J53" i="10"/>
  <c r="J54" i="10"/>
  <c r="J50" i="10"/>
  <c r="AC49" i="10"/>
  <c r="V49" i="10"/>
  <c r="AM48" i="10"/>
  <c r="AM49" i="10"/>
  <c r="AM50" i="10"/>
  <c r="AM51" i="10"/>
  <c r="AL47" i="10"/>
  <c r="AL127" i="10" s="1"/>
  <c r="AL49" i="10"/>
  <c r="AL56" i="10"/>
  <c r="AL51" i="10"/>
  <c r="AL50" i="10"/>
  <c r="AK46" i="10"/>
  <c r="AK57" i="10"/>
  <c r="AK53" i="10"/>
  <c r="AH46" i="10"/>
  <c r="AH54" i="10"/>
  <c r="AH49" i="10"/>
  <c r="AH50" i="10"/>
  <c r="AH51" i="10"/>
  <c r="AC45" i="10"/>
  <c r="AC60" i="10" s="1"/>
  <c r="AM45" i="10"/>
  <c r="AM60" i="10" s="1"/>
  <c r="AM47" i="10"/>
  <c r="AM127" i="10" s="1"/>
  <c r="AH47" i="10"/>
  <c r="AC56" i="10"/>
  <c r="G51" i="10"/>
  <c r="AL54" i="10"/>
  <c r="T54" i="10"/>
  <c r="C54" i="10"/>
  <c r="AL53" i="10"/>
  <c r="V45" i="10"/>
  <c r="V60" i="10" s="1"/>
  <c r="E45" i="10"/>
  <c r="AM52" i="10"/>
  <c r="AB51" i="10"/>
  <c r="B47" i="10"/>
  <c r="B56" i="10"/>
  <c r="B51" i="10"/>
  <c r="B46" i="10"/>
  <c r="V50" i="10"/>
  <c r="AQ48" i="10"/>
  <c r="AQ52" i="10"/>
  <c r="AQ57" i="10"/>
  <c r="AQ53" i="10"/>
  <c r="AP47" i="10"/>
  <c r="AP127" i="10" s="1"/>
  <c r="AP49" i="10"/>
  <c r="AP51" i="10"/>
  <c r="AP56" i="10"/>
  <c r="AP46" i="10"/>
  <c r="AP50" i="10"/>
  <c r="AP52" i="10"/>
  <c r="AO46" i="10"/>
  <c r="AO49" i="10"/>
  <c r="AO53" i="10"/>
  <c r="AO45" i="10"/>
  <c r="AO60" i="10" s="1"/>
  <c r="AZ57" i="10"/>
  <c r="AZ51" i="10"/>
  <c r="AZ45" i="10"/>
  <c r="AZ60" i="10" s="1"/>
  <c r="AZ52" i="10"/>
  <c r="Z49" i="10"/>
  <c r="Z57" i="10"/>
  <c r="Z51" i="10"/>
  <c r="Z56" i="10"/>
  <c r="D49" i="10"/>
  <c r="D57" i="10"/>
  <c r="D51" i="10"/>
  <c r="D45" i="10"/>
  <c r="D60" i="10" s="1"/>
  <c r="D48" i="10"/>
  <c r="X49" i="10"/>
  <c r="X51" i="10"/>
  <c r="X46" i="10"/>
  <c r="X47" i="10"/>
  <c r="X56" i="10"/>
  <c r="X52" i="10"/>
  <c r="F49" i="10"/>
  <c r="F51" i="10"/>
  <c r="F50" i="10"/>
  <c r="F56" i="10"/>
  <c r="F46" i="10"/>
  <c r="F52" i="10"/>
  <c r="F45" i="10"/>
  <c r="F60" i="10" s="1"/>
  <c r="L47" i="10"/>
  <c r="L126" i="10" s="1"/>
  <c r="L49" i="10"/>
  <c r="L46" i="10"/>
  <c r="Y52" i="10"/>
  <c r="AT56" i="10"/>
  <c r="AT49" i="10"/>
  <c r="M50" i="10"/>
  <c r="AY49" i="10"/>
  <c r="AW49" i="10"/>
  <c r="AX51" i="10"/>
  <c r="AX49" i="10"/>
  <c r="M48" i="10"/>
  <c r="U45" i="10"/>
  <c r="U60" i="10" s="1"/>
  <c r="AR50" i="10"/>
  <c r="AR54" i="10"/>
  <c r="AR47" i="10"/>
  <c r="AR127" i="10" s="1"/>
  <c r="AY46" i="10"/>
  <c r="AW51" i="10"/>
  <c r="AY48" i="10"/>
  <c r="AX47" i="10"/>
  <c r="AW46" i="10"/>
  <c r="AY51" i="10"/>
  <c r="AX50" i="10"/>
  <c r="AX54" i="10"/>
  <c r="AU46" i="10"/>
  <c r="AS51" i="10"/>
  <c r="AU48" i="10"/>
  <c r="AT47" i="10"/>
  <c r="AS46" i="10"/>
  <c r="AY45" i="10"/>
  <c r="AY57" i="10"/>
  <c r="AX57" i="10"/>
  <c r="AT46" i="10"/>
  <c r="AW53" i="10"/>
  <c r="AQ46" i="10"/>
  <c r="AO51" i="10"/>
  <c r="AM46" i="10"/>
  <c r="AK51" i="10"/>
  <c r="AD46" i="10"/>
  <c r="AD53" i="10"/>
  <c r="L53" i="10"/>
  <c r="AL60" i="10"/>
  <c r="AV126" i="10"/>
  <c r="AV124" i="10"/>
  <c r="AR57" i="10"/>
  <c r="AR52" i="10"/>
  <c r="AR56" i="10"/>
  <c r="AR48" i="10"/>
  <c r="AD54" i="10"/>
  <c r="L54" i="10"/>
  <c r="AR46" i="10"/>
  <c r="T127" i="10"/>
  <c r="T124" i="10"/>
  <c r="T126" i="10"/>
  <c r="AD51" i="10"/>
  <c r="L51" i="10"/>
  <c r="AD47" i="10"/>
  <c r="AR53" i="10"/>
  <c r="AD57" i="10"/>
  <c r="AD56" i="10"/>
  <c r="AD52" i="10"/>
  <c r="AD48" i="10"/>
  <c r="AR51" i="10"/>
  <c r="AS60" i="10"/>
  <c r="C60" i="10"/>
  <c r="L57" i="10"/>
  <c r="L52" i="10"/>
  <c r="L48" i="10"/>
  <c r="L56" i="10"/>
  <c r="AD50" i="10"/>
  <c r="L50" i="10"/>
  <c r="AE60" i="10"/>
  <c r="L45" i="10"/>
  <c r="AH61" i="10" l="1"/>
  <c r="AW126" i="10"/>
  <c r="AW127" i="10"/>
  <c r="AY127" i="10"/>
  <c r="T118" i="10"/>
  <c r="C61" i="10"/>
  <c r="AE127" i="10"/>
  <c r="AE126" i="10"/>
  <c r="C127" i="10"/>
  <c r="Y118" i="10"/>
  <c r="J119" i="10"/>
  <c r="AY126" i="10"/>
  <c r="C126" i="10"/>
  <c r="Z127" i="10"/>
  <c r="M119" i="10"/>
  <c r="R118" i="10"/>
  <c r="AY61" i="10"/>
  <c r="AZ126" i="10"/>
  <c r="K124" i="10"/>
  <c r="L127" i="10"/>
  <c r="AZ118" i="10"/>
  <c r="AE61" i="10"/>
  <c r="J60" i="10"/>
  <c r="AN118" i="10"/>
  <c r="AW61" i="10"/>
  <c r="F127" i="10"/>
  <c r="AZ124" i="10"/>
  <c r="K61" i="10"/>
  <c r="Q119" i="10"/>
  <c r="K126" i="10"/>
  <c r="AV61" i="10"/>
  <c r="M127" i="10"/>
  <c r="M124" i="10"/>
  <c r="K119" i="10"/>
  <c r="U119" i="10"/>
  <c r="S63" i="10"/>
  <c r="S74" i="10" s="1"/>
  <c r="M61" i="10"/>
  <c r="X61" i="10"/>
  <c r="AN55" i="10"/>
  <c r="Q127" i="10"/>
  <c r="AN63" i="10"/>
  <c r="AN75" i="10" s="1"/>
  <c r="AN104" i="10" s="1"/>
  <c r="H118" i="10"/>
  <c r="D124" i="10"/>
  <c r="S119" i="10"/>
  <c r="AN126" i="10"/>
  <c r="AL61" i="10"/>
  <c r="P118" i="10"/>
  <c r="Q55" i="10"/>
  <c r="Q126" i="10"/>
  <c r="Q62" i="10"/>
  <c r="AN62" i="10"/>
  <c r="Q63" i="10"/>
  <c r="Q76" i="10" s="1"/>
  <c r="Q108" i="10" s="1"/>
  <c r="Q61" i="10"/>
  <c r="AN127" i="10"/>
  <c r="S124" i="10"/>
  <c r="AS127" i="10"/>
  <c r="M60" i="10"/>
  <c r="AN61" i="10"/>
  <c r="S61" i="10"/>
  <c r="AK61" i="10"/>
  <c r="AX61" i="10"/>
  <c r="AS61" i="10"/>
  <c r="S62" i="10"/>
  <c r="AT118" i="10"/>
  <c r="F118" i="10"/>
  <c r="E61" i="10"/>
  <c r="AJ118" i="10"/>
  <c r="AQ61" i="10"/>
  <c r="U118" i="10"/>
  <c r="I61" i="10"/>
  <c r="F61" i="10"/>
  <c r="H126" i="10"/>
  <c r="S55" i="10"/>
  <c r="F63" i="10"/>
  <c r="F76" i="10" s="1"/>
  <c r="F108" i="10" s="1"/>
  <c r="AS124" i="10"/>
  <c r="P127" i="10"/>
  <c r="O119" i="10"/>
  <c r="Y119" i="10"/>
  <c r="H127" i="10"/>
  <c r="AQ126" i="10"/>
  <c r="AH124" i="10"/>
  <c r="AM126" i="10"/>
  <c r="M63" i="10"/>
  <c r="M72" i="10" s="1"/>
  <c r="AY118" i="10"/>
  <c r="X119" i="10"/>
  <c r="AP55" i="10"/>
  <c r="B119" i="10"/>
  <c r="AK127" i="10"/>
  <c r="AL119" i="10"/>
  <c r="V126" i="10"/>
  <c r="AC126" i="10"/>
  <c r="AQ124" i="10"/>
  <c r="AH118" i="10"/>
  <c r="R61" i="10"/>
  <c r="P119" i="10"/>
  <c r="AA119" i="10"/>
  <c r="J63" i="10"/>
  <c r="J69" i="10" s="1"/>
  <c r="J90" i="10" s="1"/>
  <c r="O62" i="10"/>
  <c r="AZ119" i="10"/>
  <c r="AE62" i="10"/>
  <c r="AV63" i="10"/>
  <c r="AV76" i="10" s="1"/>
  <c r="AV108" i="10" s="1"/>
  <c r="Y126" i="10"/>
  <c r="P126" i="10"/>
  <c r="AQ118" i="10"/>
  <c r="AU118" i="10"/>
  <c r="AP118" i="10"/>
  <c r="AV119" i="10"/>
  <c r="Y124" i="10"/>
  <c r="P62" i="10"/>
  <c r="J62" i="10"/>
  <c r="K62" i="10"/>
  <c r="AE119" i="10"/>
  <c r="AQ119" i="10"/>
  <c r="AV62" i="10"/>
  <c r="Y61" i="10"/>
  <c r="K63" i="10"/>
  <c r="K74" i="10" s="1"/>
  <c r="J118" i="10"/>
  <c r="AP61" i="10"/>
  <c r="M62" i="10"/>
  <c r="O61" i="10"/>
  <c r="AE63" i="10"/>
  <c r="AE77" i="10" s="1"/>
  <c r="AE109" i="10" s="1"/>
  <c r="AE55" i="10"/>
  <c r="T61" i="10"/>
  <c r="AT61" i="10"/>
  <c r="AP126" i="10"/>
  <c r="AG61" i="10"/>
  <c r="AK126" i="10"/>
  <c r="O118" i="10"/>
  <c r="R62" i="10"/>
  <c r="O63" i="10"/>
  <c r="O76" i="10" s="1"/>
  <c r="O108" i="10" s="1"/>
  <c r="AC63" i="10"/>
  <c r="AC77" i="10" s="1"/>
  <c r="AC109" i="10" s="1"/>
  <c r="Y63" i="10"/>
  <c r="Y70" i="10" s="1"/>
  <c r="U124" i="10"/>
  <c r="Y55" i="10"/>
  <c r="AB119" i="10"/>
  <c r="AG119" i="10"/>
  <c r="AB63" i="10"/>
  <c r="AB74" i="10" s="1"/>
  <c r="AG118" i="10"/>
  <c r="AQ55" i="10"/>
  <c r="AR61" i="10"/>
  <c r="D126" i="10"/>
  <c r="I63" i="10"/>
  <c r="I72" i="10" s="1"/>
  <c r="Y62" i="10"/>
  <c r="U126" i="10"/>
  <c r="K60" i="10"/>
  <c r="AQ63" i="10"/>
  <c r="AQ74" i="10" s="1"/>
  <c r="U61" i="10"/>
  <c r="M55" i="10"/>
  <c r="I62" i="10"/>
  <c r="Y60" i="10"/>
  <c r="AV55" i="10"/>
  <c r="P61" i="10"/>
  <c r="O55" i="10"/>
  <c r="K55" i="10"/>
  <c r="Z124" i="10"/>
  <c r="AP124" i="10"/>
  <c r="F124" i="10"/>
  <c r="AA118" i="10"/>
  <c r="V124" i="10"/>
  <c r="Z61" i="10"/>
  <c r="AZ63" i="10"/>
  <c r="AZ71" i="10" s="1"/>
  <c r="X118" i="10"/>
  <c r="F55" i="10"/>
  <c r="X55" i="10"/>
  <c r="AZ55" i="10"/>
  <c r="AP62" i="10"/>
  <c r="B63" i="10"/>
  <c r="B74" i="10" s="1"/>
  <c r="B118" i="10"/>
  <c r="AJ63" i="10"/>
  <c r="AJ67" i="10" s="1"/>
  <c r="R63" i="10"/>
  <c r="R73" i="10" s="1"/>
  <c r="C55" i="10"/>
  <c r="G118" i="10"/>
  <c r="AB118" i="10"/>
  <c r="P63" i="10"/>
  <c r="P70" i="10" s="1"/>
  <c r="AA62" i="10"/>
  <c r="AZ62" i="10"/>
  <c r="AT63" i="10"/>
  <c r="AT73" i="10" s="1"/>
  <c r="O124" i="10"/>
  <c r="O126" i="10"/>
  <c r="O127" i="10"/>
  <c r="F62" i="10"/>
  <c r="AJ124" i="10"/>
  <c r="AO63" i="10"/>
  <c r="AO75" i="10" s="1"/>
  <c r="AO104" i="10" s="1"/>
  <c r="AB62" i="10"/>
  <c r="AA63" i="10"/>
  <c r="AA69" i="10" s="1"/>
  <c r="AA90" i="10" s="1"/>
  <c r="AC127" i="10"/>
  <c r="AU127" i="10"/>
  <c r="AJ126" i="10"/>
  <c r="AQ60" i="10"/>
  <c r="AJ119" i="10"/>
  <c r="I60" i="10"/>
  <c r="P55" i="10"/>
  <c r="AP119" i="10"/>
  <c r="AA61" i="10"/>
  <c r="AZ61" i="10"/>
  <c r="AG63" i="10"/>
  <c r="AG73" i="10" s="1"/>
  <c r="AU61" i="10"/>
  <c r="AR124" i="10"/>
  <c r="D61" i="10"/>
  <c r="AW63" i="10"/>
  <c r="AW74" i="10" s="1"/>
  <c r="AY62" i="10"/>
  <c r="AL126" i="10"/>
  <c r="AX118" i="10"/>
  <c r="F119" i="10"/>
  <c r="X63" i="10"/>
  <c r="X77" i="10" s="1"/>
  <c r="X109" i="10" s="1"/>
  <c r="D118" i="10"/>
  <c r="Z119" i="10"/>
  <c r="AO55" i="10"/>
  <c r="V55" i="10"/>
  <c r="E62" i="10"/>
  <c r="AH63" i="10"/>
  <c r="AH77" i="10" s="1"/>
  <c r="AH109" i="10" s="1"/>
  <c r="AC62" i="10"/>
  <c r="AL55" i="10"/>
  <c r="AM118" i="10"/>
  <c r="AG55" i="10"/>
  <c r="H62" i="10"/>
  <c r="G119" i="10"/>
  <c r="C119" i="10"/>
  <c r="AB55" i="10"/>
  <c r="C63" i="10"/>
  <c r="C77" i="10" s="1"/>
  <c r="C109" i="10" s="1"/>
  <c r="T119" i="10"/>
  <c r="T62" i="10"/>
  <c r="G62" i="10"/>
  <c r="AA126" i="10"/>
  <c r="AA124" i="10"/>
  <c r="I119" i="10"/>
  <c r="I118" i="10"/>
  <c r="V63" i="10"/>
  <c r="V72" i="10" s="1"/>
  <c r="AU126" i="10"/>
  <c r="AM61" i="10"/>
  <c r="I55" i="10"/>
  <c r="AU119" i="10"/>
  <c r="U62" i="10"/>
  <c r="AD61" i="10"/>
  <c r="AG62" i="10"/>
  <c r="AL63" i="10"/>
  <c r="AL70" i="10" s="1"/>
  <c r="R119" i="10"/>
  <c r="AU63" i="10"/>
  <c r="AU77" i="10" s="1"/>
  <c r="AU109" i="10" s="1"/>
  <c r="AL124" i="10"/>
  <c r="AO126" i="10"/>
  <c r="AO124" i="10"/>
  <c r="AO127" i="10"/>
  <c r="B62" i="10"/>
  <c r="U55" i="10"/>
  <c r="AA55" i="10"/>
  <c r="AL62" i="10"/>
  <c r="AY119" i="10"/>
  <c r="AH119" i="10"/>
  <c r="AM119" i="10"/>
  <c r="AC118" i="10"/>
  <c r="H119" i="10"/>
  <c r="C62" i="10"/>
  <c r="T63" i="10"/>
  <c r="T77" i="10" s="1"/>
  <c r="T109" i="10" s="1"/>
  <c r="I124" i="10"/>
  <c r="I127" i="10"/>
  <c r="I126" i="10"/>
  <c r="B127" i="10"/>
  <c r="B124" i="10"/>
  <c r="E127" i="10"/>
  <c r="E126" i="10"/>
  <c r="E124" i="10"/>
  <c r="R55" i="10"/>
  <c r="V62" i="10"/>
  <c r="AM62" i="10"/>
  <c r="AT119" i="10"/>
  <c r="AO62" i="10"/>
  <c r="G61" i="10"/>
  <c r="AH127" i="10"/>
  <c r="Z62" i="10"/>
  <c r="AH62" i="10"/>
  <c r="V61" i="10"/>
  <c r="D119" i="10"/>
  <c r="G124" i="10"/>
  <c r="AP63" i="10"/>
  <c r="AP69" i="10" s="1"/>
  <c r="AP90" i="10" s="1"/>
  <c r="T55" i="10"/>
  <c r="AQ62" i="10"/>
  <c r="B61" i="10"/>
  <c r="AL118" i="10"/>
  <c r="E63" i="10"/>
  <c r="E69" i="10" s="1"/>
  <c r="E90" i="10" s="1"/>
  <c r="AO61" i="10"/>
  <c r="AW55" i="10"/>
  <c r="D62" i="10"/>
  <c r="Z118" i="10"/>
  <c r="J55" i="10"/>
  <c r="AB60" i="10"/>
  <c r="G63" i="10"/>
  <c r="G66" i="10" s="1"/>
  <c r="AJ55" i="10"/>
  <c r="C118" i="10"/>
  <c r="AC119" i="10"/>
  <c r="AX55" i="10"/>
  <c r="AC55" i="10"/>
  <c r="AR126" i="10"/>
  <c r="AM124" i="10"/>
  <c r="L124" i="10"/>
  <c r="H63" i="10"/>
  <c r="H71" i="10" s="1"/>
  <c r="AM63" i="10"/>
  <c r="AM70" i="10" s="1"/>
  <c r="AT55" i="10"/>
  <c r="AY63" i="10"/>
  <c r="AY75" i="10" s="1"/>
  <c r="AY104" i="10" s="1"/>
  <c r="AG127" i="10"/>
  <c r="AG126" i="10"/>
  <c r="AG124" i="10"/>
  <c r="E119" i="10"/>
  <c r="E118" i="10"/>
  <c r="X126" i="10"/>
  <c r="X124" i="10"/>
  <c r="X127" i="10"/>
  <c r="R124" i="10"/>
  <c r="R126" i="10"/>
  <c r="R127" i="10"/>
  <c r="V119" i="10"/>
  <c r="V118" i="10"/>
  <c r="G126" i="10"/>
  <c r="X62" i="10"/>
  <c r="B55" i="10"/>
  <c r="E60" i="10"/>
  <c r="AW62" i="10"/>
  <c r="Z55" i="10"/>
  <c r="AH55" i="10"/>
  <c r="B126" i="10"/>
  <c r="Z63" i="10"/>
  <c r="Z74" i="10" s="1"/>
  <c r="AX119" i="10"/>
  <c r="D55" i="10"/>
  <c r="H55" i="10"/>
  <c r="AY55" i="10"/>
  <c r="E55" i="10"/>
  <c r="G55" i="10"/>
  <c r="AH126" i="10"/>
  <c r="AC61" i="10"/>
  <c r="D63" i="10"/>
  <c r="D73" i="10" s="1"/>
  <c r="U63" i="10"/>
  <c r="AU62" i="10"/>
  <c r="AJ62" i="10"/>
  <c r="AJ61" i="10"/>
  <c r="H61" i="10"/>
  <c r="H60" i="10"/>
  <c r="AK118" i="10"/>
  <c r="AK119" i="10"/>
  <c r="AS118" i="10"/>
  <c r="AS119" i="10"/>
  <c r="AX126" i="10"/>
  <c r="AX127" i="10"/>
  <c r="AX124" i="10"/>
  <c r="AR63" i="10"/>
  <c r="AR69" i="10" s="1"/>
  <c r="AR90" i="10" s="1"/>
  <c r="AM55" i="10"/>
  <c r="AS63" i="10"/>
  <c r="AS77" i="10" s="1"/>
  <c r="AS109" i="10" s="1"/>
  <c r="AY60" i="10"/>
  <c r="AT62" i="10"/>
  <c r="AK55" i="10"/>
  <c r="AK62" i="10"/>
  <c r="AX62" i="10"/>
  <c r="AX63" i="10"/>
  <c r="AX67" i="10" s="1"/>
  <c r="AO119" i="10"/>
  <c r="AO118" i="10"/>
  <c r="AK63" i="10"/>
  <c r="AK75" i="10" s="1"/>
  <c r="AK104" i="10" s="1"/>
  <c r="AS55" i="10"/>
  <c r="AS62" i="10"/>
  <c r="AU55" i="10"/>
  <c r="AT124" i="10"/>
  <c r="AT126" i="10"/>
  <c r="AT127" i="10"/>
  <c r="AW119" i="10"/>
  <c r="AW118" i="10"/>
  <c r="F77" i="10"/>
  <c r="F109" i="10" s="1"/>
  <c r="AR62" i="10"/>
  <c r="AR118" i="10"/>
  <c r="AR119" i="10"/>
  <c r="AD126" i="10"/>
  <c r="AD124" i="10"/>
  <c r="AD127" i="10"/>
  <c r="L119" i="10"/>
  <c r="L118" i="10"/>
  <c r="AD62" i="10"/>
  <c r="L63" i="10"/>
  <c r="L62" i="10"/>
  <c r="L60" i="10"/>
  <c r="L61" i="10"/>
  <c r="L55" i="10"/>
  <c r="AR55" i="10"/>
  <c r="AD119" i="10"/>
  <c r="AD118" i="10"/>
  <c r="AD55" i="10"/>
  <c r="AD63" i="10"/>
  <c r="AE70" i="10" l="1"/>
  <c r="AN74" i="10"/>
  <c r="Y69" i="10"/>
  <c r="Y90" i="10" s="1"/>
  <c r="AN69" i="10"/>
  <c r="AN90" i="10" s="1"/>
  <c r="J72" i="10"/>
  <c r="AP73" i="10"/>
  <c r="F67" i="10"/>
  <c r="F70" i="10"/>
  <c r="AE68" i="10"/>
  <c r="AT74" i="10"/>
  <c r="AZ68" i="10"/>
  <c r="AZ125" i="10" s="1"/>
  <c r="S77" i="10"/>
  <c r="S109" i="10" s="1"/>
  <c r="S72" i="10"/>
  <c r="AE67" i="10"/>
  <c r="S69" i="10"/>
  <c r="S90" i="10" s="1"/>
  <c r="AV72" i="10"/>
  <c r="Y74" i="10"/>
  <c r="J74" i="10"/>
  <c r="AQ76" i="10"/>
  <c r="AQ108" i="10" s="1"/>
  <c r="AV77" i="10"/>
  <c r="AV109" i="10" s="1"/>
  <c r="AV107" i="10" s="1"/>
  <c r="Y71" i="10"/>
  <c r="AS67" i="10"/>
  <c r="D72" i="10"/>
  <c r="AV70" i="10"/>
  <c r="E72" i="10"/>
  <c r="J75" i="10"/>
  <c r="J104" i="10" s="1"/>
  <c r="AW68" i="10"/>
  <c r="AW129" i="10" s="1"/>
  <c r="AN66" i="10"/>
  <c r="AN71" i="10"/>
  <c r="AV74" i="10"/>
  <c r="AV71" i="10"/>
  <c r="Y73" i="10"/>
  <c r="Y66" i="10"/>
  <c r="X70" i="10"/>
  <c r="I66" i="10"/>
  <c r="J67" i="10"/>
  <c r="J73" i="10"/>
  <c r="AN77" i="10"/>
  <c r="AN109" i="10" s="1"/>
  <c r="M69" i="10"/>
  <c r="M90" i="10" s="1"/>
  <c r="AQ75" i="10"/>
  <c r="AQ104" i="10" s="1"/>
  <c r="AV73" i="10"/>
  <c r="Y72" i="10"/>
  <c r="J66" i="10"/>
  <c r="AL74" i="10"/>
  <c r="AE69" i="10"/>
  <c r="AE90" i="10" s="1"/>
  <c r="S71" i="10"/>
  <c r="S76" i="10"/>
  <c r="S108" i="10" s="1"/>
  <c r="F72" i="10"/>
  <c r="F69" i="10"/>
  <c r="F90" i="10" s="1"/>
  <c r="Q66" i="10"/>
  <c r="Q77" i="10"/>
  <c r="Q109" i="10" s="1"/>
  <c r="Q107" i="10" s="1"/>
  <c r="AE71" i="10"/>
  <c r="AE76" i="10"/>
  <c r="AE108" i="10" s="1"/>
  <c r="AE107" i="10" s="1"/>
  <c r="S70" i="10"/>
  <c r="F75" i="10"/>
  <c r="F104" i="10" s="1"/>
  <c r="C69" i="10"/>
  <c r="C90" i="10" s="1"/>
  <c r="Q74" i="10"/>
  <c r="M76" i="10"/>
  <c r="M108" i="10" s="1"/>
  <c r="AQ71" i="10"/>
  <c r="AV66" i="10"/>
  <c r="AV68" i="10"/>
  <c r="AV75" i="10"/>
  <c r="AV104" i="10" s="1"/>
  <c r="Y68" i="10"/>
  <c r="Y75" i="10"/>
  <c r="Y104" i="10" s="1"/>
  <c r="Y77" i="10"/>
  <c r="Y109" i="10" s="1"/>
  <c r="J71" i="10"/>
  <c r="J70" i="10"/>
  <c r="J76" i="10"/>
  <c r="J108" i="10" s="1"/>
  <c r="AO72" i="10"/>
  <c r="AN68" i="10"/>
  <c r="AN125" i="10" s="1"/>
  <c r="AN76" i="10"/>
  <c r="AN108" i="10" s="1"/>
  <c r="AN67" i="10"/>
  <c r="AN72" i="10"/>
  <c r="M71" i="10"/>
  <c r="AV69" i="10"/>
  <c r="AV90" i="10" s="1"/>
  <c r="AV67" i="10"/>
  <c r="Y76" i="10"/>
  <c r="Y108" i="10" s="1"/>
  <c r="Y67" i="10"/>
  <c r="AJ73" i="10"/>
  <c r="J68" i="10"/>
  <c r="J77" i="10"/>
  <c r="J109" i="10" s="1"/>
  <c r="AN73" i="10"/>
  <c r="AN70" i="10"/>
  <c r="AG70" i="10"/>
  <c r="AT67" i="10"/>
  <c r="AQ66" i="10"/>
  <c r="X71" i="10"/>
  <c r="AE75" i="10"/>
  <c r="AE104" i="10" s="1"/>
  <c r="AE74" i="10"/>
  <c r="AE72" i="10"/>
  <c r="AJ71" i="10"/>
  <c r="S67" i="10"/>
  <c r="S66" i="10"/>
  <c r="S73" i="10"/>
  <c r="F68" i="10"/>
  <c r="F66" i="10"/>
  <c r="F73" i="10"/>
  <c r="B77" i="10"/>
  <c r="B109" i="10" s="1"/>
  <c r="Q73" i="10"/>
  <c r="AQ68" i="10"/>
  <c r="AQ77" i="10"/>
  <c r="AQ109" i="10" s="1"/>
  <c r="X76" i="10"/>
  <c r="X108" i="10" s="1"/>
  <c r="AE66" i="10"/>
  <c r="AE73" i="10"/>
  <c r="I77" i="10"/>
  <c r="I109" i="10" s="1"/>
  <c r="S68" i="10"/>
  <c r="S75" i="10"/>
  <c r="S104" i="10" s="1"/>
  <c r="F71" i="10"/>
  <c r="F74" i="10"/>
  <c r="K73" i="10"/>
  <c r="K66" i="10"/>
  <c r="G76" i="10"/>
  <c r="G108" i="10" s="1"/>
  <c r="AY72" i="10"/>
  <c r="H73" i="10"/>
  <c r="AU69" i="10"/>
  <c r="AU90" i="10" s="1"/>
  <c r="O75" i="10"/>
  <c r="O104" i="10" s="1"/>
  <c r="AZ70" i="10"/>
  <c r="AZ72" i="10"/>
  <c r="K72" i="10"/>
  <c r="Q75" i="10"/>
  <c r="Q104" i="10" s="1"/>
  <c r="AT77" i="10"/>
  <c r="AT109" i="10" s="1"/>
  <c r="AZ74" i="10"/>
  <c r="AZ76" i="10"/>
  <c r="AZ108" i="10" s="1"/>
  <c r="K67" i="10"/>
  <c r="D70" i="10"/>
  <c r="Q67" i="10"/>
  <c r="Q70" i="10"/>
  <c r="K77" i="10"/>
  <c r="K109" i="10" s="1"/>
  <c r="D68" i="10"/>
  <c r="AL67" i="10"/>
  <c r="AZ69" i="10"/>
  <c r="AZ90" i="10" s="1"/>
  <c r="AJ70" i="10"/>
  <c r="K76" i="10"/>
  <c r="K108" i="10" s="1"/>
  <c r="AR72" i="10"/>
  <c r="D74" i="10"/>
  <c r="Q72" i="10"/>
  <c r="Q69" i="10"/>
  <c r="Q90" i="10" s="1"/>
  <c r="Q71" i="10"/>
  <c r="Q68" i="10"/>
  <c r="Q129" i="10" s="1"/>
  <c r="M66" i="10"/>
  <c r="B70" i="10"/>
  <c r="AG68" i="10"/>
  <c r="AG76" i="10"/>
  <c r="AG108" i="10" s="1"/>
  <c r="AP67" i="10"/>
  <c r="M67" i="10"/>
  <c r="M70" i="10"/>
  <c r="M68" i="10"/>
  <c r="AZ66" i="10"/>
  <c r="AZ73" i="10"/>
  <c r="AZ67" i="10"/>
  <c r="AU76" i="10"/>
  <c r="AU108" i="10" s="1"/>
  <c r="AU107" i="10" s="1"/>
  <c r="I69" i="10"/>
  <c r="I90" i="10" s="1"/>
  <c r="K69" i="10"/>
  <c r="K90" i="10" s="1"/>
  <c r="K71" i="10"/>
  <c r="K70" i="10"/>
  <c r="G75" i="10"/>
  <c r="G104" i="10" s="1"/>
  <c r="AY74" i="10"/>
  <c r="AO66" i="10"/>
  <c r="B68" i="10"/>
  <c r="B69" i="10"/>
  <c r="B90" i="10" s="1"/>
  <c r="C75" i="10"/>
  <c r="C104" i="10" s="1"/>
  <c r="D66" i="10"/>
  <c r="D67" i="10"/>
  <c r="AG69" i="10"/>
  <c r="AG90" i="10" s="1"/>
  <c r="AP68" i="10"/>
  <c r="AP76" i="10"/>
  <c r="AP108" i="10" s="1"/>
  <c r="M73" i="10"/>
  <c r="M77" i="10"/>
  <c r="M109" i="10" s="1"/>
  <c r="AU67" i="10"/>
  <c r="I74" i="10"/>
  <c r="G67" i="10"/>
  <c r="AY66" i="10"/>
  <c r="AO71" i="10"/>
  <c r="AO77" i="10"/>
  <c r="AO109" i="10" s="1"/>
  <c r="C67" i="10"/>
  <c r="AG71" i="10"/>
  <c r="AP70" i="10"/>
  <c r="M75" i="10"/>
  <c r="M104" i="10" s="1"/>
  <c r="M74" i="10"/>
  <c r="AB77" i="10"/>
  <c r="AB109" i="10" s="1"/>
  <c r="AZ77" i="10"/>
  <c r="AZ109" i="10" s="1"/>
  <c r="AZ75" i="10"/>
  <c r="AZ104" i="10" s="1"/>
  <c r="AU74" i="10"/>
  <c r="I71" i="10"/>
  <c r="I68" i="10"/>
  <c r="K68" i="10"/>
  <c r="K75" i="10"/>
  <c r="K104" i="10" s="1"/>
  <c r="G74" i="10"/>
  <c r="AY73" i="10"/>
  <c r="AO69" i="10"/>
  <c r="AO90" i="10" s="1"/>
  <c r="B71" i="10"/>
  <c r="B76" i="10"/>
  <c r="B108" i="10" s="1"/>
  <c r="C70" i="10"/>
  <c r="D71" i="10"/>
  <c r="O69" i="10"/>
  <c r="O90" i="10" s="1"/>
  <c r="T67" i="10"/>
  <c r="O68" i="10"/>
  <c r="AH66" i="10"/>
  <c r="P76" i="10"/>
  <c r="P108" i="10" s="1"/>
  <c r="O72" i="10"/>
  <c r="AB69" i="10"/>
  <c r="AB90" i="10" s="1"/>
  <c r="T66" i="10"/>
  <c r="P71" i="10"/>
  <c r="O67" i="10"/>
  <c r="O70" i="10"/>
  <c r="O77" i="10"/>
  <c r="O109" i="10" s="1"/>
  <c r="O107" i="10" s="1"/>
  <c r="AA73" i="10"/>
  <c r="AH76" i="10"/>
  <c r="AH108" i="10" s="1"/>
  <c r="AH107" i="10" s="1"/>
  <c r="R74" i="10"/>
  <c r="O66" i="10"/>
  <c r="O73" i="10"/>
  <c r="R71" i="10"/>
  <c r="P74" i="10"/>
  <c r="O71" i="10"/>
  <c r="O74" i="10"/>
  <c r="AB68" i="10"/>
  <c r="T69" i="10"/>
  <c r="T90" i="10" s="1"/>
  <c r="AH72" i="10"/>
  <c r="R68" i="10"/>
  <c r="AA75" i="10"/>
  <c r="AA104" i="10" s="1"/>
  <c r="V70" i="10"/>
  <c r="AG67" i="10"/>
  <c r="AG74" i="10"/>
  <c r="AP75" i="10"/>
  <c r="AP104" i="10" s="1"/>
  <c r="AP74" i="10"/>
  <c r="AU73" i="10"/>
  <c r="AU71" i="10"/>
  <c r="AU75" i="10"/>
  <c r="AU104" i="10" s="1"/>
  <c r="I75" i="10"/>
  <c r="I104" i="10" s="1"/>
  <c r="I70" i="10"/>
  <c r="I73" i="10"/>
  <c r="G68" i="10"/>
  <c r="G70" i="10"/>
  <c r="AY68" i="10"/>
  <c r="AY70" i="10"/>
  <c r="AO74" i="10"/>
  <c r="AO76" i="10"/>
  <c r="AO108" i="10" s="1"/>
  <c r="B67" i="10"/>
  <c r="B66" i="10"/>
  <c r="B73" i="10"/>
  <c r="C68" i="10"/>
  <c r="C125" i="10" s="1"/>
  <c r="C66" i="10"/>
  <c r="Z73" i="10"/>
  <c r="AG75" i="10"/>
  <c r="AG104" i="10" s="1"/>
  <c r="AG77" i="10"/>
  <c r="AG109" i="10" s="1"/>
  <c r="AK68" i="10"/>
  <c r="AP66" i="10"/>
  <c r="AP77" i="10"/>
  <c r="AP109" i="10" s="1"/>
  <c r="AU68" i="10"/>
  <c r="AU70" i="10"/>
  <c r="I67" i="10"/>
  <c r="I76" i="10"/>
  <c r="I108" i="10" s="1"/>
  <c r="G69" i="10"/>
  <c r="G90" i="10" s="1"/>
  <c r="G71" i="10"/>
  <c r="G77" i="10"/>
  <c r="G109" i="10" s="1"/>
  <c r="AY69" i="10"/>
  <c r="AY90" i="10" s="1"/>
  <c r="AY67" i="10"/>
  <c r="AY77" i="10"/>
  <c r="AY109" i="10" s="1"/>
  <c r="AO67" i="10"/>
  <c r="AO73" i="10"/>
  <c r="B72" i="10"/>
  <c r="B75" i="10"/>
  <c r="B104" i="10" s="1"/>
  <c r="C73" i="10"/>
  <c r="C71" i="10"/>
  <c r="C74" i="10"/>
  <c r="AC67" i="10"/>
  <c r="P68" i="10"/>
  <c r="P75" i="10"/>
  <c r="P104" i="10" s="1"/>
  <c r="P77" i="10"/>
  <c r="P109" i="10" s="1"/>
  <c r="AB67" i="10"/>
  <c r="AB66" i="10"/>
  <c r="AB73" i="10"/>
  <c r="T73" i="10"/>
  <c r="T71" i="10"/>
  <c r="T70" i="10"/>
  <c r="AH69" i="10"/>
  <c r="AH90" i="10" s="1"/>
  <c r="AH67" i="10"/>
  <c r="AH70" i="10"/>
  <c r="AC69" i="10"/>
  <c r="AC90" i="10" s="1"/>
  <c r="AC71" i="10"/>
  <c r="AC70" i="10"/>
  <c r="R75" i="10"/>
  <c r="R104" i="10" s="1"/>
  <c r="R76" i="10"/>
  <c r="R108" i="10" s="1"/>
  <c r="R72" i="10"/>
  <c r="P69" i="10"/>
  <c r="P90" i="10" s="1"/>
  <c r="P72" i="10"/>
  <c r="P66" i="10"/>
  <c r="AB71" i="10"/>
  <c r="AB70" i="10"/>
  <c r="AB76" i="10"/>
  <c r="AB108" i="10" s="1"/>
  <c r="T68" i="10"/>
  <c r="T75" i="10"/>
  <c r="T104" i="10" s="1"/>
  <c r="T74" i="10"/>
  <c r="AH73" i="10"/>
  <c r="AH71" i="10"/>
  <c r="AH74" i="10"/>
  <c r="AC68" i="10"/>
  <c r="AC125" i="10" s="1"/>
  <c r="AC75" i="10"/>
  <c r="AC104" i="10" s="1"/>
  <c r="AC74" i="10"/>
  <c r="R66" i="10"/>
  <c r="R69" i="10"/>
  <c r="R90" i="10" s="1"/>
  <c r="R77" i="10"/>
  <c r="R109" i="10" s="1"/>
  <c r="AC73" i="10"/>
  <c r="AC66" i="10"/>
  <c r="P73" i="10"/>
  <c r="P67" i="10"/>
  <c r="AB72" i="10"/>
  <c r="AB75" i="10"/>
  <c r="AB104" i="10" s="1"/>
  <c r="T72" i="10"/>
  <c r="T76" i="10"/>
  <c r="T108" i="10" s="1"/>
  <c r="T107" i="10" s="1"/>
  <c r="AH68" i="10"/>
  <c r="AH75" i="10"/>
  <c r="AH104" i="10" s="1"/>
  <c r="AC72" i="10"/>
  <c r="AC76" i="10"/>
  <c r="AC108" i="10" s="1"/>
  <c r="AC107" i="10" s="1"/>
  <c r="R67" i="10"/>
  <c r="R70" i="10"/>
  <c r="AL71" i="10"/>
  <c r="AT71" i="10"/>
  <c r="AT76" i="10"/>
  <c r="AT108" i="10" s="1"/>
  <c r="AM71" i="10"/>
  <c r="AJ75" i="10"/>
  <c r="AJ104" i="10" s="1"/>
  <c r="AW67" i="10"/>
  <c r="AW72" i="10"/>
  <c r="V74" i="10"/>
  <c r="AL75" i="10"/>
  <c r="AL104" i="10" s="1"/>
  <c r="AL76" i="10"/>
  <c r="AL108" i="10" s="1"/>
  <c r="AK71" i="10"/>
  <c r="AT72" i="10"/>
  <c r="AT66" i="10"/>
  <c r="AT69" i="10"/>
  <c r="AT90" i="10" s="1"/>
  <c r="AQ73" i="10"/>
  <c r="AQ72" i="10"/>
  <c r="AQ70" i="10"/>
  <c r="AA70" i="10"/>
  <c r="E71" i="10"/>
  <c r="X74" i="10"/>
  <c r="AJ77" i="10"/>
  <c r="AJ109" i="10" s="1"/>
  <c r="AJ72" i="10"/>
  <c r="AJ76" i="10"/>
  <c r="AJ108" i="10" s="1"/>
  <c r="AW70" i="10"/>
  <c r="AW75" i="10"/>
  <c r="AW104" i="10" s="1"/>
  <c r="V71" i="10"/>
  <c r="V68" i="10"/>
  <c r="AL77" i="10"/>
  <c r="AL109" i="10" s="1"/>
  <c r="AK72" i="10"/>
  <c r="AT75" i="10"/>
  <c r="AT104" i="10" s="1"/>
  <c r="AA66" i="10"/>
  <c r="AA77" i="10"/>
  <c r="AA109" i="10" s="1"/>
  <c r="AJ74" i="10"/>
  <c r="AJ68" i="10"/>
  <c r="AJ125" i="10" s="1"/>
  <c r="AL68" i="10"/>
  <c r="AT68" i="10"/>
  <c r="AT129" i="10" s="1"/>
  <c r="AT70" i="10"/>
  <c r="AQ69" i="10"/>
  <c r="AQ90" i="10" s="1"/>
  <c r="AQ67" i="10"/>
  <c r="X67" i="10"/>
  <c r="AJ66" i="10"/>
  <c r="AJ69" i="10"/>
  <c r="AJ90" i="10" s="1"/>
  <c r="V75" i="10"/>
  <c r="V104" i="10" s="1"/>
  <c r="AX77" i="10"/>
  <c r="AX109" i="10" s="1"/>
  <c r="AX76" i="10"/>
  <c r="AX108" i="10" s="1"/>
  <c r="H77" i="10"/>
  <c r="H109" i="10" s="1"/>
  <c r="H74" i="10"/>
  <c r="H69" i="10"/>
  <c r="H90" i="10" s="1"/>
  <c r="E68" i="10"/>
  <c r="E125" i="10" s="1"/>
  <c r="E74" i="10"/>
  <c r="E76" i="10"/>
  <c r="E108" i="10" s="1"/>
  <c r="E67" i="10"/>
  <c r="X73" i="10"/>
  <c r="X66" i="10"/>
  <c r="X68" i="10"/>
  <c r="X69" i="10"/>
  <c r="X90" i="10" s="1"/>
  <c r="X75" i="10"/>
  <c r="X104" i="10" s="1"/>
  <c r="X72" i="10"/>
  <c r="AR71" i="10"/>
  <c r="AR76" i="10"/>
  <c r="AR108" i="10" s="1"/>
  <c r="AX74" i="10"/>
  <c r="AK73" i="10"/>
  <c r="AK76" i="10"/>
  <c r="AK108" i="10" s="1"/>
  <c r="AK74" i="10"/>
  <c r="Z71" i="10"/>
  <c r="Z66" i="10"/>
  <c r="AM66" i="10"/>
  <c r="AM73" i="10"/>
  <c r="AL73" i="10"/>
  <c r="AL66" i="10"/>
  <c r="AL72" i="10"/>
  <c r="AL69" i="10"/>
  <c r="AL90" i="10" s="1"/>
  <c r="V77" i="10"/>
  <c r="V109" i="10" s="1"/>
  <c r="V73" i="10"/>
  <c r="V66" i="10"/>
  <c r="V76" i="10"/>
  <c r="V108" i="10" s="1"/>
  <c r="V69" i="10"/>
  <c r="V90" i="10" s="1"/>
  <c r="V67" i="10"/>
  <c r="AW77" i="10"/>
  <c r="AW109" i="10" s="1"/>
  <c r="AW73" i="10"/>
  <c r="AW66" i="10"/>
  <c r="AW76" i="10"/>
  <c r="AW108" i="10" s="1"/>
  <c r="AW69" i="10"/>
  <c r="AW90" i="10" s="1"/>
  <c r="AW71" i="10"/>
  <c r="AA72" i="10"/>
  <c r="AA76" i="10"/>
  <c r="AA108" i="10" s="1"/>
  <c r="AA67" i="10"/>
  <c r="AA68" i="10"/>
  <c r="AA74" i="10"/>
  <c r="AA71" i="10"/>
  <c r="AG72" i="10"/>
  <c r="AG66" i="10"/>
  <c r="AP72" i="10"/>
  <c r="AP71" i="10"/>
  <c r="AU72" i="10"/>
  <c r="AU66" i="10"/>
  <c r="G73" i="10"/>
  <c r="G72" i="10"/>
  <c r="AY76" i="10"/>
  <c r="AY108" i="10" s="1"/>
  <c r="AY71" i="10"/>
  <c r="AS73" i="10"/>
  <c r="AO70" i="10"/>
  <c r="AO68" i="10"/>
  <c r="AO125" i="10" s="1"/>
  <c r="C72" i="10"/>
  <c r="C76" i="10"/>
  <c r="C108" i="10" s="1"/>
  <c r="C107" i="10" s="1"/>
  <c r="AM68" i="10"/>
  <c r="AM125" i="10" s="1"/>
  <c r="AM75" i="10"/>
  <c r="AM104" i="10" s="1"/>
  <c r="AS68" i="10"/>
  <c r="Z70" i="10"/>
  <c r="Z75" i="10"/>
  <c r="Z104" i="10" s="1"/>
  <c r="E66" i="10"/>
  <c r="E73" i="10"/>
  <c r="E77" i="10"/>
  <c r="E109" i="10" s="1"/>
  <c r="AM72" i="10"/>
  <c r="AM76" i="10"/>
  <c r="AM108" i="10" s="1"/>
  <c r="AM77" i="10"/>
  <c r="AM109" i="10" s="1"/>
  <c r="AS74" i="10"/>
  <c r="AS72" i="10"/>
  <c r="Z67" i="10"/>
  <c r="Z76" i="10"/>
  <c r="Z108" i="10" s="1"/>
  <c r="H68" i="10"/>
  <c r="Z68" i="10"/>
  <c r="U75" i="10"/>
  <c r="U104" i="10" s="1"/>
  <c r="U72" i="10"/>
  <c r="U74" i="10"/>
  <c r="U67" i="10"/>
  <c r="U73" i="10"/>
  <c r="U70" i="10"/>
  <c r="U77" i="10"/>
  <c r="U109" i="10" s="1"/>
  <c r="U71" i="10"/>
  <c r="U68" i="10"/>
  <c r="U66" i="10"/>
  <c r="U76" i="10"/>
  <c r="U108" i="10" s="1"/>
  <c r="U69" i="10"/>
  <c r="U90" i="10" s="1"/>
  <c r="AM74" i="10"/>
  <c r="AS70" i="10"/>
  <c r="H75" i="10"/>
  <c r="H104" i="10" s="1"/>
  <c r="H72" i="10"/>
  <c r="H76" i="10"/>
  <c r="H108" i="10" s="1"/>
  <c r="H66" i="10"/>
  <c r="E75" i="10"/>
  <c r="E104" i="10" s="1"/>
  <c r="E70" i="10"/>
  <c r="AM69" i="10"/>
  <c r="AM90" i="10" s="1"/>
  <c r="AM67" i="10"/>
  <c r="AS71" i="10"/>
  <c r="AS76" i="10"/>
  <c r="AS108" i="10" s="1"/>
  <c r="AS107" i="10" s="1"/>
  <c r="AS75" i="10"/>
  <c r="AS104" i="10" s="1"/>
  <c r="Z69" i="10"/>
  <c r="Z90" i="10" s="1"/>
  <c r="Z72" i="10"/>
  <c r="H70" i="10"/>
  <c r="H67" i="10"/>
  <c r="Z77" i="10"/>
  <c r="Z109" i="10" s="1"/>
  <c r="D75" i="10"/>
  <c r="D104" i="10" s="1"/>
  <c r="D77" i="10"/>
  <c r="D109" i="10" s="1"/>
  <c r="D76" i="10"/>
  <c r="D108" i="10" s="1"/>
  <c r="D69" i="10"/>
  <c r="D90" i="10" s="1"/>
  <c r="AX68" i="10"/>
  <c r="AX71" i="10"/>
  <c r="AX69" i="10"/>
  <c r="AX90" i="10" s="1"/>
  <c r="AR74" i="10"/>
  <c r="AR73" i="10"/>
  <c r="AR77" i="10"/>
  <c r="AR109" i="10" s="1"/>
  <c r="AK66" i="10"/>
  <c r="AK69" i="10"/>
  <c r="AK90" i="10" s="1"/>
  <c r="AK77" i="10"/>
  <c r="AK109" i="10" s="1"/>
  <c r="AX75" i="10"/>
  <c r="AX104" i="10" s="1"/>
  <c r="AX66" i="10"/>
  <c r="AX73" i="10"/>
  <c r="AR70" i="10"/>
  <c r="AR75" i="10"/>
  <c r="AR104" i="10" s="1"/>
  <c r="AR67" i="10"/>
  <c r="AK67" i="10"/>
  <c r="AK70" i="10"/>
  <c r="AX72" i="10"/>
  <c r="AX70" i="10"/>
  <c r="AS66" i="10"/>
  <c r="AS69" i="10"/>
  <c r="AS90" i="10" s="1"/>
  <c r="AR66" i="10"/>
  <c r="AR68" i="10"/>
  <c r="AE125" i="10"/>
  <c r="AE129" i="10"/>
  <c r="L76" i="10"/>
  <c r="L108" i="10" s="1"/>
  <c r="L75" i="10"/>
  <c r="L104" i="10" s="1"/>
  <c r="L71" i="10"/>
  <c r="L67" i="10"/>
  <c r="L77" i="10"/>
  <c r="L109" i="10" s="1"/>
  <c r="L72" i="10"/>
  <c r="L68" i="10"/>
  <c r="L73" i="10"/>
  <c r="L69" i="10"/>
  <c r="L90" i="10" s="1"/>
  <c r="L70" i="10"/>
  <c r="L74" i="10"/>
  <c r="L66" i="10"/>
  <c r="G81" i="10"/>
  <c r="F125" i="10"/>
  <c r="AD76" i="10"/>
  <c r="AD108" i="10" s="1"/>
  <c r="AD75" i="10"/>
  <c r="AD104" i="10" s="1"/>
  <c r="AD71" i="10"/>
  <c r="AD67" i="10"/>
  <c r="AD77" i="10"/>
  <c r="AD109" i="10" s="1"/>
  <c r="AD72" i="10"/>
  <c r="AD68" i="10"/>
  <c r="AD73" i="10"/>
  <c r="AD69" i="10"/>
  <c r="AD90" i="10" s="1"/>
  <c r="AD70" i="10"/>
  <c r="AD74" i="10"/>
  <c r="AD66" i="10"/>
  <c r="AV81" i="10"/>
  <c r="AV129" i="10"/>
  <c r="X107" i="10"/>
  <c r="S81" i="10"/>
  <c r="F107" i="10"/>
  <c r="B133" i="10" l="1"/>
  <c r="G135" i="10"/>
  <c r="AS81" i="10"/>
  <c r="AS133" i="10"/>
  <c r="AS134" i="10"/>
  <c r="AS140" i="10" s="1"/>
  <c r="AS141" i="10" s="1"/>
  <c r="AS142" i="10" s="1"/>
  <c r="AS128" i="10" s="1"/>
  <c r="AS135" i="10"/>
  <c r="AS136" i="10"/>
  <c r="AS137" i="10"/>
  <c r="AU136" i="10"/>
  <c r="AU137" i="10"/>
  <c r="AU135" i="10"/>
  <c r="AU133" i="10"/>
  <c r="AU134" i="10"/>
  <c r="AU140" i="10" s="1"/>
  <c r="R81" i="10"/>
  <c r="R133" i="10"/>
  <c r="R134" i="10"/>
  <c r="R135" i="10"/>
  <c r="R136" i="10"/>
  <c r="R138" i="10" s="1"/>
  <c r="R137" i="10"/>
  <c r="AY81" i="10"/>
  <c r="AY133" i="10"/>
  <c r="AY141" i="10" s="1"/>
  <c r="AY142" i="10" s="1"/>
  <c r="AY128" i="10" s="1"/>
  <c r="AY134" i="10"/>
  <c r="AY140" i="10" s="1"/>
  <c r="AY135" i="10"/>
  <c r="AY136" i="10"/>
  <c r="AY138" i="10" s="1"/>
  <c r="AY137" i="10"/>
  <c r="AZ133" i="10"/>
  <c r="AZ139" i="10" s="1"/>
  <c r="AZ134" i="10"/>
  <c r="AZ140" i="10" s="1"/>
  <c r="AZ135" i="10"/>
  <c r="AZ136" i="10"/>
  <c r="AZ137" i="10"/>
  <c r="M81" i="10"/>
  <c r="M137" i="10"/>
  <c r="M133" i="10"/>
  <c r="M134" i="10"/>
  <c r="M136" i="10"/>
  <c r="M135" i="10"/>
  <c r="AV135" i="10"/>
  <c r="AV134" i="10"/>
  <c r="AV140" i="10" s="1"/>
  <c r="AV136" i="10"/>
  <c r="AV137" i="10"/>
  <c r="AV133" i="10"/>
  <c r="AN81" i="10"/>
  <c r="AN117" i="10" s="1"/>
  <c r="AN135" i="10"/>
  <c r="AN136" i="10"/>
  <c r="AN137" i="10"/>
  <c r="AN134" i="10"/>
  <c r="AN140" i="10" s="1"/>
  <c r="AN133" i="10"/>
  <c r="E81" i="10"/>
  <c r="E137" i="10"/>
  <c r="E136" i="10"/>
  <c r="E138" i="10" s="1"/>
  <c r="E133" i="10"/>
  <c r="E134" i="10"/>
  <c r="E140" i="10" s="1"/>
  <c r="E135" i="10"/>
  <c r="AA81" i="10"/>
  <c r="AA133" i="10"/>
  <c r="AA134" i="10"/>
  <c r="AA135" i="10"/>
  <c r="AA136" i="10"/>
  <c r="AA138" i="10" s="1"/>
  <c r="AA137" i="10"/>
  <c r="AA139" i="10" s="1"/>
  <c r="J81" i="10"/>
  <c r="J133" i="10"/>
  <c r="J134" i="10"/>
  <c r="J140" i="10" s="1"/>
  <c r="J135" i="10"/>
  <c r="J136" i="10"/>
  <c r="J138" i="10" s="1"/>
  <c r="J137" i="10"/>
  <c r="I81" i="10"/>
  <c r="I82" i="10" s="1"/>
  <c r="I133" i="10"/>
  <c r="I134" i="10"/>
  <c r="I140" i="10" s="1"/>
  <c r="I135" i="10"/>
  <c r="I136" i="10"/>
  <c r="I137" i="10"/>
  <c r="AL81" i="10"/>
  <c r="AL137" i="10"/>
  <c r="AL136" i="10"/>
  <c r="AL138" i="10" s="1"/>
  <c r="AL133" i="10"/>
  <c r="AL134" i="10"/>
  <c r="AL140" i="10" s="1"/>
  <c r="AL135" i="10"/>
  <c r="X81" i="10"/>
  <c r="X135" i="10"/>
  <c r="X136" i="10"/>
  <c r="X137" i="10"/>
  <c r="X134" i="10"/>
  <c r="X133" i="10"/>
  <c r="C81" i="10"/>
  <c r="C133" i="10"/>
  <c r="C134" i="10"/>
  <c r="C140" i="10" s="1"/>
  <c r="C135" i="10"/>
  <c r="C136" i="10"/>
  <c r="C137" i="10"/>
  <c r="O81" i="10"/>
  <c r="O82" i="10" s="1"/>
  <c r="O136" i="10"/>
  <c r="O138" i="10" s="1"/>
  <c r="O137" i="10"/>
  <c r="O135" i="10"/>
  <c r="O133" i="10"/>
  <c r="O134" i="10"/>
  <c r="T81" i="10"/>
  <c r="T133" i="10"/>
  <c r="T134" i="10"/>
  <c r="T140" i="10" s="1"/>
  <c r="T135" i="10"/>
  <c r="T136" i="10"/>
  <c r="T137" i="10"/>
  <c r="D81" i="10"/>
  <c r="D117" i="10" s="1"/>
  <c r="D133" i="10"/>
  <c r="D134" i="10"/>
  <c r="D140" i="10" s="1"/>
  <c r="D137" i="10"/>
  <c r="D135" i="10"/>
  <c r="D136" i="10"/>
  <c r="D138" i="10" s="1"/>
  <c r="Q81" i="10"/>
  <c r="Q117" i="10" s="1"/>
  <c r="Q134" i="10"/>
  <c r="Q135" i="10"/>
  <c r="Q133" i="10"/>
  <c r="Q136" i="10"/>
  <c r="Q137" i="10"/>
  <c r="AT81" i="10"/>
  <c r="AT117" i="10" s="1"/>
  <c r="AT137" i="10"/>
  <c r="AT133" i="10"/>
  <c r="AT134" i="10"/>
  <c r="AT140" i="10" s="1"/>
  <c r="AT141" i="10" s="1"/>
  <c r="AT142" i="10" s="1"/>
  <c r="AT128" i="10" s="1"/>
  <c r="AT136" i="10"/>
  <c r="AT135" i="10"/>
  <c r="Y81" i="10"/>
  <c r="Y134" i="10"/>
  <c r="Y135" i="10"/>
  <c r="Y136" i="10"/>
  <c r="Y137" i="10"/>
  <c r="Y133" i="10"/>
  <c r="Y139" i="10" s="1"/>
  <c r="G133" i="10"/>
  <c r="H134" i="10"/>
  <c r="H140" i="10" s="1"/>
  <c r="H141" i="10" s="1"/>
  <c r="H142" i="10" s="1"/>
  <c r="H128" i="10" s="1"/>
  <c r="H133" i="10"/>
  <c r="H135" i="10"/>
  <c r="H136" i="10"/>
  <c r="H138" i="10" s="1"/>
  <c r="H137" i="10"/>
  <c r="H139" i="10" s="1"/>
  <c r="U137" i="10"/>
  <c r="U133" i="10"/>
  <c r="U139" i="10" s="1"/>
  <c r="U134" i="10"/>
  <c r="U140" i="10" s="1"/>
  <c r="U135" i="10"/>
  <c r="U136" i="10"/>
  <c r="AG81" i="10"/>
  <c r="AG117" i="10" s="1"/>
  <c r="AG134" i="10"/>
  <c r="AG135" i="10"/>
  <c r="AG136" i="10"/>
  <c r="AG137" i="10"/>
  <c r="AG133" i="10"/>
  <c r="AC81" i="10"/>
  <c r="AC133" i="10"/>
  <c r="AC137" i="10"/>
  <c r="AC134" i="10"/>
  <c r="AC135" i="10"/>
  <c r="AC136" i="10"/>
  <c r="F81" i="10"/>
  <c r="F136" i="10"/>
  <c r="F137" i="10"/>
  <c r="F133" i="10"/>
  <c r="F134" i="10"/>
  <c r="F140" i="10" s="1"/>
  <c r="F135" i="10"/>
  <c r="G134" i="10"/>
  <c r="G140" i="10" s="1"/>
  <c r="AK81" i="10"/>
  <c r="AK133" i="10"/>
  <c r="AK139" i="10" s="1"/>
  <c r="AK134" i="10"/>
  <c r="AK140" i="10" s="1"/>
  <c r="AK135" i="10"/>
  <c r="AK137" i="10"/>
  <c r="AK136" i="10"/>
  <c r="AK138" i="10" s="1"/>
  <c r="V81" i="10"/>
  <c r="V117" i="10" s="1"/>
  <c r="V137" i="10"/>
  <c r="V133" i="10"/>
  <c r="V134" i="10"/>
  <c r="V140" i="10" s="1"/>
  <c r="V141" i="10" s="1"/>
  <c r="V142" i="10" s="1"/>
  <c r="V128" i="10" s="1"/>
  <c r="V135" i="10"/>
  <c r="V136" i="10"/>
  <c r="AM81" i="10"/>
  <c r="AM136" i="10"/>
  <c r="AM135" i="10"/>
  <c r="AM137" i="10"/>
  <c r="AM133" i="10"/>
  <c r="AM134" i="10"/>
  <c r="P81" i="10"/>
  <c r="P135" i="10"/>
  <c r="P136" i="10"/>
  <c r="P137" i="10"/>
  <c r="P134" i="10"/>
  <c r="P133" i="10"/>
  <c r="AB81" i="10"/>
  <c r="AB133" i="10"/>
  <c r="AB134" i="10"/>
  <c r="AB135" i="10"/>
  <c r="AB136" i="10"/>
  <c r="AB137" i="10"/>
  <c r="AP81" i="10"/>
  <c r="AP82" i="10" s="1"/>
  <c r="AP133" i="10"/>
  <c r="AP134" i="10"/>
  <c r="AP140" i="10" s="1"/>
  <c r="AP135" i="10"/>
  <c r="AP136" i="10"/>
  <c r="AP137" i="10"/>
  <c r="B81" i="10"/>
  <c r="B82" i="10" s="1"/>
  <c r="B136" i="10"/>
  <c r="B137" i="10"/>
  <c r="B135" i="10"/>
  <c r="B134" i="10"/>
  <c r="B140" i="10" s="1"/>
  <c r="K81" i="10"/>
  <c r="K133" i="10"/>
  <c r="K141" i="10" s="1"/>
  <c r="K142" i="10" s="1"/>
  <c r="K128" i="10" s="1"/>
  <c r="K134" i="10"/>
  <c r="K140" i="10" s="1"/>
  <c r="K135" i="10"/>
  <c r="K136" i="10"/>
  <c r="K138" i="10" s="1"/>
  <c r="K137" i="10"/>
  <c r="K139" i="10" s="1"/>
  <c r="AE81" i="10"/>
  <c r="AE136" i="10"/>
  <c r="AE137" i="10"/>
  <c r="AE133" i="10"/>
  <c r="AE139" i="10" s="1"/>
  <c r="AE135" i="10"/>
  <c r="AE134" i="10"/>
  <c r="G137" i="10"/>
  <c r="AD137" i="10"/>
  <c r="AD136" i="10"/>
  <c r="AD138" i="10" s="1"/>
  <c r="AD133" i="10"/>
  <c r="AD139" i="10" s="1"/>
  <c r="AD134" i="10"/>
  <c r="AD135" i="10"/>
  <c r="AR133" i="10"/>
  <c r="AR134" i="10"/>
  <c r="AR140" i="10" s="1"/>
  <c r="AR135" i="10"/>
  <c r="AR136" i="10"/>
  <c r="AR137" i="10"/>
  <c r="Z81" i="10"/>
  <c r="Z117" i="10" s="1"/>
  <c r="Z133" i="10"/>
  <c r="Z134" i="10"/>
  <c r="Z135" i="10"/>
  <c r="Z136" i="10"/>
  <c r="Z137" i="10"/>
  <c r="AH81" i="10"/>
  <c r="AH133" i="10"/>
  <c r="AH139" i="10" s="1"/>
  <c r="AH134" i="10"/>
  <c r="AH135" i="10"/>
  <c r="AH136" i="10"/>
  <c r="AH137" i="10"/>
  <c r="AO81" i="10"/>
  <c r="AO117" i="10" s="1"/>
  <c r="AO134" i="10"/>
  <c r="AO140" i="10" s="1"/>
  <c r="AO133" i="10"/>
  <c r="AO135" i="10"/>
  <c r="AO136" i="10"/>
  <c r="AO137" i="10"/>
  <c r="AQ81" i="10"/>
  <c r="AQ133" i="10"/>
  <c r="AQ134" i="10"/>
  <c r="AQ140" i="10" s="1"/>
  <c r="AQ135" i="10"/>
  <c r="AQ136" i="10"/>
  <c r="AQ137" i="10"/>
  <c r="AQ139" i="10" s="1"/>
  <c r="G136" i="10"/>
  <c r="G138" i="10" s="1"/>
  <c r="AX81" i="10"/>
  <c r="AX133" i="10"/>
  <c r="AX134" i="10"/>
  <c r="AX140" i="10" s="1"/>
  <c r="AX135" i="10"/>
  <c r="AX136" i="10"/>
  <c r="AX138" i="10" s="1"/>
  <c r="AX137" i="10"/>
  <c r="L133" i="10"/>
  <c r="L139" i="10" s="1"/>
  <c r="L134" i="10"/>
  <c r="L140" i="10" s="1"/>
  <c r="L141" i="10" s="1"/>
  <c r="L142" i="10" s="1"/>
  <c r="L128" i="10" s="1"/>
  <c r="L135" i="10"/>
  <c r="L136" i="10"/>
  <c r="L137" i="10"/>
  <c r="AW81" i="10"/>
  <c r="AW117" i="10" s="1"/>
  <c r="AW134" i="10"/>
  <c r="AW140" i="10" s="1"/>
  <c r="AW135" i="10"/>
  <c r="AW133" i="10"/>
  <c r="AW136" i="10"/>
  <c r="AW137" i="10"/>
  <c r="AJ81" i="10"/>
  <c r="AJ133" i="10"/>
  <c r="AJ134" i="10"/>
  <c r="AJ140" i="10" s="1"/>
  <c r="AJ135" i="10"/>
  <c r="AJ136" i="10"/>
  <c r="AJ137" i="10"/>
  <c r="S133" i="10"/>
  <c r="S141" i="10" s="1"/>
  <c r="S142" i="10" s="1"/>
  <c r="S128" i="10" s="1"/>
  <c r="S134" i="10"/>
  <c r="S140" i="10" s="1"/>
  <c r="S135" i="10"/>
  <c r="S136" i="10"/>
  <c r="S137" i="10"/>
  <c r="Y107" i="10"/>
  <c r="AZ129" i="10"/>
  <c r="B107" i="10"/>
  <c r="M107" i="10"/>
  <c r="AN107" i="10"/>
  <c r="AQ107" i="10"/>
  <c r="AN129" i="10"/>
  <c r="S107" i="10"/>
  <c r="AQ125" i="10"/>
  <c r="G107" i="10"/>
  <c r="AY107" i="10"/>
  <c r="AW125" i="10"/>
  <c r="S129" i="10"/>
  <c r="J107" i="10"/>
  <c r="AG125" i="10"/>
  <c r="AB125" i="10"/>
  <c r="J125" i="10"/>
  <c r="O125" i="10"/>
  <c r="AK125" i="10"/>
  <c r="AN78" i="10"/>
  <c r="AN89" i="10" s="1"/>
  <c r="J78" i="10"/>
  <c r="J89" i="10" s="1"/>
  <c r="AK129" i="10"/>
  <c r="J129" i="10"/>
  <c r="B129" i="10"/>
  <c r="S78" i="10"/>
  <c r="S89" i="10" s="1"/>
  <c r="AE78" i="10"/>
  <c r="AE89" i="10" s="1"/>
  <c r="Y129" i="10"/>
  <c r="M125" i="10"/>
  <c r="AV125" i="10"/>
  <c r="F78" i="10"/>
  <c r="F89" i="10" s="1"/>
  <c r="AT125" i="10"/>
  <c r="I107" i="10"/>
  <c r="Y125" i="10"/>
  <c r="AV78" i="10"/>
  <c r="AV89" i="10" s="1"/>
  <c r="AP125" i="10"/>
  <c r="F129" i="10"/>
  <c r="Y78" i="10"/>
  <c r="Y89" i="10" s="1"/>
  <c r="D125" i="10"/>
  <c r="AZ107" i="10"/>
  <c r="Q125" i="10"/>
  <c r="AQ129" i="10"/>
  <c r="AP107" i="10"/>
  <c r="AG129" i="10"/>
  <c r="S125" i="10"/>
  <c r="AP129" i="10"/>
  <c r="AB129" i="10"/>
  <c r="D129" i="10"/>
  <c r="AT107" i="10"/>
  <c r="AO107" i="10"/>
  <c r="AZ78" i="10"/>
  <c r="AZ89" i="10" s="1"/>
  <c r="AY129" i="10"/>
  <c r="AO78" i="10"/>
  <c r="AO89" i="10" s="1"/>
  <c r="AB107" i="10"/>
  <c r="AY125" i="10"/>
  <c r="Q78" i="10"/>
  <c r="Q89" i="10" s="1"/>
  <c r="AZ81" i="10"/>
  <c r="AZ82" i="10" s="1"/>
  <c r="K129" i="10"/>
  <c r="AH129" i="10"/>
  <c r="Q82" i="10"/>
  <c r="Q87" i="10" s="1"/>
  <c r="Q130" i="10" s="1"/>
  <c r="Q144" i="10" s="1"/>
  <c r="Q147" i="10" s="1"/>
  <c r="B78" i="10"/>
  <c r="B89" i="10" s="1"/>
  <c r="AG107" i="10"/>
  <c r="K107" i="10"/>
  <c r="D82" i="10"/>
  <c r="D87" i="10" s="1"/>
  <c r="D130" i="10" s="1"/>
  <c r="D144" i="10" s="1"/>
  <c r="O129" i="10"/>
  <c r="C129" i="10"/>
  <c r="AJ129" i="10"/>
  <c r="G129" i="10"/>
  <c r="I129" i="10"/>
  <c r="K78" i="10"/>
  <c r="K89" i="10" s="1"/>
  <c r="K125" i="10"/>
  <c r="M78" i="10"/>
  <c r="M89" i="10" s="1"/>
  <c r="I78" i="10"/>
  <c r="I89" i="10" s="1"/>
  <c r="B125" i="10"/>
  <c r="M129" i="10"/>
  <c r="G125" i="10"/>
  <c r="I125" i="10"/>
  <c r="O78" i="10"/>
  <c r="O89" i="10" s="1"/>
  <c r="T125" i="10"/>
  <c r="P129" i="10"/>
  <c r="E107" i="10"/>
  <c r="R129" i="10"/>
  <c r="AJ107" i="10"/>
  <c r="R125" i="10"/>
  <c r="P107" i="10"/>
  <c r="AQ78" i="10"/>
  <c r="AQ89" i="10" s="1"/>
  <c r="AA107" i="10"/>
  <c r="R107" i="10"/>
  <c r="P125" i="10"/>
  <c r="G78" i="10"/>
  <c r="G89" i="10" s="1"/>
  <c r="AP78" i="10"/>
  <c r="AP89" i="10" s="1"/>
  <c r="T78" i="10"/>
  <c r="T89" i="10" s="1"/>
  <c r="AC78" i="10"/>
  <c r="AC89" i="10" s="1"/>
  <c r="AU129" i="10"/>
  <c r="AS129" i="10"/>
  <c r="AB78" i="10"/>
  <c r="AB89" i="10" s="1"/>
  <c r="AH78" i="10"/>
  <c r="AH89" i="10" s="1"/>
  <c r="AH125" i="10"/>
  <c r="T129" i="10"/>
  <c r="AU125" i="10"/>
  <c r="AS125" i="10"/>
  <c r="C78" i="10"/>
  <c r="C89" i="10" s="1"/>
  <c r="AY78" i="10"/>
  <c r="AY89" i="10" s="1"/>
  <c r="AU78" i="10"/>
  <c r="AU89" i="10" s="1"/>
  <c r="V107" i="10"/>
  <c r="AL78" i="10"/>
  <c r="AL89" i="10" s="1"/>
  <c r="AJ78" i="10"/>
  <c r="AJ89" i="10" s="1"/>
  <c r="AL107" i="10"/>
  <c r="AC129" i="10"/>
  <c r="V129" i="10"/>
  <c r="R78" i="10"/>
  <c r="R89" i="10" s="1"/>
  <c r="AG78" i="10"/>
  <c r="AG89" i="10" s="1"/>
  <c r="U107" i="10"/>
  <c r="P78" i="10"/>
  <c r="P89" i="10" s="1"/>
  <c r="AW107" i="10"/>
  <c r="AU81" i="10"/>
  <c r="AU117" i="10" s="1"/>
  <c r="AO129" i="10"/>
  <c r="AL125" i="10"/>
  <c r="AW78" i="10"/>
  <c r="AA129" i="10"/>
  <c r="AK107" i="10"/>
  <c r="H107" i="10"/>
  <c r="AM107" i="10"/>
  <c r="AA78" i="10"/>
  <c r="AA89" i="10" s="1"/>
  <c r="X125" i="10"/>
  <c r="E129" i="10"/>
  <c r="AT78" i="10"/>
  <c r="AT89" i="10" s="1"/>
  <c r="AR129" i="10"/>
  <c r="AL129" i="10"/>
  <c r="AA125" i="10"/>
  <c r="V125" i="10"/>
  <c r="AX125" i="10"/>
  <c r="AX107" i="10"/>
  <c r="V78" i="10"/>
  <c r="V89" i="10" s="1"/>
  <c r="X78" i="10"/>
  <c r="X89" i="10" s="1"/>
  <c r="AS78" i="10"/>
  <c r="AS89" i="10" s="1"/>
  <c r="AX129" i="10"/>
  <c r="X129" i="10"/>
  <c r="D107" i="10"/>
  <c r="Z78" i="10"/>
  <c r="Z89" i="10" s="1"/>
  <c r="E78" i="10"/>
  <c r="E89" i="10" s="1"/>
  <c r="AM78" i="10"/>
  <c r="AM89" i="10" s="1"/>
  <c r="AR107" i="10"/>
  <c r="U129" i="10"/>
  <c r="U125" i="10"/>
  <c r="AK78" i="10"/>
  <c r="AK89" i="10" s="1"/>
  <c r="Z125" i="10"/>
  <c r="Z129" i="10"/>
  <c r="AM129" i="10"/>
  <c r="AR125" i="10"/>
  <c r="H78" i="10"/>
  <c r="H89" i="10" s="1"/>
  <c r="H81" i="10"/>
  <c r="H129" i="10"/>
  <c r="H125" i="10"/>
  <c r="AR78" i="10"/>
  <c r="AR89" i="10" s="1"/>
  <c r="D78" i="10"/>
  <c r="D89" i="10" s="1"/>
  <c r="U81" i="10"/>
  <c r="U78" i="10"/>
  <c r="U89" i="10" s="1"/>
  <c r="Z107" i="10"/>
  <c r="AR81" i="10"/>
  <c r="AR82" i="10" s="1"/>
  <c r="AX78" i="10"/>
  <c r="AX89" i="10" s="1"/>
  <c r="L107" i="10"/>
  <c r="O117" i="10"/>
  <c r="AX117" i="10"/>
  <c r="AX82" i="10"/>
  <c r="AT82" i="10"/>
  <c r="AK117" i="10"/>
  <c r="AK82" i="10"/>
  <c r="AL117" i="10"/>
  <c r="AL82" i="10"/>
  <c r="AD107" i="10"/>
  <c r="AH117" i="10"/>
  <c r="AH82" i="10"/>
  <c r="I117" i="10"/>
  <c r="AB117" i="10"/>
  <c r="AB82" i="10"/>
  <c r="AS117" i="10"/>
  <c r="AS82" i="10"/>
  <c r="X117" i="10"/>
  <c r="X82" i="10"/>
  <c r="L78" i="10"/>
  <c r="L89" i="10" s="1"/>
  <c r="L81" i="10"/>
  <c r="F117" i="10"/>
  <c r="F82" i="10"/>
  <c r="AJ117" i="10"/>
  <c r="AJ82" i="10"/>
  <c r="R117" i="10"/>
  <c r="R82" i="10"/>
  <c r="S117" i="10"/>
  <c r="S82" i="10"/>
  <c r="AV117" i="10"/>
  <c r="AV82" i="10"/>
  <c r="AD78" i="10"/>
  <c r="AD89" i="10" s="1"/>
  <c r="AD81" i="10"/>
  <c r="AC117" i="10"/>
  <c r="AC82" i="10"/>
  <c r="AY117" i="10"/>
  <c r="AY82" i="10"/>
  <c r="G117" i="10"/>
  <c r="G82" i="10"/>
  <c r="AQ117" i="10"/>
  <c r="AQ82" i="10"/>
  <c r="L125" i="10"/>
  <c r="L129" i="10"/>
  <c r="C117" i="10"/>
  <c r="C82" i="10"/>
  <c r="M117" i="10"/>
  <c r="M82" i="10"/>
  <c r="J117" i="10"/>
  <c r="J82" i="10"/>
  <c r="AP117" i="10"/>
  <c r="T117" i="10"/>
  <c r="T82" i="10"/>
  <c r="Y117" i="10"/>
  <c r="Y82" i="10"/>
  <c r="AE117" i="10"/>
  <c r="AE82" i="10"/>
  <c r="E117" i="10"/>
  <c r="E82" i="10"/>
  <c r="AA117" i="10"/>
  <c r="AA82" i="10"/>
  <c r="AD125" i="10"/>
  <c r="AD129" i="10"/>
  <c r="K117" i="10"/>
  <c r="K82" i="10"/>
  <c r="P117" i="10"/>
  <c r="P82" i="10"/>
  <c r="AM117" i="10"/>
  <c r="AM82" i="10"/>
  <c r="B87" i="10" l="1"/>
  <c r="B130" i="10" s="1"/>
  <c r="B144" i="10" s="1"/>
  <c r="C138" i="10"/>
  <c r="C141" i="10"/>
  <c r="C142" i="10" s="1"/>
  <c r="C128" i="10" s="1"/>
  <c r="B117" i="10"/>
  <c r="S138" i="10"/>
  <c r="AQ141" i="10"/>
  <c r="AQ142" i="10" s="1"/>
  <c r="AQ128" i="10" s="1"/>
  <c r="AB138" i="10"/>
  <c r="AB140" i="10" s="1"/>
  <c r="AB141" i="10" s="1"/>
  <c r="AB142" i="10" s="1"/>
  <c r="AB128" i="10" s="1"/>
  <c r="AC139" i="10"/>
  <c r="U138" i="10"/>
  <c r="AV139" i="10"/>
  <c r="R140" i="10"/>
  <c r="AD140" i="10"/>
  <c r="Q139" i="10"/>
  <c r="D139" i="10"/>
  <c r="AV138" i="10"/>
  <c r="AS138" i="10"/>
  <c r="F138" i="10"/>
  <c r="AE138" i="10"/>
  <c r="AB139" i="10"/>
  <c r="AW82" i="10"/>
  <c r="Z82" i="10"/>
  <c r="Z83" i="10" s="1"/>
  <c r="Z88" i="10" s="1"/>
  <c r="AJ138" i="10"/>
  <c r="AQ138" i="10"/>
  <c r="AR138" i="10"/>
  <c r="Y138" i="10"/>
  <c r="AL139" i="10"/>
  <c r="E139" i="10"/>
  <c r="AO82" i="10"/>
  <c r="AG82" i="10"/>
  <c r="AM140" i="10"/>
  <c r="AM141" i="10" s="1"/>
  <c r="AM142" i="10" s="1"/>
  <c r="AM128" i="10" s="1"/>
  <c r="T141" i="10"/>
  <c r="T142" i="10" s="1"/>
  <c r="T128" i="10" s="1"/>
  <c r="S139" i="10"/>
  <c r="AJ141" i="10"/>
  <c r="AJ142" i="10" s="1"/>
  <c r="AJ128" i="10" s="1"/>
  <c r="Z138" i="10"/>
  <c r="Z140" i="10" s="1"/>
  <c r="Z141" i="10" s="1"/>
  <c r="Z142" i="10" s="1"/>
  <c r="Z128" i="10" s="1"/>
  <c r="AR141" i="10"/>
  <c r="AR142" i="10" s="1"/>
  <c r="AR128" i="10" s="1"/>
  <c r="B138" i="10"/>
  <c r="P139" i="10"/>
  <c r="AM138" i="10"/>
  <c r="F141" i="10"/>
  <c r="F142" i="10" s="1"/>
  <c r="F128" i="10" s="1"/>
  <c r="T139" i="10"/>
  <c r="C139" i="10"/>
  <c r="X139" i="10"/>
  <c r="M139" i="10"/>
  <c r="AY139" i="10"/>
  <c r="AU138" i="10"/>
  <c r="AN82" i="10"/>
  <c r="AJ139" i="10"/>
  <c r="AR139" i="10"/>
  <c r="AE140" i="10"/>
  <c r="AE141" i="10" s="1"/>
  <c r="AE142" i="10" s="1"/>
  <c r="AE128" i="10" s="1"/>
  <c r="P138" i="10"/>
  <c r="P140" i="10" s="1"/>
  <c r="P141" i="10" s="1"/>
  <c r="P142" i="10" s="1"/>
  <c r="P128" i="10" s="1"/>
  <c r="F139" i="10"/>
  <c r="Q138" i="10"/>
  <c r="Q140" i="10" s="1"/>
  <c r="Q141" i="10" s="1"/>
  <c r="Q142" i="10" s="1"/>
  <c r="Q128" i="10" s="1"/>
  <c r="D141" i="10"/>
  <c r="D142" i="10" s="1"/>
  <c r="D128" i="10" s="1"/>
  <c r="X138" i="10"/>
  <c r="X140" i="10" s="1"/>
  <c r="X141" i="10" s="1"/>
  <c r="X142" i="10" s="1"/>
  <c r="X128" i="10" s="1"/>
  <c r="V82" i="10"/>
  <c r="L138" i="10"/>
  <c r="AX139" i="10"/>
  <c r="AX141" i="10"/>
  <c r="AX142" i="10" s="1"/>
  <c r="AX128" i="10" s="1"/>
  <c r="AH138" i="10"/>
  <c r="AH140" i="10" s="1"/>
  <c r="AH141" i="10" s="1"/>
  <c r="AH142" i="10" s="1"/>
  <c r="AH128" i="10" s="1"/>
  <c r="AD141" i="10"/>
  <c r="AD142" i="10" s="1"/>
  <c r="AD128" i="10" s="1"/>
  <c r="V138" i="10"/>
  <c r="R139" i="10"/>
  <c r="R141" i="10"/>
  <c r="R142" i="10" s="1"/>
  <c r="R128" i="10" s="1"/>
  <c r="Z139" i="10"/>
  <c r="AP138" i="10"/>
  <c r="AK141" i="10"/>
  <c r="AK142" i="10" s="1"/>
  <c r="AK128" i="10" s="1"/>
  <c r="AG139" i="10"/>
  <c r="U141" i="10"/>
  <c r="U142" i="10" s="1"/>
  <c r="U128" i="10" s="1"/>
  <c r="G139" i="10"/>
  <c r="G141" i="10"/>
  <c r="G142" i="10" s="1"/>
  <c r="G128" i="10" s="1"/>
  <c r="AT138" i="10"/>
  <c r="O139" i="10"/>
  <c r="I138" i="10"/>
  <c r="AN141" i="10"/>
  <c r="AN142" i="10" s="1"/>
  <c r="AN128" i="10" s="1"/>
  <c r="AV141" i="10"/>
  <c r="AV142" i="10" s="1"/>
  <c r="AV128" i="10" s="1"/>
  <c r="AW138" i="10"/>
  <c r="AO138" i="10"/>
  <c r="B141" i="10"/>
  <c r="B142" i="10" s="1"/>
  <c r="B128" i="10" s="1"/>
  <c r="B139" i="10"/>
  <c r="O140" i="10"/>
  <c r="O141" i="10" s="1"/>
  <c r="O142" i="10" s="1"/>
  <c r="O128" i="10" s="1"/>
  <c r="J139" i="10"/>
  <c r="J141" i="10"/>
  <c r="J142" i="10" s="1"/>
  <c r="J128" i="10" s="1"/>
  <c r="AN139" i="10"/>
  <c r="AZ138" i="10"/>
  <c r="AW139" i="10"/>
  <c r="AW141" i="10"/>
  <c r="AW142" i="10" s="1"/>
  <c r="AW128" i="10" s="1"/>
  <c r="AM139" i="10"/>
  <c r="V139" i="10"/>
  <c r="AC138" i="10"/>
  <c r="AC140" i="10" s="1"/>
  <c r="AC141" i="10" s="1"/>
  <c r="AC142" i="10" s="1"/>
  <c r="AC128" i="10" s="1"/>
  <c r="AG138" i="10"/>
  <c r="AG140" i="10" s="1"/>
  <c r="AG141" i="10" s="1"/>
  <c r="AG142" i="10" s="1"/>
  <c r="AG128" i="10" s="1"/>
  <c r="AT139" i="10"/>
  <c r="T138" i="10"/>
  <c r="AL141" i="10"/>
  <c r="AL142" i="10" s="1"/>
  <c r="AL128" i="10" s="1"/>
  <c r="E141" i="10"/>
  <c r="E142" i="10" s="1"/>
  <c r="E128" i="10" s="1"/>
  <c r="AN138" i="10"/>
  <c r="AU139" i="10"/>
  <c r="AU141" i="10"/>
  <c r="AU142" i="10" s="1"/>
  <c r="AU128" i="10" s="1"/>
  <c r="AS139" i="10"/>
  <c r="AO141" i="10"/>
  <c r="AO142" i="10" s="1"/>
  <c r="AO128" i="10" s="1"/>
  <c r="AO139" i="10"/>
  <c r="AP139" i="10"/>
  <c r="AP141" i="10"/>
  <c r="AP142" i="10" s="1"/>
  <c r="AP128" i="10" s="1"/>
  <c r="Y140" i="10"/>
  <c r="Y141" i="10" s="1"/>
  <c r="Y142" i="10" s="1"/>
  <c r="Y128" i="10" s="1"/>
  <c r="I139" i="10"/>
  <c r="I141" i="10"/>
  <c r="I142" i="10" s="1"/>
  <c r="I128" i="10" s="1"/>
  <c r="AA140" i="10"/>
  <c r="AA141" i="10" s="1"/>
  <c r="AA142" i="10" s="1"/>
  <c r="AA128" i="10" s="1"/>
  <c r="M138" i="10"/>
  <c r="M140" i="10" s="1"/>
  <c r="M141" i="10" s="1"/>
  <c r="M142" i="10" s="1"/>
  <c r="M128" i="10" s="1"/>
  <c r="AZ141" i="10"/>
  <c r="AZ142" i="10" s="1"/>
  <c r="AZ128" i="10" s="1"/>
  <c r="D145" i="10"/>
  <c r="D148" i="10" s="1"/>
  <c r="D147" i="10"/>
  <c r="AU82" i="10"/>
  <c r="AU87" i="10" s="1"/>
  <c r="AU130" i="10" s="1"/>
  <c r="AU144" i="10" s="1"/>
  <c r="D83" i="10"/>
  <c r="D85" i="10" s="1"/>
  <c r="Q83" i="10"/>
  <c r="Q88" i="10" s="1"/>
  <c r="Q91" i="10" s="1"/>
  <c r="Q96" i="10" s="1"/>
  <c r="AZ117" i="10"/>
  <c r="Z87" i="10"/>
  <c r="Z130" i="10" s="1"/>
  <c r="Z144" i="10" s="1"/>
  <c r="Z147" i="10" s="1"/>
  <c r="AR117" i="10"/>
  <c r="U117" i="10"/>
  <c r="U82" i="10"/>
  <c r="Z85" i="10"/>
  <c r="H82" i="10"/>
  <c r="H117" i="10"/>
  <c r="K83" i="10"/>
  <c r="K88" i="10" s="1"/>
  <c r="K87" i="10"/>
  <c r="K130" i="10" s="1"/>
  <c r="K144" i="10" s="1"/>
  <c r="K147" i="10" s="1"/>
  <c r="AE83" i="10"/>
  <c r="AE88" i="10" s="1"/>
  <c r="AE87" i="10"/>
  <c r="AE130" i="10" s="1"/>
  <c r="AE144" i="10" s="1"/>
  <c r="AE147" i="10" s="1"/>
  <c r="AJ83" i="10"/>
  <c r="AJ88" i="10" s="1"/>
  <c r="AJ87" i="10"/>
  <c r="AJ130" i="10" s="1"/>
  <c r="AJ144" i="10" s="1"/>
  <c r="P83" i="10"/>
  <c r="P88" i="10" s="1"/>
  <c r="P87" i="10"/>
  <c r="P130" i="10" s="1"/>
  <c r="P144" i="10" s="1"/>
  <c r="P147" i="10" s="1"/>
  <c r="E83" i="10"/>
  <c r="E87" i="10"/>
  <c r="E130" i="10" s="1"/>
  <c r="E144" i="10" s="1"/>
  <c r="M83" i="10"/>
  <c r="M87" i="10"/>
  <c r="M130" i="10" s="1"/>
  <c r="M144" i="10" s="1"/>
  <c r="M147" i="10" s="1"/>
  <c r="B83" i="10"/>
  <c r="AC83" i="10"/>
  <c r="AC88" i="10" s="1"/>
  <c r="AC87" i="10"/>
  <c r="AC130" i="10" s="1"/>
  <c r="AD117" i="10"/>
  <c r="AD82" i="10"/>
  <c r="R83" i="10"/>
  <c r="R87" i="10"/>
  <c r="R130" i="10" s="1"/>
  <c r="R144" i="10" s="1"/>
  <c r="R147" i="10" s="1"/>
  <c r="X83" i="10"/>
  <c r="X87" i="10"/>
  <c r="X130" i="10" s="1"/>
  <c r="X144" i="10" s="1"/>
  <c r="X147" i="10" s="1"/>
  <c r="AB83" i="10"/>
  <c r="AB87" i="10"/>
  <c r="AB130" i="10" s="1"/>
  <c r="AB144" i="10" s="1"/>
  <c r="AB147" i="10" s="1"/>
  <c r="AL83" i="10"/>
  <c r="AL87" i="10"/>
  <c r="AL130" i="10" s="1"/>
  <c r="AL144" i="10" s="1"/>
  <c r="AL147" i="10" s="1"/>
  <c r="I83" i="10"/>
  <c r="I88" i="10" s="1"/>
  <c r="I87" i="10"/>
  <c r="I130" i="10" s="1"/>
  <c r="I144" i="10" s="1"/>
  <c r="I147" i="10" s="1"/>
  <c r="AK83" i="10"/>
  <c r="AK88" i="10" s="1"/>
  <c r="AK87" i="10"/>
  <c r="AK130" i="10" s="1"/>
  <c r="AK144" i="10" s="1"/>
  <c r="AM83" i="10"/>
  <c r="AM88" i="10" s="1"/>
  <c r="AM87" i="10"/>
  <c r="AM130" i="10" s="1"/>
  <c r="AA83" i="10"/>
  <c r="AA87" i="10"/>
  <c r="AA130" i="10" s="1"/>
  <c r="AA144" i="10" s="1"/>
  <c r="AA147" i="10" s="1"/>
  <c r="V83" i="10"/>
  <c r="V87" i="10"/>
  <c r="V130" i="10" s="1"/>
  <c r="V144" i="10" s="1"/>
  <c r="G83" i="10"/>
  <c r="G88" i="10" s="1"/>
  <c r="G87" i="10"/>
  <c r="G130" i="10" s="1"/>
  <c r="G144" i="10" s="1"/>
  <c r="AY83" i="10"/>
  <c r="AY88" i="10" s="1"/>
  <c r="AY87" i="10"/>
  <c r="AY130" i="10" s="1"/>
  <c r="AY144" i="10" s="1"/>
  <c r="AY147" i="10" s="1"/>
  <c r="AO83" i="10"/>
  <c r="AO87" i="10"/>
  <c r="AO130" i="10" s="1"/>
  <c r="S83" i="10"/>
  <c r="S87" i="10"/>
  <c r="S130" i="10" s="1"/>
  <c r="S144" i="10" s="1"/>
  <c r="S147" i="10" s="1"/>
  <c r="AZ83" i="10"/>
  <c r="AZ87" i="10"/>
  <c r="AZ130" i="10" s="1"/>
  <c r="AZ144" i="10" s="1"/>
  <c r="AS83" i="10"/>
  <c r="AS87" i="10"/>
  <c r="AS130" i="10" s="1"/>
  <c r="AS144" i="10" s="1"/>
  <c r="AS147" i="10" s="1"/>
  <c r="AH83" i="10"/>
  <c r="AH88" i="10" s="1"/>
  <c r="AH87" i="10"/>
  <c r="AH130" i="10" s="1"/>
  <c r="AH144" i="10" s="1"/>
  <c r="AH147" i="10" s="1"/>
  <c r="AR83" i="10"/>
  <c r="AR87" i="10"/>
  <c r="AR130" i="10" s="1"/>
  <c r="AR144" i="10" s="1"/>
  <c r="O83" i="10"/>
  <c r="O87" i="10"/>
  <c r="O130" i="10" s="1"/>
  <c r="O144" i="10" s="1"/>
  <c r="O147" i="10" s="1"/>
  <c r="Y83" i="10"/>
  <c r="Y88" i="10" s="1"/>
  <c r="Y87" i="10"/>
  <c r="Y130" i="10" s="1"/>
  <c r="Y144" i="10" s="1"/>
  <c r="Y147" i="10" s="1"/>
  <c r="AG83" i="10"/>
  <c r="AG88" i="10" s="1"/>
  <c r="AG87" i="10"/>
  <c r="AG130" i="10" s="1"/>
  <c r="AG144" i="10" s="1"/>
  <c r="AG147" i="10" s="1"/>
  <c r="AW83" i="10"/>
  <c r="AW87" i="10"/>
  <c r="AW130" i="10" s="1"/>
  <c r="AW144" i="10" s="1"/>
  <c r="T83" i="10"/>
  <c r="T87" i="10"/>
  <c r="T130" i="10" s="1"/>
  <c r="T144" i="10" s="1"/>
  <c r="T147" i="10" s="1"/>
  <c r="AP83" i="10"/>
  <c r="AP87" i="10"/>
  <c r="AP130" i="10" s="1"/>
  <c r="AP144" i="10" s="1"/>
  <c r="J83" i="10"/>
  <c r="J87" i="10"/>
  <c r="J130" i="10" s="1"/>
  <c r="J144" i="10" s="1"/>
  <c r="J147" i="10" s="1"/>
  <c r="C83" i="10"/>
  <c r="C87" i="10"/>
  <c r="C130" i="10" s="1"/>
  <c r="C144" i="10" s="1"/>
  <c r="AQ83" i="10"/>
  <c r="AQ87" i="10"/>
  <c r="AQ130" i="10" s="1"/>
  <c r="AQ144" i="10" s="1"/>
  <c r="AV83" i="10"/>
  <c r="AV87" i="10"/>
  <c r="AV130" i="10" s="1"/>
  <c r="AV144" i="10" s="1"/>
  <c r="F83" i="10"/>
  <c r="F87" i="10"/>
  <c r="F130" i="10" s="1"/>
  <c r="F144" i="10" s="1"/>
  <c r="L117" i="10"/>
  <c r="L82" i="10"/>
  <c r="AT83" i="10"/>
  <c r="AT87" i="10"/>
  <c r="AT130" i="10" s="1"/>
  <c r="AT144" i="10" s="1"/>
  <c r="AT147" i="10" s="1"/>
  <c r="AX83" i="10"/>
  <c r="AX87" i="10"/>
  <c r="AX130" i="10" s="1"/>
  <c r="AX144" i="10" s="1"/>
  <c r="AN87" i="10" l="1"/>
  <c r="AN130" i="10" s="1"/>
  <c r="AN83" i="10"/>
  <c r="AX147" i="10"/>
  <c r="AX145" i="10"/>
  <c r="AX148" i="10" s="1"/>
  <c r="E145" i="10"/>
  <c r="E148" i="10" s="1"/>
  <c r="E147" i="10"/>
  <c r="C145" i="10"/>
  <c r="C148" i="10" s="1"/>
  <c r="C147" i="10"/>
  <c r="AW147" i="10"/>
  <c r="AW145" i="10"/>
  <c r="AW148" i="10" s="1"/>
  <c r="AR145" i="10"/>
  <c r="AR148" i="10" s="1"/>
  <c r="AR147" i="10"/>
  <c r="V147" i="10"/>
  <c r="V145" i="10"/>
  <c r="V148" i="10" s="1"/>
  <c r="AV145" i="10"/>
  <c r="AV148" i="10" s="1"/>
  <c r="AV147" i="10"/>
  <c r="AZ147" i="10"/>
  <c r="AZ145" i="10"/>
  <c r="AZ148" i="10" s="1"/>
  <c r="B145" i="10"/>
  <c r="B148" i="10" s="1"/>
  <c r="B147" i="10"/>
  <c r="AJ147" i="10"/>
  <c r="AJ145" i="10"/>
  <c r="AJ148" i="10" s="1"/>
  <c r="AU145" i="10"/>
  <c r="AU148" i="10" s="1"/>
  <c r="AU147" i="10"/>
  <c r="AP147" i="10"/>
  <c r="AP145" i="10"/>
  <c r="AP148" i="10" s="1"/>
  <c r="G147" i="10"/>
  <c r="G145" i="10"/>
  <c r="G148" i="10" s="1"/>
  <c r="F147" i="10"/>
  <c r="F145" i="10"/>
  <c r="F148" i="10" s="1"/>
  <c r="AU83" i="10"/>
  <c r="AU88" i="10" s="1"/>
  <c r="AU91" i="10" s="1"/>
  <c r="AU96" i="10" s="1"/>
  <c r="AQ145" i="10"/>
  <c r="AQ148" i="10" s="1"/>
  <c r="AQ147" i="10"/>
  <c r="AK145" i="10"/>
  <c r="AK148" i="10" s="1"/>
  <c r="AK147" i="10"/>
  <c r="AC85" i="10"/>
  <c r="D88" i="10"/>
  <c r="D91" i="10" s="1"/>
  <c r="D96" i="10" s="1"/>
  <c r="Q85" i="10"/>
  <c r="AK85" i="10"/>
  <c r="Z91" i="10"/>
  <c r="Z96" i="10" s="1"/>
  <c r="Q92" i="10"/>
  <c r="Q97" i="10" s="1"/>
  <c r="AE85" i="10"/>
  <c r="AM85" i="10"/>
  <c r="AJ85" i="10"/>
  <c r="U87" i="10"/>
  <c r="U130" i="10" s="1"/>
  <c r="U144" i="10" s="1"/>
  <c r="U83" i="10"/>
  <c r="H83" i="10"/>
  <c r="H88" i="10" s="1"/>
  <c r="H87" i="10"/>
  <c r="H130" i="10" s="1"/>
  <c r="H144" i="10" s="1"/>
  <c r="H147" i="10" s="1"/>
  <c r="AH85" i="10"/>
  <c r="P85" i="10"/>
  <c r="K85" i="10"/>
  <c r="AG85" i="10"/>
  <c r="I85" i="10"/>
  <c r="G85" i="10"/>
  <c r="D92" i="10"/>
  <c r="D97" i="10" s="1"/>
  <c r="AX88" i="10"/>
  <c r="AX91" i="10" s="1"/>
  <c r="AX96" i="10" s="1"/>
  <c r="AX85" i="10"/>
  <c r="AK91" i="10"/>
  <c r="AK96" i="10" s="1"/>
  <c r="P91" i="10"/>
  <c r="P96" i="10" s="1"/>
  <c r="F88" i="10"/>
  <c r="F91" i="10" s="1"/>
  <c r="F96" i="10" s="1"/>
  <c r="F85" i="10"/>
  <c r="J88" i="10"/>
  <c r="J85" i="10"/>
  <c r="T88" i="10"/>
  <c r="T91" i="10" s="1"/>
  <c r="T96" i="10" s="1"/>
  <c r="T85" i="10"/>
  <c r="O88" i="10"/>
  <c r="O85" i="10"/>
  <c r="AZ88" i="10"/>
  <c r="AZ91" i="10" s="1"/>
  <c r="AZ96" i="10" s="1"/>
  <c r="AZ85" i="10"/>
  <c r="G91" i="10"/>
  <c r="G96" i="10" s="1"/>
  <c r="AB88" i="10"/>
  <c r="AB91" i="10" s="1"/>
  <c r="AB96" i="10" s="1"/>
  <c r="AB85" i="10"/>
  <c r="AD83" i="10"/>
  <c r="AD87" i="10"/>
  <c r="AD130" i="10" s="1"/>
  <c r="AD144" i="10" s="1"/>
  <c r="AD147" i="10" s="1"/>
  <c r="AV88" i="10"/>
  <c r="AV91" i="10" s="1"/>
  <c r="AV96" i="10" s="1"/>
  <c r="AV85" i="10"/>
  <c r="AG91" i="10"/>
  <c r="AG96" i="10" s="1"/>
  <c r="AH91" i="10"/>
  <c r="AH96" i="10" s="1"/>
  <c r="V88" i="10"/>
  <c r="V85" i="10"/>
  <c r="M88" i="10"/>
  <c r="M91" i="10" s="1"/>
  <c r="M96" i="10" s="1"/>
  <c r="M85" i="10"/>
  <c r="AJ91" i="10"/>
  <c r="AJ96" i="10" s="1"/>
  <c r="AQ88" i="10"/>
  <c r="AQ85" i="10"/>
  <c r="AT88" i="10"/>
  <c r="AT91" i="10" s="1"/>
  <c r="AT96" i="10" s="1"/>
  <c r="AT85" i="10"/>
  <c r="AY85" i="10"/>
  <c r="AW88" i="10"/>
  <c r="AW85" i="10"/>
  <c r="AW84" i="10" s="1"/>
  <c r="AW89" i="10" s="1"/>
  <c r="Y91" i="10"/>
  <c r="Y96" i="10" s="1"/>
  <c r="AO88" i="10"/>
  <c r="AO91" i="10" s="1"/>
  <c r="AO96" i="10" s="1"/>
  <c r="AO85" i="10"/>
  <c r="AA88" i="10"/>
  <c r="AA91" i="10" s="1"/>
  <c r="AA85" i="10"/>
  <c r="I91" i="10"/>
  <c r="I96" i="10" s="1"/>
  <c r="B88" i="10"/>
  <c r="B85" i="10"/>
  <c r="E88" i="10"/>
  <c r="E85" i="10"/>
  <c r="AE91" i="10"/>
  <c r="AE96" i="10" s="1"/>
  <c r="AM91" i="10"/>
  <c r="AM96" i="10" s="1"/>
  <c r="K91" i="10"/>
  <c r="K96" i="10" s="1"/>
  <c r="L83" i="10"/>
  <c r="L87" i="10"/>
  <c r="L130" i="10" s="1"/>
  <c r="L144" i="10" s="1"/>
  <c r="L147" i="10" s="1"/>
  <c r="C88" i="10"/>
  <c r="C91" i="10" s="1"/>
  <c r="C85" i="10"/>
  <c r="AP88" i="10"/>
  <c r="AP91" i="10" s="1"/>
  <c r="AP85" i="10"/>
  <c r="AR88" i="10"/>
  <c r="AR85" i="10"/>
  <c r="AS88" i="10"/>
  <c r="AS91" i="10" s="1"/>
  <c r="AS96" i="10" s="1"/>
  <c r="AS85" i="10"/>
  <c r="S88" i="10"/>
  <c r="S85" i="10"/>
  <c r="AY91" i="10"/>
  <c r="AY96" i="10" s="1"/>
  <c r="AL88" i="10"/>
  <c r="AL85" i="10"/>
  <c r="X88" i="10"/>
  <c r="X85" i="10"/>
  <c r="R88" i="10"/>
  <c r="R85" i="10"/>
  <c r="AC91" i="10"/>
  <c r="AC96" i="10" s="1"/>
  <c r="Y85" i="10"/>
  <c r="AU85" i="10" l="1"/>
  <c r="AN88" i="10"/>
  <c r="AN85" i="10"/>
  <c r="U147" i="10"/>
  <c r="BB147" i="10" s="1"/>
  <c r="U145" i="10"/>
  <c r="U148" i="10" s="1"/>
  <c r="BB148" i="10" s="1"/>
  <c r="Z92" i="10"/>
  <c r="Z97" i="10" s="1"/>
  <c r="H91" i="10"/>
  <c r="H96" i="10" s="1"/>
  <c r="Q93" i="10"/>
  <c r="Q98" i="10" s="1"/>
  <c r="Q99" i="10" s="1"/>
  <c r="Q100" i="10" s="1"/>
  <c r="Q101" i="10" s="1"/>
  <c r="H85" i="10"/>
  <c r="AH92" i="10"/>
  <c r="AH97" i="10" s="1"/>
  <c r="D93" i="10"/>
  <c r="D98" i="10" s="1"/>
  <c r="D99" i="10" s="1"/>
  <c r="D100" i="10" s="1"/>
  <c r="D101" i="10" s="1"/>
  <c r="U88" i="10"/>
  <c r="U85" i="10"/>
  <c r="AG92" i="10"/>
  <c r="AG97" i="10" s="1"/>
  <c r="AE92" i="10"/>
  <c r="AE97" i="10" s="1"/>
  <c r="AX92" i="10"/>
  <c r="AX97" i="10" s="1"/>
  <c r="AU92" i="10"/>
  <c r="AK92" i="10"/>
  <c r="AK97" i="10" s="1"/>
  <c r="AL91" i="10"/>
  <c r="AL96" i="10" s="1"/>
  <c r="AC92" i="10"/>
  <c r="AC97" i="10" s="1"/>
  <c r="T92" i="10"/>
  <c r="T97" i="10" s="1"/>
  <c r="G92" i="10"/>
  <c r="G97" i="10" s="1"/>
  <c r="I92" i="10"/>
  <c r="I97" i="10" s="1"/>
  <c r="J91" i="10"/>
  <c r="J96" i="10" s="1"/>
  <c r="B91" i="10"/>
  <c r="B96" i="10" s="1"/>
  <c r="C96" i="10"/>
  <c r="AP96" i="10"/>
  <c r="AA96" i="10"/>
  <c r="AA92" i="10"/>
  <c r="AA97" i="10" s="1"/>
  <c r="M92" i="10"/>
  <c r="M97" i="10" s="1"/>
  <c r="AS92" i="10"/>
  <c r="AS97" i="10" s="1"/>
  <c r="AR91" i="10"/>
  <c r="AR96" i="10" s="1"/>
  <c r="AD88" i="10"/>
  <c r="AD91" i="10" s="1"/>
  <c r="AD96" i="10" s="1"/>
  <c r="AD85" i="10"/>
  <c r="AO92" i="10"/>
  <c r="AO97" i="10" s="1"/>
  <c r="O91" i="10"/>
  <c r="O96" i="10" s="1"/>
  <c r="V91" i="10"/>
  <c r="V92" i="10" s="1"/>
  <c r="V97" i="10" s="1"/>
  <c r="L88" i="10"/>
  <c r="L91" i="10" s="1"/>
  <c r="L96" i="10" s="1"/>
  <c r="L85" i="10"/>
  <c r="R91" i="10"/>
  <c r="S91" i="10"/>
  <c r="S96" i="10" s="1"/>
  <c r="Y92" i="10"/>
  <c r="AP92" i="10"/>
  <c r="AP97" i="10" s="1"/>
  <c r="C92" i="10"/>
  <c r="C97" i="10" s="1"/>
  <c r="AQ91" i="10"/>
  <c r="AQ96" i="10" s="1"/>
  <c r="E91" i="10"/>
  <c r="E96" i="10" s="1"/>
  <c r="X91" i="10"/>
  <c r="X96" i="10" s="1"/>
  <c r="AW91" i="10"/>
  <c r="AW96" i="10" s="1"/>
  <c r="AY92" i="10"/>
  <c r="AY97" i="10" s="1"/>
  <c r="AV92" i="10"/>
  <c r="AT92" i="10"/>
  <c r="AT97" i="10" s="1"/>
  <c r="K92" i="10"/>
  <c r="K97" i="10" s="1"/>
  <c r="AB92" i="10"/>
  <c r="AB97" i="10" s="1"/>
  <c r="AM92" i="10"/>
  <c r="AM97" i="10" s="1"/>
  <c r="AZ92" i="10"/>
  <c r="AJ92" i="10"/>
  <c r="F92" i="10"/>
  <c r="F97" i="10" s="1"/>
  <c r="P92" i="10"/>
  <c r="P97" i="10" s="1"/>
  <c r="AN91" i="10" l="1"/>
  <c r="Z93" i="10"/>
  <c r="D111" i="10"/>
  <c r="D113" i="10" s="1"/>
  <c r="Q111" i="10"/>
  <c r="Q113" i="10" s="1"/>
  <c r="Q94" i="10"/>
  <c r="H92" i="10"/>
  <c r="H97" i="10" s="1"/>
  <c r="I93" i="10"/>
  <c r="I98" i="10" s="1"/>
  <c r="I99" i="10" s="1"/>
  <c r="I100" i="10" s="1"/>
  <c r="AC93" i="10"/>
  <c r="AC98" i="10" s="1"/>
  <c r="AC99" i="10" s="1"/>
  <c r="AC100" i="10" s="1"/>
  <c r="AC103" i="10" s="1"/>
  <c r="AC105" i="10" s="1"/>
  <c r="AC116" i="10" s="1"/>
  <c r="AC120" i="10" s="1"/>
  <c r="AH93" i="10"/>
  <c r="Z98" i="10"/>
  <c r="Z94" i="10"/>
  <c r="AK93" i="10"/>
  <c r="AK94" i="10" s="1"/>
  <c r="AE93" i="10"/>
  <c r="AE98" i="10" s="1"/>
  <c r="AE99" i="10" s="1"/>
  <c r="AE100" i="10" s="1"/>
  <c r="AE101" i="10" s="1"/>
  <c r="U91" i="10"/>
  <c r="AG93" i="10"/>
  <c r="AG98" i="10" s="1"/>
  <c r="D94" i="10"/>
  <c r="AO93" i="10"/>
  <c r="AO98" i="10" s="1"/>
  <c r="AO99" i="10" s="1"/>
  <c r="AO100" i="10" s="1"/>
  <c r="AQ92" i="10"/>
  <c r="AQ97" i="10" s="1"/>
  <c r="G93" i="10"/>
  <c r="G98" i="10" s="1"/>
  <c r="G99" i="10" s="1"/>
  <c r="G100" i="10" s="1"/>
  <c r="G101" i="10" s="1"/>
  <c r="B92" i="10"/>
  <c r="B97" i="10" s="1"/>
  <c r="AL92" i="10"/>
  <c r="AL97" i="10" s="1"/>
  <c r="AU97" i="10"/>
  <c r="AU93" i="10"/>
  <c r="AU98" i="10" s="1"/>
  <c r="AX93" i="10"/>
  <c r="AX98" i="10" s="1"/>
  <c r="AX99" i="10" s="1"/>
  <c r="AX100" i="10" s="1"/>
  <c r="AW92" i="10"/>
  <c r="AW97" i="10" s="1"/>
  <c r="AT93" i="10"/>
  <c r="AT98" i="10" s="1"/>
  <c r="AT99" i="10" s="1"/>
  <c r="AT100" i="10" s="1"/>
  <c r="AT112" i="10" s="1"/>
  <c r="T93" i="10"/>
  <c r="M93" i="10"/>
  <c r="M98" i="10" s="1"/>
  <c r="M99" i="10" s="1"/>
  <c r="M100" i="10" s="1"/>
  <c r="J92" i="10"/>
  <c r="Y97" i="10"/>
  <c r="Y93" i="10"/>
  <c r="Y98" i="10" s="1"/>
  <c r="AZ97" i="10"/>
  <c r="AZ93" i="10"/>
  <c r="P93" i="10"/>
  <c r="P98" i="10" s="1"/>
  <c r="P99" i="10" s="1"/>
  <c r="AR92" i="10"/>
  <c r="AR97" i="10" s="1"/>
  <c r="D112" i="10"/>
  <c r="R96" i="10"/>
  <c r="AM93" i="10"/>
  <c r="AM98" i="10" s="1"/>
  <c r="C93" i="10"/>
  <c r="C98" i="10" s="1"/>
  <c r="C99" i="10" s="1"/>
  <c r="S92" i="10"/>
  <c r="AS93" i="10"/>
  <c r="AS98" i="10" s="1"/>
  <c r="AS99" i="10" s="1"/>
  <c r="AV97" i="10"/>
  <c r="AV93" i="10"/>
  <c r="AV98" i="10" s="1"/>
  <c r="D115" i="10"/>
  <c r="D103" i="10"/>
  <c r="D105" i="10" s="1"/>
  <c r="D116" i="10" s="1"/>
  <c r="D120" i="10" s="1"/>
  <c r="V96" i="10"/>
  <c r="O92" i="10"/>
  <c r="O97" i="10" s="1"/>
  <c r="AD92" i="10"/>
  <c r="AD97" i="10" s="1"/>
  <c r="F93" i="10"/>
  <c r="F98" i="10" s="1"/>
  <c r="F99" i="10" s="1"/>
  <c r="AB93" i="10"/>
  <c r="AB98" i="10" s="1"/>
  <c r="Q115" i="10"/>
  <c r="Q103" i="10"/>
  <c r="Q105" i="10" s="1"/>
  <c r="Q116" i="10" s="1"/>
  <c r="Q120" i="10" s="1"/>
  <c r="AP93" i="10"/>
  <c r="L92" i="10"/>
  <c r="L97" i="10" s="1"/>
  <c r="X92" i="10"/>
  <c r="R92" i="10"/>
  <c r="R97" i="10" s="1"/>
  <c r="AJ97" i="10"/>
  <c r="AJ93" i="10"/>
  <c r="V93" i="10"/>
  <c r="V98" i="10" s="1"/>
  <c r="AA93" i="10"/>
  <c r="K93" i="10"/>
  <c r="K98" i="10" s="1"/>
  <c r="K99" i="10" s="1"/>
  <c r="AY93" i="10"/>
  <c r="AY98" i="10" s="1"/>
  <c r="Q112" i="10"/>
  <c r="E92" i="10"/>
  <c r="E97" i="10" s="1"/>
  <c r="AN96" i="10" l="1"/>
  <c r="AN92" i="10"/>
  <c r="AN97" i="10" s="1"/>
  <c r="AK98" i="10"/>
  <c r="AK99" i="10" s="1"/>
  <c r="AC115" i="10"/>
  <c r="I94" i="10"/>
  <c r="AC111" i="10"/>
  <c r="AC113" i="10" s="1"/>
  <c r="I111" i="10"/>
  <c r="I113" i="10" s="1"/>
  <c r="AD93" i="10"/>
  <c r="AD98" i="10" s="1"/>
  <c r="AD99" i="10" s="1"/>
  <c r="AD100" i="10" s="1"/>
  <c r="AE115" i="10"/>
  <c r="G111" i="10"/>
  <c r="G113" i="10" s="1"/>
  <c r="P94" i="10"/>
  <c r="AG94" i="10"/>
  <c r="AQ93" i="10"/>
  <c r="AQ98" i="10" s="1"/>
  <c r="AQ99" i="10" s="1"/>
  <c r="AQ100" i="10" s="1"/>
  <c r="AQ112" i="10" s="1"/>
  <c r="H93" i="10"/>
  <c r="H98" i="10" s="1"/>
  <c r="H111" i="10" s="1"/>
  <c r="G94" i="10"/>
  <c r="AT94" i="10"/>
  <c r="AC112" i="10"/>
  <c r="AO111" i="10"/>
  <c r="AO113" i="10" s="1"/>
  <c r="AE111" i="10"/>
  <c r="AE113" i="10" s="1"/>
  <c r="AC101" i="10"/>
  <c r="AC94" i="10"/>
  <c r="AO94" i="10"/>
  <c r="AE103" i="10"/>
  <c r="AE105" i="10" s="1"/>
  <c r="AE116" i="10" s="1"/>
  <c r="AE120" i="10" s="1"/>
  <c r="O93" i="10"/>
  <c r="O98" i="10" s="1"/>
  <c r="O99" i="10" s="1"/>
  <c r="O100" i="10" s="1"/>
  <c r="O101" i="10" s="1"/>
  <c r="AE94" i="10"/>
  <c r="AH98" i="10"/>
  <c r="AH94" i="10"/>
  <c r="U96" i="10"/>
  <c r="M94" i="10"/>
  <c r="AE112" i="10"/>
  <c r="Z99" i="10"/>
  <c r="Z111" i="10"/>
  <c r="Y94" i="10"/>
  <c r="AT111" i="10"/>
  <c r="AT113" i="10" s="1"/>
  <c r="AG99" i="10"/>
  <c r="AG111" i="10"/>
  <c r="U92" i="10"/>
  <c r="AX111" i="10"/>
  <c r="AX113" i="10" s="1"/>
  <c r="AS94" i="10"/>
  <c r="V99" i="10"/>
  <c r="V100" i="10" s="1"/>
  <c r="V112" i="10" s="1"/>
  <c r="C111" i="10"/>
  <c r="M101" i="10"/>
  <c r="C94" i="10"/>
  <c r="M111" i="10"/>
  <c r="M113" i="10" s="1"/>
  <c r="B93" i="10"/>
  <c r="AX101" i="10"/>
  <c r="AX112" i="10"/>
  <c r="AW93" i="10"/>
  <c r="AW98" i="10" s="1"/>
  <c r="AW99" i="10" s="1"/>
  <c r="AW100" i="10" s="1"/>
  <c r="AW101" i="10" s="1"/>
  <c r="AM94" i="10"/>
  <c r="AS111" i="10"/>
  <c r="AU99" i="10"/>
  <c r="AR93" i="10"/>
  <c r="AR98" i="10" s="1"/>
  <c r="AR99" i="10" s="1"/>
  <c r="AX94" i="10"/>
  <c r="AL93" i="10"/>
  <c r="AL98" i="10" s="1"/>
  <c r="AL99" i="10" s="1"/>
  <c r="AU111" i="10"/>
  <c r="AU94" i="10"/>
  <c r="V94" i="10"/>
  <c r="T98" i="10"/>
  <c r="T94" i="10"/>
  <c r="F94" i="10"/>
  <c r="I112" i="10"/>
  <c r="G112" i="10"/>
  <c r="J97" i="10"/>
  <c r="J93" i="10"/>
  <c r="AP98" i="10"/>
  <c r="AP94" i="10"/>
  <c r="AM99" i="10"/>
  <c r="AM111" i="10"/>
  <c r="M115" i="10"/>
  <c r="M103" i="10"/>
  <c r="M105" i="10" s="1"/>
  <c r="M116" i="10" s="1"/>
  <c r="M120" i="10" s="1"/>
  <c r="K100" i="10"/>
  <c r="K112" i="10" s="1"/>
  <c r="AA98" i="10"/>
  <c r="AA94" i="10"/>
  <c r="AJ98" i="10"/>
  <c r="AJ99" i="10" s="1"/>
  <c r="AJ94" i="10"/>
  <c r="AY94" i="10"/>
  <c r="E93" i="10"/>
  <c r="E98" i="10" s="1"/>
  <c r="I115" i="10"/>
  <c r="I103" i="10"/>
  <c r="I105" i="10" s="1"/>
  <c r="I116" i="10" s="1"/>
  <c r="I120" i="10" s="1"/>
  <c r="I101" i="10"/>
  <c r="F100" i="10"/>
  <c r="F112" i="10" s="1"/>
  <c r="V111" i="10"/>
  <c r="C100" i="10"/>
  <c r="C112" i="10" s="1"/>
  <c r="AO115" i="10"/>
  <c r="AO103" i="10"/>
  <c r="AO105" i="10" s="1"/>
  <c r="AO116" i="10" s="1"/>
  <c r="AO120" i="10" s="1"/>
  <c r="M112" i="10"/>
  <c r="K94" i="10"/>
  <c r="L93" i="10"/>
  <c r="L98" i="10" s="1"/>
  <c r="AO101" i="10"/>
  <c r="AB99" i="10"/>
  <c r="AB94" i="10"/>
  <c r="AT115" i="10"/>
  <c r="AT103" i="10"/>
  <c r="AT105" i="10" s="1"/>
  <c r="AT116" i="10" s="1"/>
  <c r="AT120" i="10" s="1"/>
  <c r="AV99" i="10"/>
  <c r="AK111" i="10"/>
  <c r="AO112" i="10"/>
  <c r="K111" i="10"/>
  <c r="Y99" i="10"/>
  <c r="AB111" i="10"/>
  <c r="S97" i="10"/>
  <c r="S93" i="10"/>
  <c r="S98" i="10" s="1"/>
  <c r="AZ98" i="10"/>
  <c r="AZ99" i="10" s="1"/>
  <c r="AZ94" i="10"/>
  <c r="AY99" i="10"/>
  <c r="AY111" i="10"/>
  <c r="X97" i="10"/>
  <c r="X93" i="10"/>
  <c r="X98" i="10" s="1"/>
  <c r="AX115" i="10"/>
  <c r="AX103" i="10"/>
  <c r="AX105" i="10" s="1"/>
  <c r="AX116" i="10" s="1"/>
  <c r="AX120" i="10" s="1"/>
  <c r="AV111" i="10"/>
  <c r="AS100" i="10"/>
  <c r="R93" i="10"/>
  <c r="R98" i="10" s="1"/>
  <c r="R99" i="10" s="1"/>
  <c r="AT101" i="10"/>
  <c r="P100" i="10"/>
  <c r="P112" i="10" s="1"/>
  <c r="Y111" i="10"/>
  <c r="G115" i="10"/>
  <c r="G103" i="10"/>
  <c r="G105" i="10" s="1"/>
  <c r="G116" i="10" s="1"/>
  <c r="G120" i="10" s="1"/>
  <c r="AV94" i="10"/>
  <c r="P111" i="10"/>
  <c r="F111" i="10"/>
  <c r="AN93" i="10" l="1"/>
  <c r="AN98" i="10" s="1"/>
  <c r="AN99" i="10" s="1"/>
  <c r="AN111" i="10"/>
  <c r="AN94" i="10"/>
  <c r="AQ94" i="10"/>
  <c r="AQ111" i="10"/>
  <c r="AQ113" i="10" s="1"/>
  <c r="AD94" i="10"/>
  <c r="H94" i="10"/>
  <c r="AD111" i="10"/>
  <c r="AD113" i="10" s="1"/>
  <c r="O94" i="10"/>
  <c r="O111" i="10"/>
  <c r="O113" i="10" s="1"/>
  <c r="AW94" i="10"/>
  <c r="X99" i="10"/>
  <c r="X100" i="10" s="1"/>
  <c r="X101" i="10" s="1"/>
  <c r="S99" i="10"/>
  <c r="S100" i="10" s="1"/>
  <c r="S112" i="10" s="1"/>
  <c r="AW111" i="10"/>
  <c r="AW113" i="10" s="1"/>
  <c r="AH99" i="10"/>
  <c r="AH100" i="10" s="1"/>
  <c r="AH111" i="10"/>
  <c r="U97" i="10"/>
  <c r="U93" i="10"/>
  <c r="U98" i="10" s="1"/>
  <c r="AG100" i="10"/>
  <c r="AG112" i="10" s="1"/>
  <c r="Z100" i="10"/>
  <c r="Z112" i="10" s="1"/>
  <c r="AS113" i="10"/>
  <c r="AL94" i="10"/>
  <c r="AD112" i="10"/>
  <c r="C113" i="10"/>
  <c r="B98" i="10"/>
  <c r="B94" i="10"/>
  <c r="AR111" i="10"/>
  <c r="AR100" i="10"/>
  <c r="AR112" i="10" s="1"/>
  <c r="AL100" i="10"/>
  <c r="AL112" i="10" s="1"/>
  <c r="AU100" i="10"/>
  <c r="AU112" i="10" s="1"/>
  <c r="AJ111" i="10"/>
  <c r="AR94" i="10"/>
  <c r="AL111" i="10"/>
  <c r="V101" i="10"/>
  <c r="T99" i="10"/>
  <c r="T100" i="10" s="1"/>
  <c r="T111" i="10"/>
  <c r="K113" i="10"/>
  <c r="F113" i="10"/>
  <c r="J98" i="10"/>
  <c r="J94" i="10"/>
  <c r="L94" i="10"/>
  <c r="AJ100" i="10"/>
  <c r="AJ101" i="10" s="1"/>
  <c r="P113" i="10"/>
  <c r="AS112" i="10"/>
  <c r="X94" i="10"/>
  <c r="V115" i="10"/>
  <c r="V103" i="10"/>
  <c r="V105" i="10" s="1"/>
  <c r="V116" i="10" s="1"/>
  <c r="V120" i="10" s="1"/>
  <c r="S94" i="10"/>
  <c r="S111" i="10"/>
  <c r="O112" i="10"/>
  <c r="R111" i="10"/>
  <c r="L99" i="10"/>
  <c r="V113" i="10"/>
  <c r="AP99" i="10"/>
  <c r="AP111" i="10"/>
  <c r="AY100" i="10"/>
  <c r="AY113" i="10" s="1"/>
  <c r="O115" i="10"/>
  <c r="O103" i="10"/>
  <c r="O105" i="10" s="1"/>
  <c r="O116" i="10" s="1"/>
  <c r="O120" i="10" s="1"/>
  <c r="AK100" i="10"/>
  <c r="AK101" i="10" s="1"/>
  <c r="X111" i="10"/>
  <c r="Y100" i="10"/>
  <c r="AV100" i="10"/>
  <c r="AV113" i="10" s="1"/>
  <c r="H99" i="10"/>
  <c r="AW115" i="10"/>
  <c r="AW103" i="10"/>
  <c r="AW105" i="10" s="1"/>
  <c r="AW116" i="10" s="1"/>
  <c r="AW120" i="10" s="1"/>
  <c r="R94" i="10"/>
  <c r="AA99" i="10"/>
  <c r="AA111" i="10"/>
  <c r="AQ115" i="10"/>
  <c r="AQ103" i="10"/>
  <c r="AQ105" i="10" s="1"/>
  <c r="AQ116" i="10" s="1"/>
  <c r="AQ120" i="10" s="1"/>
  <c r="AQ101" i="10"/>
  <c r="L111" i="10"/>
  <c r="P115" i="10"/>
  <c r="P103" i="10"/>
  <c r="P105" i="10" s="1"/>
  <c r="P116" i="10" s="1"/>
  <c r="P120" i="10" s="1"/>
  <c r="AS115" i="10"/>
  <c r="AS103" i="10"/>
  <c r="AS105" i="10" s="1"/>
  <c r="AS116" i="10" s="1"/>
  <c r="AS120" i="10" s="1"/>
  <c r="AS101" i="10"/>
  <c r="C115" i="10"/>
  <c r="C103" i="10"/>
  <c r="C105" i="10" s="1"/>
  <c r="C116" i="10" s="1"/>
  <c r="C120" i="10" s="1"/>
  <c r="C101" i="10"/>
  <c r="E99" i="10"/>
  <c r="E111" i="10"/>
  <c r="R100" i="10"/>
  <c r="R112" i="10" s="1"/>
  <c r="E94" i="10"/>
  <c r="AD115" i="10"/>
  <c r="AD103" i="10"/>
  <c r="AD105" i="10" s="1"/>
  <c r="AD116" i="10" s="1"/>
  <c r="AD120" i="10" s="1"/>
  <c r="AD101" i="10"/>
  <c r="AZ100" i="10"/>
  <c r="AZ112" i="10" s="1"/>
  <c r="AW112" i="10"/>
  <c r="AB100" i="10"/>
  <c r="AZ111" i="10"/>
  <c r="P101" i="10"/>
  <c r="F115" i="10"/>
  <c r="F103" i="10"/>
  <c r="F105" i="10" s="1"/>
  <c r="F116" i="10" s="1"/>
  <c r="F120" i="10" s="1"/>
  <c r="F101" i="10"/>
  <c r="K115" i="10"/>
  <c r="K103" i="10"/>
  <c r="K105" i="10" s="1"/>
  <c r="K116" i="10" s="1"/>
  <c r="K120" i="10" s="1"/>
  <c r="K101" i="10"/>
  <c r="AM100" i="10"/>
  <c r="AN100" i="10" l="1"/>
  <c r="AN101" i="10" s="1"/>
  <c r="AN112" i="10"/>
  <c r="AL113" i="10"/>
  <c r="AR103" i="10"/>
  <c r="AR105" i="10" s="1"/>
  <c r="AR116" i="10" s="1"/>
  <c r="AR120" i="10" s="1"/>
  <c r="AJ113" i="10"/>
  <c r="U111" i="10"/>
  <c r="Z101" i="10"/>
  <c r="AG101" i="10"/>
  <c r="AG113" i="10"/>
  <c r="AH112" i="10"/>
  <c r="AH115" i="10"/>
  <c r="AH103" i="10"/>
  <c r="AH105" i="10" s="1"/>
  <c r="AH116" i="10" s="1"/>
  <c r="AH120" i="10" s="1"/>
  <c r="AH101" i="10"/>
  <c r="U99" i="10"/>
  <c r="U100" i="10" s="1"/>
  <c r="AH113" i="10"/>
  <c r="AG115" i="10"/>
  <c r="AG103" i="10"/>
  <c r="AG105" i="10" s="1"/>
  <c r="AG116" i="10" s="1"/>
  <c r="AG120" i="10" s="1"/>
  <c r="U94" i="10"/>
  <c r="Z103" i="10"/>
  <c r="Z105" i="10" s="1"/>
  <c r="Z116" i="10" s="1"/>
  <c r="Z120" i="10" s="1"/>
  <c r="Z115" i="10"/>
  <c r="Z113" i="10"/>
  <c r="AV112" i="10"/>
  <c r="B99" i="10"/>
  <c r="B111" i="10"/>
  <c r="AR115" i="10"/>
  <c r="AU115" i="10"/>
  <c r="AU103" i="10"/>
  <c r="AU105" i="10" s="1"/>
  <c r="AU116" i="10" s="1"/>
  <c r="AU120" i="10" s="1"/>
  <c r="AU101" i="10"/>
  <c r="AR113" i="10"/>
  <c r="AU113" i="10"/>
  <c r="AR101" i="10"/>
  <c r="AL115" i="10"/>
  <c r="AL101" i="10"/>
  <c r="AL103" i="10"/>
  <c r="AL105" i="10" s="1"/>
  <c r="AL116" i="10" s="1"/>
  <c r="AL120" i="10" s="1"/>
  <c r="X113" i="10"/>
  <c r="T101" i="10"/>
  <c r="T113" i="10"/>
  <c r="T112" i="10"/>
  <c r="T115" i="10"/>
  <c r="T103" i="10"/>
  <c r="T105" i="10" s="1"/>
  <c r="T116" i="10" s="1"/>
  <c r="T120" i="10" s="1"/>
  <c r="J99" i="10"/>
  <c r="J100" i="10" s="1"/>
  <c r="J111" i="10"/>
  <c r="AB115" i="10"/>
  <c r="AB103" i="10"/>
  <c r="AB105" i="10" s="1"/>
  <c r="AB116" i="10" s="1"/>
  <c r="AB120" i="10" s="1"/>
  <c r="AB101" i="10"/>
  <c r="AA100" i="10"/>
  <c r="AA113" i="10" s="1"/>
  <c r="AK115" i="10"/>
  <c r="AK103" i="10"/>
  <c r="AK105" i="10" s="1"/>
  <c r="AK116" i="10" s="1"/>
  <c r="AK120" i="10" s="1"/>
  <c r="AY115" i="10"/>
  <c r="AY103" i="10"/>
  <c r="AY105" i="10" s="1"/>
  <c r="AY116" i="10" s="1"/>
  <c r="AY120" i="10" s="1"/>
  <c r="AY101" i="10"/>
  <c r="AB112" i="10"/>
  <c r="AZ115" i="10"/>
  <c r="AZ103" i="10"/>
  <c r="AZ105" i="10" s="1"/>
  <c r="AZ116" i="10" s="1"/>
  <c r="AZ120" i="10" s="1"/>
  <c r="R115" i="10"/>
  <c r="R103" i="10"/>
  <c r="R105" i="10" s="1"/>
  <c r="R116" i="10" s="1"/>
  <c r="R120" i="10" s="1"/>
  <c r="R101" i="10"/>
  <c r="S115" i="10"/>
  <c r="S103" i="10"/>
  <c r="S105" i="10" s="1"/>
  <c r="S116" i="10" s="1"/>
  <c r="S120" i="10" s="1"/>
  <c r="AK113" i="10"/>
  <c r="AK112" i="10"/>
  <c r="AY112" i="10"/>
  <c r="L100" i="10"/>
  <c r="L112" i="10" s="1"/>
  <c r="S113" i="10"/>
  <c r="AJ115" i="10"/>
  <c r="AJ103" i="10"/>
  <c r="AJ105" i="10" s="1"/>
  <c r="AJ116" i="10" s="1"/>
  <c r="AJ120" i="10" s="1"/>
  <c r="E100" i="10"/>
  <c r="E101" i="10" s="1"/>
  <c r="AM115" i="10"/>
  <c r="AM103" i="10"/>
  <c r="AM105" i="10" s="1"/>
  <c r="AM116" i="10" s="1"/>
  <c r="AM120" i="10" s="1"/>
  <c r="AM101" i="10"/>
  <c r="AM113" i="10"/>
  <c r="AZ101" i="10"/>
  <c r="H100" i="10"/>
  <c r="Y115" i="10"/>
  <c r="Y103" i="10"/>
  <c r="Y105" i="10" s="1"/>
  <c r="Y116" i="10" s="1"/>
  <c r="Y120" i="10" s="1"/>
  <c r="Y101" i="10"/>
  <c r="Y113" i="10"/>
  <c r="X115" i="10"/>
  <c r="X103" i="10"/>
  <c r="X105" i="10" s="1"/>
  <c r="X116" i="10" s="1"/>
  <c r="X120" i="10" s="1"/>
  <c r="AP100" i="10"/>
  <c r="AP113" i="10" s="1"/>
  <c r="S101" i="10"/>
  <c r="AJ112" i="10"/>
  <c r="AB113" i="10"/>
  <c r="AM112" i="10"/>
  <c r="AZ113" i="10"/>
  <c r="AV115" i="10"/>
  <c r="AV103" i="10"/>
  <c r="AV105" i="10" s="1"/>
  <c r="AV116" i="10" s="1"/>
  <c r="AV120" i="10" s="1"/>
  <c r="AV101" i="10"/>
  <c r="Y112" i="10"/>
  <c r="X112" i="10"/>
  <c r="R113" i="10"/>
  <c r="AN115" i="10" l="1"/>
  <c r="AN103" i="10"/>
  <c r="AN105" i="10" s="1"/>
  <c r="AN116" i="10" s="1"/>
  <c r="AN120" i="10" s="1"/>
  <c r="AN113" i="10"/>
  <c r="J113" i="10"/>
  <c r="U112" i="10"/>
  <c r="U113" i="10"/>
  <c r="U101" i="10"/>
  <c r="U103" i="10"/>
  <c r="U105" i="10" s="1"/>
  <c r="U116" i="10" s="1"/>
  <c r="U120" i="10" s="1"/>
  <c r="U115" i="10"/>
  <c r="B100" i="10"/>
  <c r="B112" i="10" s="1"/>
  <c r="AA101" i="10"/>
  <c r="J101" i="10"/>
  <c r="J112" i="10"/>
  <c r="J103" i="10"/>
  <c r="J105" i="10" s="1"/>
  <c r="J116" i="10" s="1"/>
  <c r="J120" i="10" s="1"/>
  <c r="J115" i="10"/>
  <c r="H115" i="10"/>
  <c r="H103" i="10"/>
  <c r="H105" i="10" s="1"/>
  <c r="H116" i="10" s="1"/>
  <c r="H120" i="10" s="1"/>
  <c r="H113" i="10"/>
  <c r="E115" i="10"/>
  <c r="E103" i="10"/>
  <c r="E105" i="10" s="1"/>
  <c r="E116" i="10" s="1"/>
  <c r="E120" i="10" s="1"/>
  <c r="AA115" i="10"/>
  <c r="AA103" i="10"/>
  <c r="AA105" i="10" s="1"/>
  <c r="AA116" i="10" s="1"/>
  <c r="AA120" i="10" s="1"/>
  <c r="AP115" i="10"/>
  <c r="AP103" i="10"/>
  <c r="AP105" i="10" s="1"/>
  <c r="AP116" i="10" s="1"/>
  <c r="AP120" i="10" s="1"/>
  <c r="AP101" i="10"/>
  <c r="E113" i="10"/>
  <c r="AP112" i="10"/>
  <c r="H112" i="10"/>
  <c r="E112" i="10"/>
  <c r="L115" i="10"/>
  <c r="L103" i="10"/>
  <c r="L105" i="10" s="1"/>
  <c r="L116" i="10" s="1"/>
  <c r="L120" i="10" s="1"/>
  <c r="L101" i="10"/>
  <c r="AA112" i="10"/>
  <c r="L113" i="10"/>
  <c r="H101" i="10"/>
  <c r="B115" i="10" l="1"/>
  <c r="B103" i="10"/>
  <c r="B105" i="10" s="1"/>
  <c r="B116" i="10" s="1"/>
  <c r="B120" i="10" s="1"/>
  <c r="B113" i="10"/>
  <c r="B101" i="10"/>
</calcChain>
</file>

<file path=xl/sharedStrings.xml><?xml version="1.0" encoding="utf-8"?>
<sst xmlns="http://schemas.openxmlformats.org/spreadsheetml/2006/main" count="304" uniqueCount="165">
  <si>
    <t>MC1314 R01</t>
  </si>
  <si>
    <t>MC1314 R02</t>
  </si>
  <si>
    <t>MC1314 R03</t>
  </si>
  <si>
    <t>MC1314 R05</t>
  </si>
  <si>
    <t>MC1314 R06</t>
  </si>
  <si>
    <t>MC1314 R07</t>
  </si>
  <si>
    <t>MC1314 R08</t>
  </si>
  <si>
    <t>MC1314 R10</t>
  </si>
  <si>
    <t>MC1314 R11</t>
  </si>
  <si>
    <t>MC1314 RB02</t>
  </si>
  <si>
    <t>MC1314 RB03</t>
  </si>
  <si>
    <t>FSC1332 R04</t>
  </si>
  <si>
    <t>FSC1332 R05</t>
  </si>
  <si>
    <t>CMA201</t>
  </si>
  <si>
    <t>Mg/(Mg+Fe)</t>
  </si>
  <si>
    <t>Mg/(Mg+Fe2+)</t>
  </si>
  <si>
    <t>Si</t>
  </si>
  <si>
    <t>(Na+K)A</t>
  </si>
  <si>
    <t>NaB</t>
  </si>
  <si>
    <t>(Ca+Na)B</t>
  </si>
  <si>
    <t>(MgMnFe)B</t>
  </si>
  <si>
    <t>F</t>
  </si>
  <si>
    <t>OH</t>
  </si>
  <si>
    <t>sum</t>
  </si>
  <si>
    <t>K</t>
  </si>
  <si>
    <t>Na</t>
  </si>
  <si>
    <t>A site</t>
  </si>
  <si>
    <t>Ca</t>
  </si>
  <si>
    <t>Mn</t>
  </si>
  <si>
    <t>Fe</t>
  </si>
  <si>
    <t>Mg</t>
  </si>
  <si>
    <t>B site</t>
  </si>
  <si>
    <t>Mn2+</t>
  </si>
  <si>
    <t>Fe2+</t>
  </si>
  <si>
    <t>Cr3+</t>
  </si>
  <si>
    <t>Fe3+</t>
  </si>
  <si>
    <t>Ti</t>
  </si>
  <si>
    <t>Al</t>
  </si>
  <si>
    <t>C site</t>
  </si>
  <si>
    <t>T site</t>
  </si>
  <si>
    <t>oxygens</t>
  </si>
  <si>
    <t>Cr</t>
  </si>
  <si>
    <t>SCa</t>
  </si>
  <si>
    <t>SMn</t>
  </si>
  <si>
    <t>SAl</t>
  </si>
  <si>
    <t>Stoechiometry criteria</t>
  </si>
  <si>
    <t>cations</t>
  </si>
  <si>
    <t>Cl</t>
  </si>
  <si>
    <t>K2O</t>
  </si>
  <si>
    <t>Na2O</t>
  </si>
  <si>
    <t>CaO</t>
  </si>
  <si>
    <t>MgO</t>
  </si>
  <si>
    <t>MnO</t>
  </si>
  <si>
    <t>Cr2O3</t>
  </si>
  <si>
    <t>Al2O3</t>
  </si>
  <si>
    <t>TiO2</t>
  </si>
  <si>
    <t>SiO2</t>
  </si>
  <si>
    <t>MC1314 R12 A</t>
  </si>
  <si>
    <t>MC1314 R12 B</t>
  </si>
  <si>
    <t>FSC1332 R01†</t>
  </si>
  <si>
    <t>Schmidt 1992</t>
  </si>
  <si>
    <t>78c</t>
  </si>
  <si>
    <t>15a</t>
  </si>
  <si>
    <t>R10</t>
  </si>
  <si>
    <t>R13</t>
  </si>
  <si>
    <t>R07</t>
  </si>
  <si>
    <t>R12</t>
  </si>
  <si>
    <t>R28</t>
  </si>
  <si>
    <t>R29</t>
  </si>
  <si>
    <t>R30</t>
  </si>
  <si>
    <t>R31</t>
  </si>
  <si>
    <t>6kbar-A</t>
  </si>
  <si>
    <t>6kbar-B</t>
  </si>
  <si>
    <t>8kbar-A</t>
  </si>
  <si>
    <t>8kbar-B</t>
  </si>
  <si>
    <t>10kbar-A</t>
  </si>
  <si>
    <t>10kbar-B</t>
  </si>
  <si>
    <t>12kbar-A</t>
  </si>
  <si>
    <t>12kbar-B</t>
  </si>
  <si>
    <t>Sample</t>
  </si>
  <si>
    <t>FeO*</t>
  </si>
  <si>
    <t>Publication</t>
  </si>
  <si>
    <t>Johnson and Rutherford 1989</t>
  </si>
  <si>
    <t>Pressure (MPa)</t>
  </si>
  <si>
    <t>Oxides</t>
  </si>
  <si>
    <t>Oxygens</t>
  </si>
  <si>
    <t>Cations</t>
  </si>
  <si>
    <t>Recalculated cations</t>
  </si>
  <si>
    <t>W site</t>
  </si>
  <si>
    <t>classification</t>
  </si>
  <si>
    <t>name</t>
  </si>
  <si>
    <t>Pressure estimates (MPa)</t>
  </si>
  <si>
    <t>Thomas and Ernst 1990</t>
  </si>
  <si>
    <t>Mutch et al. 2016</t>
  </si>
  <si>
    <t>Ridolfi et al. 2010</t>
  </si>
  <si>
    <t>Rutter et al. 1990</t>
  </si>
  <si>
    <t>Temperature (°C)</t>
  </si>
  <si>
    <t>oxides sum</t>
  </si>
  <si>
    <t>Johnson, M.C., and Rutherford, M.J. (1989) Experimental calibration of the aluminum-in-hornblende geobarometer with application to Long Valley caldera (California) volcanic rocks. Geology, 17, 837-841</t>
  </si>
  <si>
    <t>Thomas, W.M., and Ernst, W.G. (1990) The aluminum content of hornblende in calc-alkaline granitic rocks: a mineralogic barometer calibrated experimentally to 12 kbars. In R.J. Spencer, and I.-M. Chou, Eds. Fluid-mineral interactions: a tribute to H.P. Eugster, 2, p. 59-63. Geochemical Society.</t>
  </si>
  <si>
    <t>Rutter, M.J., van der Laan, S.R.V., Wyllie, P.J. (1990) Experimental data for a proposed empirical igneous geobarometer: aluminum in hornblende at 10 kbar pressure. Geology, 17, 897-900.</t>
  </si>
  <si>
    <t>Schmidt, M.W. (1992) Amphibole composition in tonalite as a function of pressure - an experimental calibration of the Al-in-hornblende barometer. Contributions to Mineralogy and Petrology, 110(2-3), 304-310.</t>
  </si>
  <si>
    <t>Mutch E.J.F., Blundy J.D., Tattitch B.C., Cooper F.J., Brooker R.A. (2016) An experimental study of amphibole stability in low-pressure granitic magmas and a revised Al-in-hornblende geobarometer. Contribution to Mineralogy and Petrology 171: 85.</t>
  </si>
  <si>
    <t xml:space="preserve"> </t>
  </si>
  <si>
    <t>Structural formulae calculated on the basis of 46 charges (23 oxygens) and assuming 20% of the iron is ferric, unless the sum of cations excluding Na+ and K+ exceed 15 in that case Fe3+ is increased to satisfy stoechiometry criteria. This only happened for one amphibole composition.</t>
  </si>
  <si>
    <t>Ridolfi and Renzulli 2012</t>
  </si>
  <si>
    <r>
      <t>M</t>
    </r>
    <r>
      <rPr>
        <sz val="11"/>
        <rFont val="Calibri"/>
        <family val="2"/>
      </rPr>
      <t>é</t>
    </r>
    <r>
      <rPr>
        <sz val="11"/>
        <rFont val="Calibri"/>
        <family val="2"/>
        <scheme val="minor"/>
      </rPr>
      <t>dard and Le Pennec, this study</t>
    </r>
  </si>
  <si>
    <t>experimental pressure</t>
  </si>
  <si>
    <t>Oxygen fugacity (delta NNO)</t>
  </si>
  <si>
    <t>SEE</t>
  </si>
  <si>
    <t>difference between calculated and experimental pressures (all pressures)</t>
  </si>
  <si>
    <t>difference between calculated and experimental pressures (pressures less than 400 Mpa)</t>
  </si>
  <si>
    <t>squared difference between calculated and experimental pressures (all pressures)</t>
  </si>
  <si>
    <t>squared difference between calculated and experimental pressures (pressures less than 400 Mpa)</t>
  </si>
  <si>
    <t>detailed calculations for Ridolfi &amp; Renzulli 2012</t>
  </si>
  <si>
    <t>P1a</t>
  </si>
  <si>
    <t>P1b</t>
  </si>
  <si>
    <t>P1c</t>
  </si>
  <si>
    <t>P1d</t>
  </si>
  <si>
    <t>P1e</t>
  </si>
  <si>
    <t>DPdb</t>
  </si>
  <si>
    <t>Xpae</t>
  </si>
  <si>
    <t>P2</t>
  </si>
  <si>
    <t>APE</t>
  </si>
  <si>
    <t>P</t>
  </si>
  <si>
    <t>Al_C</t>
  </si>
  <si>
    <t>Médard and Le Pennec, this study</t>
  </si>
  <si>
    <t>Sample_ID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</si>
  <si>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</si>
  <si>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</si>
  <si>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</si>
  <si>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</si>
  <si>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</si>
  <si>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</si>
  <si>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</si>
  <si>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</si>
  <si>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</si>
  <si>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</si>
  <si>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</si>
  <si>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</si>
  <si>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FeOt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</si>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</sst>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0"/>
    <numFmt numFmtId="167" formatCode="0.0000"/>
    <numFmt numFmtId="168" formatCode="0.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Times New Roman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5" fillId="0" borderId="0"/>
  </cellStyleXfs>
  <cellXfs count="63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7" fillId="0" borderId="0" xfId="3" applyFont="1" applyAlignment="1">
      <alignment horizontal="right"/>
    </xf>
    <xf numFmtId="0" fontId="7" fillId="0" borderId="0" xfId="3" applyFont="1"/>
    <xf numFmtId="0" fontId="5" fillId="0" borderId="0" xfId="0" applyFont="1"/>
    <xf numFmtId="2" fontId="5" fillId="0" borderId="0" xfId="0" applyNumberFormat="1" applyFont="1"/>
    <xf numFmtId="2" fontId="7" fillId="0" borderId="0" xfId="3" applyNumberFormat="1" applyFont="1"/>
    <xf numFmtId="1" fontId="7" fillId="0" borderId="0" xfId="2" applyNumberFormat="1" applyFont="1"/>
    <xf numFmtId="165" fontId="7" fillId="0" borderId="0" xfId="2" applyNumberFormat="1" applyFont="1"/>
    <xf numFmtId="0" fontId="3" fillId="0" borderId="0" xfId="1" applyFont="1"/>
    <xf numFmtId="0" fontId="8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5" applyFont="1"/>
    <xf numFmtId="0" fontId="8" fillId="0" borderId="0" xfId="1" applyFont="1"/>
    <xf numFmtId="2" fontId="3" fillId="0" borderId="0" xfId="1" applyNumberFormat="1" applyFont="1"/>
    <xf numFmtId="167" fontId="3" fillId="0" borderId="0" xfId="1" applyNumberFormat="1" applyFont="1"/>
    <xf numFmtId="164" fontId="3" fillId="0" borderId="0" xfId="1" applyNumberFormat="1" applyFont="1"/>
    <xf numFmtId="166" fontId="3" fillId="0" borderId="0" xfId="1" applyNumberFormat="1" applyFont="1"/>
    <xf numFmtId="1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2" fontId="7" fillId="0" borderId="0" xfId="2" applyNumberFormat="1" applyFont="1"/>
    <xf numFmtId="1" fontId="3" fillId="0" borderId="0" xfId="0" applyNumberFormat="1" applyFont="1"/>
    <xf numFmtId="1" fontId="5" fillId="0" borderId="0" xfId="0" applyNumberFormat="1" applyFont="1"/>
    <xf numFmtId="0" fontId="6" fillId="0" borderId="0" xfId="3" applyFont="1"/>
    <xf numFmtId="0" fontId="6" fillId="0" borderId="0" xfId="3" applyFont="1" applyAlignment="1">
      <alignment horizontal="right"/>
    </xf>
    <xf numFmtId="2" fontId="6" fillId="0" borderId="0" xfId="3" applyNumberFormat="1" applyFont="1"/>
    <xf numFmtId="2" fontId="6" fillId="0" borderId="0" xfId="1" applyNumberFormat="1" applyFont="1"/>
    <xf numFmtId="0" fontId="6" fillId="0" borderId="0" xfId="1" applyFont="1"/>
    <xf numFmtId="167" fontId="6" fillId="0" borderId="0" xfId="1" applyNumberFormat="1" applyFont="1"/>
    <xf numFmtId="164" fontId="6" fillId="0" borderId="0" xfId="1" applyNumberFormat="1" applyFont="1"/>
    <xf numFmtId="166" fontId="6" fillId="0" borderId="0" xfId="1" applyNumberFormat="1" applyFont="1"/>
    <xf numFmtId="0" fontId="6" fillId="0" borderId="0" xfId="1" applyFont="1" applyAlignment="1">
      <alignment horizontal="right"/>
    </xf>
    <xf numFmtId="1" fontId="6" fillId="0" borderId="0" xfId="2" applyNumberFormat="1" applyFont="1"/>
    <xf numFmtId="1" fontId="6" fillId="0" borderId="0" xfId="1" applyNumberFormat="1" applyFont="1" applyAlignment="1">
      <alignment horizontal="right"/>
    </xf>
    <xf numFmtId="0" fontId="6" fillId="0" borderId="0" xfId="0" applyFont="1"/>
    <xf numFmtId="0" fontId="6" fillId="0" borderId="0" xfId="5" applyFont="1"/>
    <xf numFmtId="2" fontId="6" fillId="0" borderId="0" xfId="0" applyNumberFormat="1" applyFont="1"/>
    <xf numFmtId="168" fontId="3" fillId="0" borderId="0" xfId="1" applyNumberFormat="1" applyFont="1"/>
    <xf numFmtId="1" fontId="3" fillId="0" borderId="0" xfId="1" applyNumberFormat="1" applyFont="1"/>
    <xf numFmtId="1" fontId="6" fillId="0" borderId="0" xfId="1" applyNumberFormat="1" applyFont="1"/>
    <xf numFmtId="0" fontId="0" fillId="0" borderId="0" xfId="6" applyFont="1"/>
    <xf numFmtId="165" fontId="3" fillId="0" borderId="0" xfId="1" applyNumberFormat="1" applyFont="1"/>
    <xf numFmtId="0" fontId="3" fillId="2" borderId="1" xfId="1" applyFont="1" applyFill="1" applyBorder="1" applyAlignment="1">
      <alignment horizontal="right"/>
    </xf>
    <xf numFmtId="1" fontId="3" fillId="2" borderId="2" xfId="1" applyNumberFormat="1" applyFont="1" applyFill="1" applyBorder="1"/>
    <xf numFmtId="0" fontId="3" fillId="2" borderId="3" xfId="1" applyFont="1" applyFill="1" applyBorder="1" applyAlignment="1">
      <alignment horizontal="right"/>
    </xf>
    <xf numFmtId="1" fontId="3" fillId="2" borderId="4" xfId="1" applyNumberFormat="1" applyFont="1" applyFill="1" applyBorder="1"/>
    <xf numFmtId="0" fontId="3" fillId="3" borderId="0" xfId="1" applyFont="1" applyFill="1"/>
    <xf numFmtId="1" fontId="3" fillId="3" borderId="0" xfId="0" applyNumberFormat="1" applyFont="1" applyFill="1"/>
    <xf numFmtId="1" fontId="6" fillId="3" borderId="0" xfId="0" applyNumberFormat="1" applyFont="1" applyFill="1"/>
    <xf numFmtId="0" fontId="3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0" fontId="6" fillId="0" borderId="0" xfId="1" applyFont="1" applyAlignment="1">
      <alignment horizontal="left" wrapText="1"/>
    </xf>
    <xf numFmtId="0" fontId="3" fillId="2" borderId="0" xfId="1" applyFont="1" applyFill="1"/>
    <xf numFmtId="164" fontId="3" fillId="2" borderId="0" xfId="1" applyNumberFormat="1" applyFont="1" applyFill="1"/>
    <xf numFmtId="164" fontId="6" fillId="2" borderId="0" xfId="1" applyNumberFormat="1" applyFont="1" applyFill="1"/>
    <xf numFmtId="0" fontId="3" fillId="4" borderId="0" xfId="1" applyFont="1" applyFill="1"/>
    <xf numFmtId="164" fontId="3" fillId="4" borderId="0" xfId="1" applyNumberFormat="1" applyFont="1" applyFill="1"/>
    <xf numFmtId="164" fontId="6" fillId="4" borderId="0" xfId="1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Continuous"/>
    </xf>
  </cellXfs>
  <cellStyles count="7">
    <cellStyle name="Normal" xfId="0" builtinId="0"/>
    <cellStyle name="Normal 2" xfId="4" xr:uid="{00000000-0005-0000-0000-000001000000}"/>
    <cellStyle name="Normal 4" xfId="6" xr:uid="{00000000-0005-0000-0000-000002000000}"/>
    <cellStyle name="Normal_AmphibolesTurquie" xfId="1" xr:uid="{00000000-0005-0000-0000-000003000000}"/>
    <cellStyle name="Normal_data calibration" xfId="3" xr:uid="{00000000-0005-0000-0000-000004000000}"/>
    <cellStyle name="Normal_Formules structurales" xfId="5" xr:uid="{00000000-0005-0000-0000-000005000000}"/>
    <cellStyle name="Normal_model (all Fe2+)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iag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Module2"/>
      <sheetName val="ChoixTriangle"/>
      <sheetName val="Cste"/>
      <sheetName val="DiagTri"/>
    </sheetNames>
    <sheetDataSet>
      <sheetData sheetId="0" refreshError="1"/>
      <sheetData sheetId="1" refreshError="1"/>
      <sheetData sheetId="2"/>
      <sheetData sheetId="3">
        <row r="2">
          <cell r="A2">
            <v>0</v>
          </cell>
          <cell r="B2">
            <v>100</v>
          </cell>
          <cell r="C2">
            <v>50</v>
          </cell>
          <cell r="D2">
            <v>0</v>
          </cell>
          <cell r="E2">
            <v>25</v>
          </cell>
          <cell r="F2">
            <v>75</v>
          </cell>
          <cell r="G2">
            <v>50</v>
          </cell>
          <cell r="H2">
            <v>25</v>
          </cell>
        </row>
        <row r="3">
          <cell r="A3">
            <v>0</v>
          </cell>
          <cell r="B3">
            <v>0</v>
          </cell>
          <cell r="C3">
            <v>100</v>
          </cell>
          <cell r="D3">
            <v>0</v>
          </cell>
          <cell r="E3">
            <v>50</v>
          </cell>
          <cell r="F3">
            <v>50</v>
          </cell>
          <cell r="G3">
            <v>0</v>
          </cell>
          <cell r="H3">
            <v>50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8"/>
  <sheetViews>
    <sheetView zoomScale="40" zoomScaleNormal="40" workbookViewId="0">
      <selection activeCell="AC17" sqref="AC17"/>
    </sheetView>
  </sheetViews>
  <sheetFormatPr defaultColWidth="11.453125" defaultRowHeight="14.5" x14ac:dyDescent="0.35"/>
  <cols>
    <col min="1" max="1" width="28.08984375" style="10" customWidth="1"/>
    <col min="2" max="28" width="8.6328125" style="10" customWidth="1"/>
    <col min="29" max="29" width="8.6328125" style="28" customWidth="1"/>
    <col min="30" max="38" width="8.6328125" style="10" customWidth="1"/>
    <col min="39" max="41" width="8.6328125" style="28" customWidth="1"/>
    <col min="42" max="53" width="8.6328125" style="10" customWidth="1"/>
    <col min="54" max="173" width="11.453125" style="10"/>
    <col min="174" max="174" width="9.08984375" style="10" customWidth="1"/>
    <col min="175" max="208" width="10.6328125" style="10" customWidth="1"/>
    <col min="209" max="429" width="11.453125" style="10"/>
    <col min="430" max="430" width="9.08984375" style="10" customWidth="1"/>
    <col min="431" max="464" width="10.6328125" style="10" customWidth="1"/>
    <col min="465" max="685" width="11.453125" style="10"/>
    <col min="686" max="686" width="9.08984375" style="10" customWidth="1"/>
    <col min="687" max="720" width="10.6328125" style="10" customWidth="1"/>
    <col min="721" max="941" width="11.453125" style="10"/>
    <col min="942" max="942" width="9.08984375" style="10" customWidth="1"/>
    <col min="943" max="976" width="10.6328125" style="10" customWidth="1"/>
    <col min="977" max="1197" width="11.453125" style="10"/>
    <col min="1198" max="1198" width="9.08984375" style="10" customWidth="1"/>
    <col min="1199" max="1232" width="10.6328125" style="10" customWidth="1"/>
    <col min="1233" max="1453" width="11.453125" style="10"/>
    <col min="1454" max="1454" width="9.08984375" style="10" customWidth="1"/>
    <col min="1455" max="1488" width="10.6328125" style="10" customWidth="1"/>
    <col min="1489" max="1709" width="11.453125" style="10"/>
    <col min="1710" max="1710" width="9.08984375" style="10" customWidth="1"/>
    <col min="1711" max="1744" width="10.6328125" style="10" customWidth="1"/>
    <col min="1745" max="1965" width="11.453125" style="10"/>
    <col min="1966" max="1966" width="9.08984375" style="10" customWidth="1"/>
    <col min="1967" max="2000" width="10.6328125" style="10" customWidth="1"/>
    <col min="2001" max="2221" width="11.453125" style="10"/>
    <col min="2222" max="2222" width="9.08984375" style="10" customWidth="1"/>
    <col min="2223" max="2256" width="10.6328125" style="10" customWidth="1"/>
    <col min="2257" max="2477" width="11.453125" style="10"/>
    <col min="2478" max="2478" width="9.08984375" style="10" customWidth="1"/>
    <col min="2479" max="2512" width="10.6328125" style="10" customWidth="1"/>
    <col min="2513" max="2733" width="11.453125" style="10"/>
    <col min="2734" max="2734" width="9.08984375" style="10" customWidth="1"/>
    <col min="2735" max="2768" width="10.6328125" style="10" customWidth="1"/>
    <col min="2769" max="2989" width="11.453125" style="10"/>
    <col min="2990" max="2990" width="9.08984375" style="10" customWidth="1"/>
    <col min="2991" max="3024" width="10.6328125" style="10" customWidth="1"/>
    <col min="3025" max="3245" width="11.453125" style="10"/>
    <col min="3246" max="3246" width="9.08984375" style="10" customWidth="1"/>
    <col min="3247" max="3280" width="10.6328125" style="10" customWidth="1"/>
    <col min="3281" max="3501" width="11.453125" style="10"/>
    <col min="3502" max="3502" width="9.08984375" style="10" customWidth="1"/>
    <col min="3503" max="3536" width="10.6328125" style="10" customWidth="1"/>
    <col min="3537" max="3757" width="11.453125" style="10"/>
    <col min="3758" max="3758" width="9.08984375" style="10" customWidth="1"/>
    <col min="3759" max="3792" width="10.6328125" style="10" customWidth="1"/>
    <col min="3793" max="4013" width="11.453125" style="10"/>
    <col min="4014" max="4014" width="9.08984375" style="10" customWidth="1"/>
    <col min="4015" max="4048" width="10.6328125" style="10" customWidth="1"/>
    <col min="4049" max="4269" width="11.453125" style="10"/>
    <col min="4270" max="4270" width="9.08984375" style="10" customWidth="1"/>
    <col min="4271" max="4304" width="10.6328125" style="10" customWidth="1"/>
    <col min="4305" max="4525" width="11.453125" style="10"/>
    <col min="4526" max="4526" width="9.08984375" style="10" customWidth="1"/>
    <col min="4527" max="4560" width="10.6328125" style="10" customWidth="1"/>
    <col min="4561" max="4781" width="11.453125" style="10"/>
    <col min="4782" max="4782" width="9.08984375" style="10" customWidth="1"/>
    <col min="4783" max="4816" width="10.6328125" style="10" customWidth="1"/>
    <col min="4817" max="5037" width="11.453125" style="10"/>
    <col min="5038" max="5038" width="9.08984375" style="10" customWidth="1"/>
    <col min="5039" max="5072" width="10.6328125" style="10" customWidth="1"/>
    <col min="5073" max="5293" width="11.453125" style="10"/>
    <col min="5294" max="5294" width="9.08984375" style="10" customWidth="1"/>
    <col min="5295" max="5328" width="10.6328125" style="10" customWidth="1"/>
    <col min="5329" max="5549" width="11.453125" style="10"/>
    <col min="5550" max="5550" width="9.08984375" style="10" customWidth="1"/>
    <col min="5551" max="5584" width="10.6328125" style="10" customWidth="1"/>
    <col min="5585" max="5805" width="11.453125" style="10"/>
    <col min="5806" max="5806" width="9.08984375" style="10" customWidth="1"/>
    <col min="5807" max="5840" width="10.6328125" style="10" customWidth="1"/>
    <col min="5841" max="6061" width="11.453125" style="10"/>
    <col min="6062" max="6062" width="9.08984375" style="10" customWidth="1"/>
    <col min="6063" max="6096" width="10.6328125" style="10" customWidth="1"/>
    <col min="6097" max="6317" width="11.453125" style="10"/>
    <col min="6318" max="6318" width="9.08984375" style="10" customWidth="1"/>
    <col min="6319" max="6352" width="10.6328125" style="10" customWidth="1"/>
    <col min="6353" max="6573" width="11.453125" style="10"/>
    <col min="6574" max="6574" width="9.08984375" style="10" customWidth="1"/>
    <col min="6575" max="6608" width="10.6328125" style="10" customWidth="1"/>
    <col min="6609" max="6829" width="11.453125" style="10"/>
    <col min="6830" max="6830" width="9.08984375" style="10" customWidth="1"/>
    <col min="6831" max="6864" width="10.6328125" style="10" customWidth="1"/>
    <col min="6865" max="7085" width="11.453125" style="10"/>
    <col min="7086" max="7086" width="9.08984375" style="10" customWidth="1"/>
    <col min="7087" max="7120" width="10.6328125" style="10" customWidth="1"/>
    <col min="7121" max="7341" width="11.453125" style="10"/>
    <col min="7342" max="7342" width="9.08984375" style="10" customWidth="1"/>
    <col min="7343" max="7376" width="10.6328125" style="10" customWidth="1"/>
    <col min="7377" max="7597" width="11.453125" style="10"/>
    <col min="7598" max="7598" width="9.08984375" style="10" customWidth="1"/>
    <col min="7599" max="7632" width="10.6328125" style="10" customWidth="1"/>
    <col min="7633" max="7853" width="11.453125" style="10"/>
    <col min="7854" max="7854" width="9.08984375" style="10" customWidth="1"/>
    <col min="7855" max="7888" width="10.6328125" style="10" customWidth="1"/>
    <col min="7889" max="8109" width="11.453125" style="10"/>
    <col min="8110" max="8110" width="9.08984375" style="10" customWidth="1"/>
    <col min="8111" max="8144" width="10.6328125" style="10" customWidth="1"/>
    <col min="8145" max="8365" width="11.453125" style="10"/>
    <col min="8366" max="8366" width="9.08984375" style="10" customWidth="1"/>
    <col min="8367" max="8400" width="10.6328125" style="10" customWidth="1"/>
    <col min="8401" max="8621" width="11.453125" style="10"/>
    <col min="8622" max="8622" width="9.08984375" style="10" customWidth="1"/>
    <col min="8623" max="8656" width="10.6328125" style="10" customWidth="1"/>
    <col min="8657" max="8877" width="11.453125" style="10"/>
    <col min="8878" max="8878" width="9.08984375" style="10" customWidth="1"/>
    <col min="8879" max="8912" width="10.6328125" style="10" customWidth="1"/>
    <col min="8913" max="9133" width="11.453125" style="10"/>
    <col min="9134" max="9134" width="9.08984375" style="10" customWidth="1"/>
    <col min="9135" max="9168" width="10.6328125" style="10" customWidth="1"/>
    <col min="9169" max="9389" width="11.453125" style="10"/>
    <col min="9390" max="9390" width="9.08984375" style="10" customWidth="1"/>
    <col min="9391" max="9424" width="10.6328125" style="10" customWidth="1"/>
    <col min="9425" max="9645" width="11.453125" style="10"/>
    <col min="9646" max="9646" width="9.08984375" style="10" customWidth="1"/>
    <col min="9647" max="9680" width="10.6328125" style="10" customWidth="1"/>
    <col min="9681" max="9901" width="11.453125" style="10"/>
    <col min="9902" max="9902" width="9.08984375" style="10" customWidth="1"/>
    <col min="9903" max="9936" width="10.6328125" style="10" customWidth="1"/>
    <col min="9937" max="10157" width="11.453125" style="10"/>
    <col min="10158" max="10158" width="9.08984375" style="10" customWidth="1"/>
    <col min="10159" max="10192" width="10.6328125" style="10" customWidth="1"/>
    <col min="10193" max="10413" width="11.453125" style="10"/>
    <col min="10414" max="10414" width="9.08984375" style="10" customWidth="1"/>
    <col min="10415" max="10448" width="10.6328125" style="10" customWidth="1"/>
    <col min="10449" max="10669" width="11.453125" style="10"/>
    <col min="10670" max="10670" width="9.08984375" style="10" customWidth="1"/>
    <col min="10671" max="10704" width="10.6328125" style="10" customWidth="1"/>
    <col min="10705" max="10925" width="11.453125" style="10"/>
    <col min="10926" max="10926" width="9.08984375" style="10" customWidth="1"/>
    <col min="10927" max="10960" width="10.6328125" style="10" customWidth="1"/>
    <col min="10961" max="11181" width="11.453125" style="10"/>
    <col min="11182" max="11182" width="9.08984375" style="10" customWidth="1"/>
    <col min="11183" max="11216" width="10.6328125" style="10" customWidth="1"/>
    <col min="11217" max="11437" width="11.453125" style="10"/>
    <col min="11438" max="11438" width="9.08984375" style="10" customWidth="1"/>
    <col min="11439" max="11472" width="10.6328125" style="10" customWidth="1"/>
    <col min="11473" max="11693" width="11.453125" style="10"/>
    <col min="11694" max="11694" width="9.08984375" style="10" customWidth="1"/>
    <col min="11695" max="11728" width="10.6328125" style="10" customWidth="1"/>
    <col min="11729" max="11949" width="11.453125" style="10"/>
    <col min="11950" max="11950" width="9.08984375" style="10" customWidth="1"/>
    <col min="11951" max="11984" width="10.6328125" style="10" customWidth="1"/>
    <col min="11985" max="12205" width="11.453125" style="10"/>
    <col min="12206" max="12206" width="9.08984375" style="10" customWidth="1"/>
    <col min="12207" max="12240" width="10.6328125" style="10" customWidth="1"/>
    <col min="12241" max="12461" width="11.453125" style="10"/>
    <col min="12462" max="12462" width="9.08984375" style="10" customWidth="1"/>
    <col min="12463" max="12496" width="10.6328125" style="10" customWidth="1"/>
    <col min="12497" max="12717" width="11.453125" style="10"/>
    <col min="12718" max="12718" width="9.08984375" style="10" customWidth="1"/>
    <col min="12719" max="12752" width="10.6328125" style="10" customWidth="1"/>
    <col min="12753" max="12973" width="11.453125" style="10"/>
    <col min="12974" max="12974" width="9.08984375" style="10" customWidth="1"/>
    <col min="12975" max="13008" width="10.6328125" style="10" customWidth="1"/>
    <col min="13009" max="13229" width="11.453125" style="10"/>
    <col min="13230" max="13230" width="9.08984375" style="10" customWidth="1"/>
    <col min="13231" max="13264" width="10.6328125" style="10" customWidth="1"/>
    <col min="13265" max="13485" width="11.453125" style="10"/>
    <col min="13486" max="13486" width="9.08984375" style="10" customWidth="1"/>
    <col min="13487" max="13520" width="10.6328125" style="10" customWidth="1"/>
    <col min="13521" max="13741" width="11.453125" style="10"/>
    <col min="13742" max="13742" width="9.08984375" style="10" customWidth="1"/>
    <col min="13743" max="13776" width="10.6328125" style="10" customWidth="1"/>
    <col min="13777" max="13997" width="11.453125" style="10"/>
    <col min="13998" max="13998" width="9.08984375" style="10" customWidth="1"/>
    <col min="13999" max="14032" width="10.6328125" style="10" customWidth="1"/>
    <col min="14033" max="14253" width="11.453125" style="10"/>
    <col min="14254" max="14254" width="9.08984375" style="10" customWidth="1"/>
    <col min="14255" max="14288" width="10.6328125" style="10" customWidth="1"/>
    <col min="14289" max="14509" width="11.453125" style="10"/>
    <col min="14510" max="14510" width="9.08984375" style="10" customWidth="1"/>
    <col min="14511" max="14544" width="10.6328125" style="10" customWidth="1"/>
    <col min="14545" max="14765" width="11.453125" style="10"/>
    <col min="14766" max="14766" width="9.08984375" style="10" customWidth="1"/>
    <col min="14767" max="14800" width="10.6328125" style="10" customWidth="1"/>
    <col min="14801" max="15021" width="11.453125" style="10"/>
    <col min="15022" max="15022" width="9.08984375" style="10" customWidth="1"/>
    <col min="15023" max="15056" width="10.6328125" style="10" customWidth="1"/>
    <col min="15057" max="15277" width="11.453125" style="10"/>
    <col min="15278" max="15278" width="9.08984375" style="10" customWidth="1"/>
    <col min="15279" max="15312" width="10.6328125" style="10" customWidth="1"/>
    <col min="15313" max="15533" width="11.453125" style="10"/>
    <col min="15534" max="15534" width="9.08984375" style="10" customWidth="1"/>
    <col min="15535" max="15568" width="10.6328125" style="10" customWidth="1"/>
    <col min="15569" max="15789" width="11.453125" style="10"/>
    <col min="15790" max="15790" width="9.08984375" style="10" customWidth="1"/>
    <col min="15791" max="15824" width="10.6328125" style="10" customWidth="1"/>
    <col min="15825" max="16045" width="11.453125" style="10"/>
    <col min="16046" max="16046" width="9.08984375" style="10" customWidth="1"/>
    <col min="16047" max="16080" width="10.6328125" style="10" customWidth="1"/>
    <col min="16081" max="16384" width="11.453125" style="10"/>
  </cols>
  <sheetData>
    <row r="1" spans="1:52" ht="14.4" customHeight="1" x14ac:dyDescent="0.35"/>
    <row r="2" spans="1:52" ht="14.4" customHeight="1" x14ac:dyDescent="0.35">
      <c r="A2" s="10" t="s">
        <v>104</v>
      </c>
    </row>
    <row r="3" spans="1:52" ht="14.4" customHeight="1" x14ac:dyDescent="0.35"/>
    <row r="4" spans="1:52" ht="14.4" customHeight="1" x14ac:dyDescent="0.35">
      <c r="A4" s="10" t="s">
        <v>98</v>
      </c>
    </row>
    <row r="5" spans="1:52" ht="14.4" customHeight="1" x14ac:dyDescent="0.35">
      <c r="A5" s="10" t="s">
        <v>99</v>
      </c>
    </row>
    <row r="6" spans="1:52" ht="14.4" customHeight="1" x14ac:dyDescent="0.35">
      <c r="A6" s="10" t="s">
        <v>100</v>
      </c>
    </row>
    <row r="7" spans="1:52" ht="14.4" customHeight="1" x14ac:dyDescent="0.35">
      <c r="A7" s="10" t="s">
        <v>101</v>
      </c>
    </row>
    <row r="8" spans="1:52" ht="14.4" customHeight="1" x14ac:dyDescent="0.35">
      <c r="A8" s="10" t="s">
        <v>102</v>
      </c>
    </row>
    <row r="9" spans="1:52" ht="14.4" customHeight="1" x14ac:dyDescent="0.35"/>
    <row r="10" spans="1:52" ht="14.4" customHeight="1" x14ac:dyDescent="0.35">
      <c r="A10" s="11" t="s">
        <v>81</v>
      </c>
      <c r="B10" s="10" t="s">
        <v>82</v>
      </c>
      <c r="O10" s="10" t="s">
        <v>60</v>
      </c>
      <c r="X10" s="10" t="s">
        <v>92</v>
      </c>
      <c r="AG10" s="10" t="s">
        <v>95</v>
      </c>
      <c r="AJ10" s="10" t="s">
        <v>93</v>
      </c>
    </row>
    <row r="11" spans="1:52" ht="14.4" customHeight="1" x14ac:dyDescent="0.35">
      <c r="A11" s="11" t="s">
        <v>79</v>
      </c>
      <c r="B11" s="3">
        <v>68</v>
      </c>
      <c r="C11" s="3" t="s">
        <v>61</v>
      </c>
      <c r="D11" s="3">
        <v>107</v>
      </c>
      <c r="E11" s="3">
        <v>74</v>
      </c>
      <c r="F11" s="3">
        <v>109</v>
      </c>
      <c r="G11" s="3">
        <v>115</v>
      </c>
      <c r="H11" s="3">
        <v>106</v>
      </c>
      <c r="I11" s="3" t="s">
        <v>62</v>
      </c>
      <c r="J11" s="3">
        <v>17</v>
      </c>
      <c r="K11" s="3">
        <v>129</v>
      </c>
      <c r="L11" s="3">
        <v>120</v>
      </c>
      <c r="M11" s="3">
        <v>119</v>
      </c>
      <c r="O11" s="12" t="s">
        <v>63</v>
      </c>
      <c r="P11" s="12" t="s">
        <v>64</v>
      </c>
      <c r="Q11" s="12" t="s">
        <v>65</v>
      </c>
      <c r="R11" s="12" t="s">
        <v>66</v>
      </c>
      <c r="S11" s="12" t="s">
        <v>67</v>
      </c>
      <c r="T11" s="12" t="s">
        <v>68</v>
      </c>
      <c r="U11" s="12" t="s">
        <v>69</v>
      </c>
      <c r="V11" s="12" t="s">
        <v>70</v>
      </c>
      <c r="X11" s="10" t="s">
        <v>71</v>
      </c>
      <c r="Y11" s="10" t="s">
        <v>72</v>
      </c>
      <c r="Z11" s="10" t="s">
        <v>73</v>
      </c>
      <c r="AA11" s="10" t="s">
        <v>74</v>
      </c>
      <c r="AB11" s="10" t="s">
        <v>75</v>
      </c>
      <c r="AC11" s="28" t="s">
        <v>76</v>
      </c>
      <c r="AD11" s="10" t="s">
        <v>77</v>
      </c>
      <c r="AE11" s="10" t="s">
        <v>78</v>
      </c>
      <c r="AG11" s="10">
        <v>205</v>
      </c>
      <c r="AH11" s="10">
        <v>205</v>
      </c>
      <c r="AJ11" s="4" t="s">
        <v>0</v>
      </c>
      <c r="AK11" s="4" t="s">
        <v>1</v>
      </c>
      <c r="AL11" s="4" t="s">
        <v>2</v>
      </c>
      <c r="AM11" s="24" t="s">
        <v>3</v>
      </c>
      <c r="AN11" s="24" t="s">
        <v>4</v>
      </c>
      <c r="AO11" s="24" t="s">
        <v>5</v>
      </c>
      <c r="AP11" s="4" t="s">
        <v>6</v>
      </c>
      <c r="AQ11" s="4" t="s">
        <v>7</v>
      </c>
      <c r="AR11" s="4" t="s">
        <v>8</v>
      </c>
      <c r="AS11" s="4" t="s">
        <v>57</v>
      </c>
      <c r="AT11" s="4" t="s">
        <v>58</v>
      </c>
      <c r="AU11" s="10" t="s">
        <v>9</v>
      </c>
      <c r="AV11" s="10" t="s">
        <v>10</v>
      </c>
      <c r="AW11" s="10" t="s">
        <v>59</v>
      </c>
      <c r="AX11" s="10" t="s">
        <v>11</v>
      </c>
      <c r="AY11" s="10" t="s">
        <v>12</v>
      </c>
      <c r="AZ11" s="10" t="s">
        <v>13</v>
      </c>
    </row>
    <row r="12" spans="1:52" ht="14.4" customHeight="1" x14ac:dyDescent="0.35">
      <c r="A12" s="11" t="s">
        <v>83</v>
      </c>
      <c r="B12" s="5">
        <v>200</v>
      </c>
      <c r="C12" s="5">
        <v>200</v>
      </c>
      <c r="D12" s="5">
        <v>200</v>
      </c>
      <c r="E12" s="5">
        <v>200</v>
      </c>
      <c r="F12" s="5">
        <v>250</v>
      </c>
      <c r="G12" s="5">
        <v>300</v>
      </c>
      <c r="H12" s="5">
        <v>500</v>
      </c>
      <c r="I12" s="5">
        <v>500</v>
      </c>
      <c r="J12" s="5">
        <v>500</v>
      </c>
      <c r="K12" s="5">
        <v>650</v>
      </c>
      <c r="L12" s="5">
        <v>650</v>
      </c>
      <c r="M12" s="5">
        <v>819.99999999999989</v>
      </c>
      <c r="N12" s="5"/>
      <c r="O12" s="5">
        <v>1300</v>
      </c>
      <c r="P12" s="5">
        <v>1150</v>
      </c>
      <c r="Q12" s="5">
        <v>950</v>
      </c>
      <c r="R12" s="5">
        <v>750</v>
      </c>
      <c r="S12" s="5">
        <v>600</v>
      </c>
      <c r="T12" s="5">
        <v>450</v>
      </c>
      <c r="U12" s="5">
        <v>350</v>
      </c>
      <c r="V12" s="5">
        <v>250</v>
      </c>
      <c r="W12" s="5"/>
      <c r="X12" s="5">
        <v>600</v>
      </c>
      <c r="Y12" s="5">
        <v>600</v>
      </c>
      <c r="Z12" s="5">
        <v>800</v>
      </c>
      <c r="AA12" s="5">
        <v>800</v>
      </c>
      <c r="AB12" s="5">
        <v>1000</v>
      </c>
      <c r="AC12" s="35">
        <v>1000</v>
      </c>
      <c r="AD12" s="5">
        <v>1200</v>
      </c>
      <c r="AE12" s="5">
        <v>1200</v>
      </c>
      <c r="AF12" s="5"/>
      <c r="AG12" s="5">
        <v>1000</v>
      </c>
      <c r="AH12" s="5">
        <v>1000</v>
      </c>
      <c r="AJ12" s="4">
        <v>100</v>
      </c>
      <c r="AK12" s="4">
        <v>200</v>
      </c>
      <c r="AL12" s="4">
        <v>430</v>
      </c>
      <c r="AM12" s="24">
        <v>1000</v>
      </c>
      <c r="AN12" s="24">
        <v>800</v>
      </c>
      <c r="AO12" s="24">
        <v>1000</v>
      </c>
      <c r="AP12" s="4">
        <v>100</v>
      </c>
      <c r="AQ12" s="4">
        <v>200</v>
      </c>
      <c r="AR12" s="4">
        <v>150</v>
      </c>
      <c r="AS12" s="4">
        <v>430</v>
      </c>
      <c r="AT12" s="4">
        <v>430</v>
      </c>
      <c r="AU12" s="22">
        <v>250</v>
      </c>
      <c r="AV12" s="23">
        <v>300</v>
      </c>
      <c r="AW12" s="23">
        <v>80</v>
      </c>
      <c r="AX12" s="23">
        <v>150</v>
      </c>
      <c r="AY12" s="23">
        <v>430</v>
      </c>
      <c r="AZ12" s="23">
        <v>100</v>
      </c>
    </row>
    <row r="13" spans="1:52" ht="14.4" customHeight="1" x14ac:dyDescent="0.35">
      <c r="A13" s="11" t="s">
        <v>96</v>
      </c>
      <c r="B13" s="10">
        <v>760</v>
      </c>
      <c r="C13" s="10">
        <v>780</v>
      </c>
      <c r="D13" s="10">
        <v>780</v>
      </c>
      <c r="E13" s="10">
        <v>760</v>
      </c>
      <c r="F13" s="10">
        <v>760</v>
      </c>
      <c r="G13" s="10">
        <v>750</v>
      </c>
      <c r="H13" s="10">
        <v>780</v>
      </c>
      <c r="I13" s="10">
        <v>750</v>
      </c>
      <c r="J13" s="10">
        <v>750</v>
      </c>
      <c r="K13" s="10">
        <v>750</v>
      </c>
      <c r="L13" s="10">
        <v>750</v>
      </c>
      <c r="M13" s="10">
        <v>750</v>
      </c>
      <c r="O13" s="10">
        <v>655</v>
      </c>
      <c r="P13" s="10">
        <v>655</v>
      </c>
      <c r="Q13" s="10">
        <v>655</v>
      </c>
      <c r="R13" s="10">
        <v>655</v>
      </c>
      <c r="S13" s="10">
        <v>665</v>
      </c>
      <c r="T13" s="10">
        <v>680</v>
      </c>
      <c r="U13" s="10">
        <v>690</v>
      </c>
      <c r="V13" s="10">
        <v>700</v>
      </c>
      <c r="X13" s="10">
        <v>750</v>
      </c>
      <c r="Y13" s="10">
        <v>750</v>
      </c>
      <c r="Z13" s="13">
        <v>750</v>
      </c>
      <c r="AA13" s="13">
        <v>750</v>
      </c>
      <c r="AB13" s="13">
        <v>750</v>
      </c>
      <c r="AC13" s="36">
        <v>750</v>
      </c>
      <c r="AD13" s="13">
        <v>750</v>
      </c>
      <c r="AE13" s="13">
        <v>750</v>
      </c>
      <c r="AG13" s="10">
        <v>850</v>
      </c>
      <c r="AH13" s="10">
        <v>850</v>
      </c>
      <c r="AJ13" s="3">
        <v>750</v>
      </c>
      <c r="AK13" s="3">
        <v>715</v>
      </c>
      <c r="AL13" s="3">
        <v>715</v>
      </c>
      <c r="AM13" s="25">
        <v>730</v>
      </c>
      <c r="AN13" s="25">
        <v>715</v>
      </c>
      <c r="AO13" s="25">
        <v>730</v>
      </c>
      <c r="AP13" s="3">
        <v>760</v>
      </c>
      <c r="AQ13" s="3">
        <v>705</v>
      </c>
      <c r="AR13" s="3">
        <v>720</v>
      </c>
      <c r="AS13" s="3">
        <v>680</v>
      </c>
      <c r="AT13" s="4">
        <v>680</v>
      </c>
      <c r="AU13" s="1">
        <v>700</v>
      </c>
      <c r="AV13" s="5">
        <v>690</v>
      </c>
      <c r="AW13" s="5">
        <v>760</v>
      </c>
      <c r="AX13" s="5">
        <v>730</v>
      </c>
      <c r="AY13" s="5">
        <v>680</v>
      </c>
      <c r="AZ13" s="5">
        <v>810</v>
      </c>
    </row>
    <row r="14" spans="1:52" ht="14.4" customHeight="1" x14ac:dyDescent="0.35">
      <c r="A14" s="11" t="s">
        <v>108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Z14" s="13"/>
      <c r="AA14" s="13"/>
      <c r="AB14" s="13"/>
      <c r="AC14" s="36"/>
      <c r="AD14" s="13"/>
      <c r="AE14" s="13"/>
      <c r="AJ14" s="3"/>
      <c r="AK14" s="3"/>
      <c r="AL14" s="3"/>
      <c r="AM14" s="25"/>
      <c r="AN14" s="25"/>
      <c r="AO14" s="25"/>
      <c r="AP14" s="3"/>
      <c r="AQ14" s="3"/>
      <c r="AR14" s="3"/>
      <c r="AS14" s="3"/>
      <c r="AT14" s="4"/>
      <c r="AU14" s="1"/>
      <c r="AV14" s="5"/>
      <c r="AW14" s="5"/>
      <c r="AX14" s="5"/>
      <c r="AY14" s="5"/>
      <c r="AZ14" s="5"/>
    </row>
    <row r="15" spans="1:52" ht="14.4" customHeight="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J15" s="3"/>
      <c r="AK15" s="3"/>
      <c r="AL15" s="3"/>
      <c r="AM15" s="25"/>
      <c r="AN15" s="25"/>
      <c r="AO15" s="25"/>
      <c r="AP15" s="3"/>
      <c r="AQ15" s="3"/>
      <c r="AR15" s="3"/>
      <c r="AS15" s="3"/>
      <c r="AT15" s="4"/>
      <c r="AU15" s="1"/>
      <c r="AV15" s="5"/>
      <c r="AW15" s="5"/>
      <c r="AX15" s="5"/>
      <c r="AY15" s="5"/>
      <c r="AZ15" s="5"/>
    </row>
    <row r="16" spans="1:52" ht="14.4" customHeight="1" x14ac:dyDescent="0.35">
      <c r="A16" s="14" t="s">
        <v>84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5"/>
      <c r="AD16" s="5"/>
      <c r="AE16" s="5"/>
      <c r="AF16" s="5"/>
      <c r="AG16" s="5"/>
      <c r="AH16" s="5"/>
      <c r="AJ16" s="4"/>
      <c r="AK16" s="4"/>
      <c r="AL16" s="4"/>
      <c r="AM16" s="24"/>
      <c r="AN16" s="24"/>
      <c r="AO16" s="24"/>
      <c r="AP16" s="4"/>
      <c r="AQ16" s="4"/>
      <c r="AR16" s="4"/>
      <c r="AS16" s="4"/>
      <c r="AT16" s="4"/>
      <c r="AU16" s="2"/>
      <c r="AV16" s="6"/>
      <c r="AW16" s="6"/>
      <c r="AX16" s="6"/>
      <c r="AY16" s="6"/>
      <c r="AZ16" s="6"/>
    </row>
    <row r="17" spans="1:52" ht="14.4" customHeight="1" x14ac:dyDescent="0.35">
      <c r="A17" s="10" t="s">
        <v>56</v>
      </c>
      <c r="B17" s="7">
        <v>46.51</v>
      </c>
      <c r="C17" s="7">
        <v>46.88</v>
      </c>
      <c r="D17" s="7">
        <v>47.19</v>
      </c>
      <c r="E17" s="7">
        <v>45.95</v>
      </c>
      <c r="F17" s="7">
        <v>45.42</v>
      </c>
      <c r="G17" s="7">
        <v>46.64</v>
      </c>
      <c r="H17" s="7">
        <v>42.89</v>
      </c>
      <c r="I17" s="7">
        <v>43.52</v>
      </c>
      <c r="J17" s="7">
        <v>44.76</v>
      </c>
      <c r="K17" s="7">
        <v>41.96</v>
      </c>
      <c r="L17" s="7">
        <v>39.75</v>
      </c>
      <c r="M17" s="7">
        <v>39.93</v>
      </c>
      <c r="N17" s="4"/>
      <c r="O17" s="6">
        <v>40.520000000000003</v>
      </c>
      <c r="P17" s="6">
        <v>42.56</v>
      </c>
      <c r="Q17" s="6">
        <v>42.63</v>
      </c>
      <c r="R17" s="6">
        <v>44.9</v>
      </c>
      <c r="S17" s="6">
        <v>45.44</v>
      </c>
      <c r="T17" s="6">
        <v>46</v>
      </c>
      <c r="U17" s="6">
        <v>46.11</v>
      </c>
      <c r="V17" s="6">
        <v>47.59</v>
      </c>
      <c r="W17" s="6"/>
      <c r="X17" s="6">
        <v>40.659999999999997</v>
      </c>
      <c r="Y17" s="6">
        <v>41.86</v>
      </c>
      <c r="Z17" s="6">
        <v>39.44</v>
      </c>
      <c r="AA17" s="6">
        <v>40.33</v>
      </c>
      <c r="AB17" s="6">
        <v>38.68</v>
      </c>
      <c r="AC17" s="37">
        <v>38.71</v>
      </c>
      <c r="AD17" s="6">
        <v>39</v>
      </c>
      <c r="AE17" s="6">
        <v>39.4</v>
      </c>
      <c r="AF17" s="6"/>
      <c r="AG17" s="5">
        <v>45.91</v>
      </c>
      <c r="AH17" s="5">
        <v>44.03</v>
      </c>
      <c r="AJ17" s="7">
        <v>50.04</v>
      </c>
      <c r="AK17" s="7">
        <v>48.42</v>
      </c>
      <c r="AL17" s="7">
        <v>44.14</v>
      </c>
      <c r="AM17" s="26">
        <v>43.22</v>
      </c>
      <c r="AN17" s="26">
        <v>41.02</v>
      </c>
      <c r="AO17" s="26">
        <v>41.28</v>
      </c>
      <c r="AP17" s="7">
        <v>50.51</v>
      </c>
      <c r="AQ17" s="7">
        <v>48.72</v>
      </c>
      <c r="AR17" s="7">
        <v>49.59</v>
      </c>
      <c r="AS17" s="7">
        <v>43.95</v>
      </c>
      <c r="AT17" s="7">
        <v>44.59</v>
      </c>
      <c r="AU17" s="2">
        <v>47.08</v>
      </c>
      <c r="AV17" s="6">
        <v>46</v>
      </c>
      <c r="AW17" s="6">
        <v>53.55</v>
      </c>
      <c r="AX17" s="6">
        <v>49.25</v>
      </c>
      <c r="AY17" s="6">
        <v>44.93</v>
      </c>
      <c r="AZ17" s="6">
        <v>52.82</v>
      </c>
    </row>
    <row r="18" spans="1:52" ht="14.4" customHeight="1" x14ac:dyDescent="0.35">
      <c r="A18" s="10" t="s">
        <v>55</v>
      </c>
      <c r="B18" s="7">
        <v>1.32</v>
      </c>
      <c r="C18" s="7">
        <v>1.24</v>
      </c>
      <c r="D18" s="7">
        <v>1.33</v>
      </c>
      <c r="E18" s="7">
        <v>1.42</v>
      </c>
      <c r="F18" s="7">
        <v>1.43</v>
      </c>
      <c r="G18" s="7">
        <v>1.46</v>
      </c>
      <c r="H18" s="7">
        <v>1.54</v>
      </c>
      <c r="I18" s="7">
        <v>1.53</v>
      </c>
      <c r="J18" s="7">
        <v>1.1000000000000001</v>
      </c>
      <c r="K18" s="7">
        <v>1.22</v>
      </c>
      <c r="L18" s="7">
        <v>1.21</v>
      </c>
      <c r="M18" s="7">
        <v>1.2</v>
      </c>
      <c r="N18" s="4"/>
      <c r="O18" s="6">
        <v>0.97</v>
      </c>
      <c r="P18" s="6">
        <v>0.44</v>
      </c>
      <c r="Q18" s="6">
        <v>1.21</v>
      </c>
      <c r="R18" s="6">
        <v>1.23</v>
      </c>
      <c r="S18" s="6">
        <v>0.78</v>
      </c>
      <c r="T18" s="6">
        <v>0.76</v>
      </c>
      <c r="U18" s="6">
        <v>1.17</v>
      </c>
      <c r="V18" s="6">
        <v>1.1100000000000001</v>
      </c>
      <c r="W18" s="6"/>
      <c r="X18" s="6">
        <v>0.76</v>
      </c>
      <c r="Y18" s="6">
        <v>0.98</v>
      </c>
      <c r="Z18" s="6">
        <v>1.1599999999999999</v>
      </c>
      <c r="AA18" s="6">
        <v>1.64</v>
      </c>
      <c r="AB18" s="6">
        <v>0.87</v>
      </c>
      <c r="AC18" s="37">
        <v>1.01</v>
      </c>
      <c r="AD18" s="6">
        <v>0.61</v>
      </c>
      <c r="AE18" s="6">
        <v>0.65</v>
      </c>
      <c r="AF18" s="6"/>
      <c r="AG18" s="6">
        <v>1.87</v>
      </c>
      <c r="AH18" s="6">
        <v>1.33</v>
      </c>
      <c r="AJ18" s="7">
        <v>0.67</v>
      </c>
      <c r="AK18" s="7">
        <v>0.91</v>
      </c>
      <c r="AL18" s="7">
        <v>1.41</v>
      </c>
      <c r="AM18" s="26">
        <v>1.22</v>
      </c>
      <c r="AN18" s="26">
        <v>3.04</v>
      </c>
      <c r="AO18" s="26">
        <v>2.8</v>
      </c>
      <c r="AP18" s="7">
        <v>0.61</v>
      </c>
      <c r="AQ18" s="7">
        <v>0.65</v>
      </c>
      <c r="AR18" s="7">
        <v>0.53</v>
      </c>
      <c r="AS18" s="7">
        <v>0.65</v>
      </c>
      <c r="AT18" s="7">
        <v>0.81</v>
      </c>
      <c r="AU18" s="2">
        <v>1.05</v>
      </c>
      <c r="AV18" s="6">
        <v>1.35</v>
      </c>
      <c r="AW18" s="6">
        <v>0.25</v>
      </c>
      <c r="AX18" s="6">
        <v>0.66</v>
      </c>
      <c r="AY18" s="6">
        <v>1.92</v>
      </c>
      <c r="AZ18" s="6">
        <v>0.97</v>
      </c>
    </row>
    <row r="19" spans="1:52" ht="14.4" customHeight="1" x14ac:dyDescent="0.35">
      <c r="A19" s="10" t="s">
        <v>54</v>
      </c>
      <c r="B19" s="7">
        <v>7.37</v>
      </c>
      <c r="C19" s="7">
        <v>7.38</v>
      </c>
      <c r="D19" s="7">
        <v>7.54</v>
      </c>
      <c r="E19" s="7">
        <v>7.52</v>
      </c>
      <c r="F19" s="7">
        <v>8.5</v>
      </c>
      <c r="G19" s="7">
        <v>8.76</v>
      </c>
      <c r="H19" s="7">
        <v>11.23</v>
      </c>
      <c r="I19" s="7">
        <v>11.33</v>
      </c>
      <c r="J19" s="7">
        <v>11.77</v>
      </c>
      <c r="K19" s="7">
        <v>13</v>
      </c>
      <c r="L19" s="7">
        <v>13.46</v>
      </c>
      <c r="M19" s="7">
        <v>15.27</v>
      </c>
      <c r="N19" s="4"/>
      <c r="O19" s="6">
        <v>19.22</v>
      </c>
      <c r="P19" s="6">
        <v>17.829999999999998</v>
      </c>
      <c r="Q19" s="6">
        <v>14.68</v>
      </c>
      <c r="R19" s="6">
        <v>13.37</v>
      </c>
      <c r="S19" s="6">
        <v>10.86</v>
      </c>
      <c r="T19" s="6">
        <v>9.19</v>
      </c>
      <c r="U19" s="6">
        <v>7.66</v>
      </c>
      <c r="V19" s="6">
        <v>6.67</v>
      </c>
      <c r="W19" s="6"/>
      <c r="X19" s="6">
        <v>13.26</v>
      </c>
      <c r="Y19" s="6">
        <v>12.81</v>
      </c>
      <c r="Z19" s="6">
        <v>15.02</v>
      </c>
      <c r="AA19" s="6">
        <v>14.55</v>
      </c>
      <c r="AB19" s="6">
        <v>16.82</v>
      </c>
      <c r="AC19" s="37">
        <v>14.72</v>
      </c>
      <c r="AD19" s="6">
        <v>20</v>
      </c>
      <c r="AE19" s="6">
        <v>19.61</v>
      </c>
      <c r="AF19" s="6"/>
      <c r="AG19" s="6">
        <v>13.6</v>
      </c>
      <c r="AH19" s="6">
        <v>13.87</v>
      </c>
      <c r="AJ19" s="7">
        <v>4.3099999999999996</v>
      </c>
      <c r="AK19" s="7">
        <v>4.71</v>
      </c>
      <c r="AL19" s="7">
        <v>9.6</v>
      </c>
      <c r="AM19" s="26">
        <v>13.13</v>
      </c>
      <c r="AN19" s="26">
        <v>12.29</v>
      </c>
      <c r="AO19" s="26">
        <v>13</v>
      </c>
      <c r="AP19" s="7">
        <v>3.85</v>
      </c>
      <c r="AQ19" s="7">
        <v>6.14</v>
      </c>
      <c r="AR19" s="7">
        <v>4.5</v>
      </c>
      <c r="AS19" s="7">
        <v>9.83</v>
      </c>
      <c r="AT19" s="7">
        <v>9.9700000000000006</v>
      </c>
      <c r="AU19" s="2">
        <v>8.26</v>
      </c>
      <c r="AV19" s="6">
        <v>9.5</v>
      </c>
      <c r="AW19" s="6">
        <v>1.63</v>
      </c>
      <c r="AX19" s="6">
        <v>5.1100000000000003</v>
      </c>
      <c r="AY19" s="6">
        <v>9.33</v>
      </c>
      <c r="AZ19" s="6">
        <v>4</v>
      </c>
    </row>
    <row r="20" spans="1:52" ht="14.4" customHeight="1" x14ac:dyDescent="0.35">
      <c r="A20" s="10" t="s">
        <v>53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4"/>
      <c r="O20" s="6"/>
      <c r="P20" s="6"/>
      <c r="Q20" s="6"/>
      <c r="R20" s="6"/>
      <c r="S20" s="6"/>
      <c r="T20" s="6"/>
      <c r="U20" s="6"/>
      <c r="V20" s="6"/>
      <c r="W20" s="6"/>
      <c r="X20" s="6">
        <v>0.08</v>
      </c>
      <c r="Y20" s="6">
        <v>0.11</v>
      </c>
      <c r="Z20" s="6">
        <v>0</v>
      </c>
      <c r="AA20" s="6">
        <v>0</v>
      </c>
      <c r="AB20" s="6">
        <v>0.05</v>
      </c>
      <c r="AC20" s="37">
        <v>0.02</v>
      </c>
      <c r="AD20" s="6">
        <v>0</v>
      </c>
      <c r="AE20" s="6">
        <v>7.0000000000000007E-2</v>
      </c>
      <c r="AF20" s="6"/>
      <c r="AG20" s="6"/>
      <c r="AH20" s="6"/>
      <c r="AJ20" s="15">
        <v>0</v>
      </c>
      <c r="AK20" s="15">
        <v>0.01</v>
      </c>
      <c r="AL20" s="15">
        <v>0</v>
      </c>
      <c r="AM20" s="27">
        <v>0</v>
      </c>
      <c r="AN20" s="27">
        <v>0.05</v>
      </c>
      <c r="AO20" s="27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0.04</v>
      </c>
      <c r="AU20" s="15">
        <v>0</v>
      </c>
      <c r="AV20" s="15">
        <v>0</v>
      </c>
      <c r="AW20" s="15">
        <v>0</v>
      </c>
      <c r="AX20" s="15">
        <v>0.05</v>
      </c>
      <c r="AY20" s="15">
        <v>0</v>
      </c>
      <c r="AZ20" s="15">
        <v>0.01</v>
      </c>
    </row>
    <row r="21" spans="1:52" ht="14.4" customHeight="1" x14ac:dyDescent="0.35">
      <c r="A21" s="10" t="s">
        <v>80</v>
      </c>
      <c r="B21" s="7">
        <v>14.399475737518083</v>
      </c>
      <c r="C21" s="7">
        <v>13.893670463582795</v>
      </c>
      <c r="D21" s="7">
        <v>14.3578090186673</v>
      </c>
      <c r="E21" s="7">
        <v>14.039719145098973</v>
      </c>
      <c r="F21" s="7">
        <v>16.187771571347163</v>
      </c>
      <c r="G21" s="7">
        <v>15.406788422641226</v>
      </c>
      <c r="H21" s="7">
        <v>17.957603058406548</v>
      </c>
      <c r="I21" s="7">
        <v>11.633764081883136</v>
      </c>
      <c r="J21" s="7">
        <v>7.272462630956035</v>
      </c>
      <c r="K21" s="7">
        <v>19.781610547870574</v>
      </c>
      <c r="L21" s="7">
        <v>22.123651739922725</v>
      </c>
      <c r="M21" s="7">
        <v>20.113932594823751</v>
      </c>
      <c r="N21" s="7"/>
      <c r="O21" s="6">
        <v>16.430973943428246</v>
      </c>
      <c r="P21" s="6">
        <v>14.544091902486677</v>
      </c>
      <c r="Q21" s="6">
        <v>15.657022624944425</v>
      </c>
      <c r="R21" s="6">
        <v>15.212050710434529</v>
      </c>
      <c r="S21" s="6">
        <v>15.067060072264562</v>
      </c>
      <c r="T21" s="6">
        <v>17.214925261912068</v>
      </c>
      <c r="U21" s="6">
        <v>16.159990794722308</v>
      </c>
      <c r="V21" s="6">
        <v>16.1989889223563</v>
      </c>
      <c r="W21" s="6"/>
      <c r="X21" s="6">
        <v>15.44</v>
      </c>
      <c r="Y21" s="6">
        <v>13.78</v>
      </c>
      <c r="Z21" s="6">
        <v>18.11</v>
      </c>
      <c r="AA21" s="6">
        <v>18.47</v>
      </c>
      <c r="AB21" s="6">
        <v>16.739999999999998</v>
      </c>
      <c r="AC21" s="37">
        <v>16.66</v>
      </c>
      <c r="AD21" s="6">
        <v>17.059999999999999</v>
      </c>
      <c r="AE21" s="6">
        <v>16.3</v>
      </c>
      <c r="AF21" s="6"/>
      <c r="AG21" s="6">
        <v>15.18</v>
      </c>
      <c r="AH21" s="6">
        <v>17.170000000000002</v>
      </c>
      <c r="AJ21" s="7">
        <v>17.48</v>
      </c>
      <c r="AK21" s="7">
        <v>18.309999999999999</v>
      </c>
      <c r="AL21" s="7">
        <v>19.18</v>
      </c>
      <c r="AM21" s="26">
        <v>18.93</v>
      </c>
      <c r="AN21" s="26">
        <v>17.760000000000002</v>
      </c>
      <c r="AO21" s="26">
        <v>16.63</v>
      </c>
      <c r="AP21" s="7">
        <v>17.59</v>
      </c>
      <c r="AQ21" s="7">
        <v>18.04</v>
      </c>
      <c r="AR21" s="7">
        <v>19.420000000000002</v>
      </c>
      <c r="AS21" s="7">
        <v>24.38</v>
      </c>
      <c r="AT21" s="7">
        <v>22.94</v>
      </c>
      <c r="AU21" s="2">
        <v>16.489999999999998</v>
      </c>
      <c r="AV21" s="6">
        <v>15.72</v>
      </c>
      <c r="AW21" s="6">
        <v>14.59</v>
      </c>
      <c r="AX21" s="6">
        <v>17.21</v>
      </c>
      <c r="AY21" s="6">
        <v>14.74</v>
      </c>
      <c r="AZ21" s="6">
        <v>7.63</v>
      </c>
    </row>
    <row r="22" spans="1:52" ht="14.4" customHeight="1" x14ac:dyDescent="0.35">
      <c r="A22" s="10" t="s">
        <v>52</v>
      </c>
      <c r="B22" s="7">
        <v>0.7</v>
      </c>
      <c r="C22" s="7">
        <v>0.74</v>
      </c>
      <c r="D22" s="7">
        <v>0.68</v>
      </c>
      <c r="E22" s="7">
        <v>0.68</v>
      </c>
      <c r="F22" s="7">
        <v>0.72</v>
      </c>
      <c r="G22" s="7">
        <v>0.67</v>
      </c>
      <c r="H22" s="7">
        <v>0.74</v>
      </c>
      <c r="I22" s="7">
        <v>0.37</v>
      </c>
      <c r="J22" s="7">
        <v>0.41</v>
      </c>
      <c r="K22" s="7">
        <v>0.68</v>
      </c>
      <c r="L22" s="7">
        <v>0.49</v>
      </c>
      <c r="M22" s="7">
        <v>0.48</v>
      </c>
      <c r="N22" s="4"/>
      <c r="O22" s="6">
        <v>0.19</v>
      </c>
      <c r="P22" s="6">
        <v>0.56000000000000005</v>
      </c>
      <c r="Q22" s="6">
        <v>0.23</v>
      </c>
      <c r="R22" s="6">
        <v>0.4</v>
      </c>
      <c r="S22" s="6">
        <v>0.2</v>
      </c>
      <c r="T22" s="6">
        <v>0.24</v>
      </c>
      <c r="U22" s="6">
        <v>0.43</v>
      </c>
      <c r="V22" s="6">
        <v>0.36</v>
      </c>
      <c r="W22" s="6"/>
      <c r="X22" s="6">
        <v>0.4</v>
      </c>
      <c r="Y22" s="6">
        <v>0.3</v>
      </c>
      <c r="Z22" s="6">
        <v>0.36</v>
      </c>
      <c r="AA22" s="6">
        <v>0.24</v>
      </c>
      <c r="AB22" s="6">
        <v>0.33</v>
      </c>
      <c r="AC22" s="37">
        <v>0.27</v>
      </c>
      <c r="AD22" s="6">
        <v>0.2</v>
      </c>
      <c r="AE22" s="6">
        <v>0.24</v>
      </c>
      <c r="AF22" s="6"/>
      <c r="AG22" s="6">
        <v>0.22</v>
      </c>
      <c r="AH22" s="6">
        <v>0.39</v>
      </c>
      <c r="AJ22" s="7">
        <v>0.44</v>
      </c>
      <c r="AK22" s="7">
        <v>0.37</v>
      </c>
      <c r="AL22" s="7">
        <v>0.35</v>
      </c>
      <c r="AM22" s="26">
        <v>0.31</v>
      </c>
      <c r="AN22" s="26">
        <v>0.27</v>
      </c>
      <c r="AO22" s="26">
        <v>0.22</v>
      </c>
      <c r="AP22" s="7">
        <v>0.4</v>
      </c>
      <c r="AQ22" s="7">
        <v>0.51</v>
      </c>
      <c r="AR22" s="7">
        <v>0.6</v>
      </c>
      <c r="AS22" s="7">
        <v>0.65</v>
      </c>
      <c r="AT22" s="7">
        <v>0.68</v>
      </c>
      <c r="AU22" s="2">
        <v>0.39</v>
      </c>
      <c r="AV22" s="6">
        <v>0.36</v>
      </c>
      <c r="AW22" s="6">
        <v>0.52</v>
      </c>
      <c r="AX22" s="6">
        <v>0.8</v>
      </c>
      <c r="AY22" s="6">
        <v>0.27</v>
      </c>
      <c r="AZ22" s="6">
        <v>0.12</v>
      </c>
    </row>
    <row r="23" spans="1:52" ht="14.4" customHeight="1" x14ac:dyDescent="0.35">
      <c r="A23" s="10" t="s">
        <v>51</v>
      </c>
      <c r="B23" s="7">
        <v>14.54</v>
      </c>
      <c r="C23" s="7">
        <v>14.24</v>
      </c>
      <c r="D23" s="7">
        <v>14.27</v>
      </c>
      <c r="E23" s="7">
        <v>13.95</v>
      </c>
      <c r="F23" s="7">
        <v>12.49</v>
      </c>
      <c r="G23" s="7">
        <v>13.54</v>
      </c>
      <c r="H23" s="7">
        <v>10.56</v>
      </c>
      <c r="I23" s="7">
        <v>14.85</v>
      </c>
      <c r="J23" s="7">
        <v>17.86</v>
      </c>
      <c r="K23" s="7">
        <v>8.81</v>
      </c>
      <c r="L23" s="7">
        <v>6.16</v>
      </c>
      <c r="M23" s="7">
        <v>7.11</v>
      </c>
      <c r="N23" s="4"/>
      <c r="O23" s="6">
        <v>6.86</v>
      </c>
      <c r="P23" s="6">
        <v>8.86</v>
      </c>
      <c r="Q23" s="6">
        <v>9.02</v>
      </c>
      <c r="R23" s="6">
        <v>10.18</v>
      </c>
      <c r="S23" s="6">
        <v>10.82</v>
      </c>
      <c r="T23" s="6">
        <v>10.23</v>
      </c>
      <c r="U23" s="6">
        <v>11.38</v>
      </c>
      <c r="V23" s="6">
        <v>12.49</v>
      </c>
      <c r="W23" s="6"/>
      <c r="X23" s="6">
        <v>9.2799999999999994</v>
      </c>
      <c r="Y23" s="6">
        <v>11.18</v>
      </c>
      <c r="Z23" s="6">
        <v>7.9</v>
      </c>
      <c r="AA23" s="6">
        <v>8.15</v>
      </c>
      <c r="AB23" s="6">
        <v>8.57</v>
      </c>
      <c r="AC23" s="37">
        <v>8.48</v>
      </c>
      <c r="AD23" s="6">
        <v>6.34</v>
      </c>
      <c r="AE23" s="6">
        <v>6.66</v>
      </c>
      <c r="AF23" s="6"/>
      <c r="AG23" s="6">
        <v>9.41</v>
      </c>
      <c r="AH23" s="6">
        <v>8.3699999999999992</v>
      </c>
      <c r="AJ23" s="7">
        <v>12.68</v>
      </c>
      <c r="AK23" s="7">
        <v>11.41</v>
      </c>
      <c r="AL23" s="7">
        <v>10.039999999999999</v>
      </c>
      <c r="AM23" s="26">
        <v>7.74</v>
      </c>
      <c r="AN23" s="26">
        <v>9.73</v>
      </c>
      <c r="AO23" s="26">
        <v>10.07</v>
      </c>
      <c r="AP23" s="7">
        <v>12.69</v>
      </c>
      <c r="AQ23" s="7">
        <v>11.74</v>
      </c>
      <c r="AR23" s="7">
        <v>11.89</v>
      </c>
      <c r="AS23" s="7">
        <v>6.46</v>
      </c>
      <c r="AT23" s="7">
        <v>6.43</v>
      </c>
      <c r="AU23" s="2">
        <v>12.23</v>
      </c>
      <c r="AV23" s="6">
        <v>12.02</v>
      </c>
      <c r="AW23" s="6">
        <v>17.420000000000002</v>
      </c>
      <c r="AX23" s="6">
        <v>12.54</v>
      </c>
      <c r="AY23" s="6">
        <v>13.78</v>
      </c>
      <c r="AZ23" s="6">
        <v>18.559999999999999</v>
      </c>
    </row>
    <row r="24" spans="1:52" ht="14.4" customHeight="1" x14ac:dyDescent="0.35">
      <c r="A24" s="10" t="s">
        <v>50</v>
      </c>
      <c r="B24" s="7">
        <v>11.64</v>
      </c>
      <c r="C24" s="7">
        <v>11.56</v>
      </c>
      <c r="D24" s="7">
        <v>11.46</v>
      </c>
      <c r="E24" s="7">
        <v>11.68</v>
      </c>
      <c r="F24" s="7">
        <v>11.3</v>
      </c>
      <c r="G24" s="7">
        <v>11.5</v>
      </c>
      <c r="H24" s="7">
        <v>11.6</v>
      </c>
      <c r="I24" s="7">
        <v>11.21</v>
      </c>
      <c r="J24" s="7">
        <v>11.29</v>
      </c>
      <c r="K24" s="7">
        <v>11.59</v>
      </c>
      <c r="L24" s="7">
        <v>11.59</v>
      </c>
      <c r="M24" s="7">
        <v>11.25</v>
      </c>
      <c r="N24" s="4"/>
      <c r="O24" s="6">
        <v>9.57</v>
      </c>
      <c r="P24" s="6">
        <v>10.74</v>
      </c>
      <c r="Q24" s="6">
        <v>10.3</v>
      </c>
      <c r="R24" s="6">
        <v>10</v>
      </c>
      <c r="S24" s="6">
        <v>11.47</v>
      </c>
      <c r="T24" s="6">
        <v>10.85</v>
      </c>
      <c r="U24" s="6">
        <v>11.4</v>
      </c>
      <c r="V24" s="6">
        <v>10.89</v>
      </c>
      <c r="W24" s="6"/>
      <c r="X24" s="6">
        <v>11.88</v>
      </c>
      <c r="Y24" s="6">
        <v>11.96</v>
      </c>
      <c r="Z24" s="6">
        <v>11.45</v>
      </c>
      <c r="AA24" s="6">
        <v>11.5</v>
      </c>
      <c r="AB24" s="6">
        <v>11.34</v>
      </c>
      <c r="AC24" s="37">
        <v>11.31</v>
      </c>
      <c r="AD24" s="6">
        <v>10.86</v>
      </c>
      <c r="AE24" s="6">
        <v>11.04</v>
      </c>
      <c r="AF24" s="6"/>
      <c r="AG24" s="6">
        <v>9.6</v>
      </c>
      <c r="AH24" s="6">
        <v>9.52</v>
      </c>
      <c r="AJ24" s="7">
        <v>11.06</v>
      </c>
      <c r="AK24" s="7">
        <v>10.88</v>
      </c>
      <c r="AL24" s="7">
        <v>10.42</v>
      </c>
      <c r="AM24" s="26">
        <v>10.3</v>
      </c>
      <c r="AN24" s="26">
        <v>10.210000000000001</v>
      </c>
      <c r="AO24" s="26">
        <v>10.28</v>
      </c>
      <c r="AP24" s="7">
        <v>10.73</v>
      </c>
      <c r="AQ24" s="7">
        <v>11.33</v>
      </c>
      <c r="AR24" s="7">
        <v>9.76</v>
      </c>
      <c r="AS24" s="7">
        <v>10.09</v>
      </c>
      <c r="AT24" s="7">
        <v>10.46</v>
      </c>
      <c r="AU24" s="2">
        <v>10.65</v>
      </c>
      <c r="AV24" s="6">
        <v>10.23</v>
      </c>
      <c r="AW24" s="6">
        <v>10.61</v>
      </c>
      <c r="AX24" s="6">
        <v>10.54</v>
      </c>
      <c r="AY24" s="6">
        <v>10.14</v>
      </c>
      <c r="AZ24" s="6">
        <v>12.11</v>
      </c>
    </row>
    <row r="25" spans="1:52" ht="14.4" customHeight="1" x14ac:dyDescent="0.35">
      <c r="A25" s="10" t="s">
        <v>49</v>
      </c>
      <c r="B25" s="7">
        <v>1.56</v>
      </c>
      <c r="C25" s="7">
        <v>1.29</v>
      </c>
      <c r="D25" s="7">
        <v>1.56</v>
      </c>
      <c r="E25" s="7">
        <v>1.57</v>
      </c>
      <c r="F25" s="7">
        <v>1.47</v>
      </c>
      <c r="G25" s="7">
        <v>1.53</v>
      </c>
      <c r="H25" s="7">
        <v>1.64</v>
      </c>
      <c r="I25" s="7">
        <v>2.08</v>
      </c>
      <c r="J25" s="7">
        <v>1.83</v>
      </c>
      <c r="K25" s="7">
        <v>1.52</v>
      </c>
      <c r="L25" s="7">
        <v>1.39</v>
      </c>
      <c r="M25" s="7">
        <v>1.53</v>
      </c>
      <c r="N25" s="4"/>
      <c r="O25" s="6">
        <v>2.2200000000000002</v>
      </c>
      <c r="P25" s="6">
        <v>1.76</v>
      </c>
      <c r="Q25" s="6">
        <v>1.74</v>
      </c>
      <c r="R25" s="6">
        <v>1.58</v>
      </c>
      <c r="S25" s="6">
        <v>1.42</v>
      </c>
      <c r="T25" s="6">
        <v>1.36</v>
      </c>
      <c r="U25" s="6">
        <v>1.1299999999999999</v>
      </c>
      <c r="V25" s="6">
        <v>0.91</v>
      </c>
      <c r="W25" s="6"/>
      <c r="X25" s="6">
        <v>1.47</v>
      </c>
      <c r="Y25" s="6">
        <v>1.53</v>
      </c>
      <c r="Z25" s="6">
        <v>1.92</v>
      </c>
      <c r="AA25" s="6">
        <v>1.76</v>
      </c>
      <c r="AB25" s="6">
        <v>1.95</v>
      </c>
      <c r="AC25" s="37">
        <v>1.93</v>
      </c>
      <c r="AD25" s="6">
        <v>2.08</v>
      </c>
      <c r="AE25" s="6">
        <v>2.13</v>
      </c>
      <c r="AF25" s="6"/>
      <c r="AG25" s="6">
        <v>2.16</v>
      </c>
      <c r="AH25" s="6">
        <v>2.2000000000000002</v>
      </c>
      <c r="AJ25" s="7">
        <v>0.92</v>
      </c>
      <c r="AK25" s="7">
        <v>1.02</v>
      </c>
      <c r="AL25" s="7">
        <v>1.57</v>
      </c>
      <c r="AM25" s="26">
        <v>1.53</v>
      </c>
      <c r="AN25" s="26">
        <v>1.91</v>
      </c>
      <c r="AO25" s="26">
        <v>1.96</v>
      </c>
      <c r="AP25" s="7">
        <v>0.87</v>
      </c>
      <c r="AQ25" s="7">
        <v>0.63</v>
      </c>
      <c r="AR25" s="7">
        <v>0.8</v>
      </c>
      <c r="AS25" s="7">
        <v>0.96</v>
      </c>
      <c r="AT25" s="7">
        <v>1</v>
      </c>
      <c r="AU25" s="2">
        <v>1.34</v>
      </c>
      <c r="AV25" s="6">
        <v>1.55</v>
      </c>
      <c r="AW25" s="6">
        <v>0.22</v>
      </c>
      <c r="AX25" s="6">
        <v>0.8</v>
      </c>
      <c r="AY25" s="6">
        <v>1.84</v>
      </c>
      <c r="AZ25" s="6">
        <v>0.76</v>
      </c>
    </row>
    <row r="26" spans="1:52" ht="14.4" customHeight="1" x14ac:dyDescent="0.35">
      <c r="A26" s="10" t="s">
        <v>48</v>
      </c>
      <c r="B26" s="7">
        <v>0.79</v>
      </c>
      <c r="C26" s="7">
        <v>0.82</v>
      </c>
      <c r="D26" s="7">
        <v>0.81</v>
      </c>
      <c r="E26" s="7">
        <v>0.94</v>
      </c>
      <c r="F26" s="7">
        <v>1.07</v>
      </c>
      <c r="G26" s="7">
        <v>1.05</v>
      </c>
      <c r="H26" s="7">
        <v>1.36</v>
      </c>
      <c r="I26" s="7">
        <v>1.06</v>
      </c>
      <c r="J26" s="7">
        <v>0.65</v>
      </c>
      <c r="K26" s="7">
        <v>1.57</v>
      </c>
      <c r="L26" s="7">
        <v>1.75</v>
      </c>
      <c r="M26" s="7">
        <v>1.87</v>
      </c>
      <c r="N26" s="4"/>
      <c r="O26" s="6">
        <v>0.77</v>
      </c>
      <c r="P26" s="6">
        <v>0.91</v>
      </c>
      <c r="Q26" s="6">
        <v>1</v>
      </c>
      <c r="R26" s="6">
        <v>1.01</v>
      </c>
      <c r="S26" s="6">
        <v>0.77</v>
      </c>
      <c r="T26" s="6">
        <v>0.95</v>
      </c>
      <c r="U26" s="6">
        <v>0.76</v>
      </c>
      <c r="V26" s="6">
        <v>0.65</v>
      </c>
      <c r="W26" s="6"/>
      <c r="X26" s="6">
        <v>1.92</v>
      </c>
      <c r="Y26" s="6">
        <v>1.75</v>
      </c>
      <c r="Z26" s="6">
        <v>1.58</v>
      </c>
      <c r="AA26" s="6">
        <v>1.7</v>
      </c>
      <c r="AB26" s="6">
        <v>1.77</v>
      </c>
      <c r="AC26" s="37">
        <v>1.56</v>
      </c>
      <c r="AD26" s="6">
        <v>1.78</v>
      </c>
      <c r="AE26" s="6">
        <v>1.72</v>
      </c>
      <c r="AF26" s="6"/>
      <c r="AG26" s="6">
        <v>1.6</v>
      </c>
      <c r="AH26" s="6">
        <v>1.31</v>
      </c>
      <c r="AJ26" s="7">
        <v>0.39</v>
      </c>
      <c r="AK26" s="7">
        <v>0.46</v>
      </c>
      <c r="AL26" s="7">
        <v>1.02</v>
      </c>
      <c r="AM26" s="26">
        <v>0.89</v>
      </c>
      <c r="AN26" s="26">
        <v>0.95</v>
      </c>
      <c r="AO26" s="26">
        <v>1</v>
      </c>
      <c r="AP26" s="7">
        <v>0.37</v>
      </c>
      <c r="AQ26" s="7">
        <v>0.36</v>
      </c>
      <c r="AR26" s="7">
        <v>0.42</v>
      </c>
      <c r="AS26" s="7">
        <v>0.56000000000000005</v>
      </c>
      <c r="AT26" s="7">
        <v>0.76</v>
      </c>
      <c r="AU26" s="2">
        <v>0.62</v>
      </c>
      <c r="AV26" s="6">
        <v>0.71</v>
      </c>
      <c r="AW26" s="6">
        <v>0.22</v>
      </c>
      <c r="AX26" s="6">
        <v>0.32</v>
      </c>
      <c r="AY26" s="6">
        <v>0.51</v>
      </c>
      <c r="AZ26" s="6">
        <v>0.46</v>
      </c>
    </row>
    <row r="27" spans="1:52" ht="14.4" customHeight="1" x14ac:dyDescent="0.35">
      <c r="A27" s="10" t="s">
        <v>21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7"/>
      <c r="AD27" s="15"/>
      <c r="AE27" s="15"/>
      <c r="AF27" s="15"/>
      <c r="AG27" s="6"/>
      <c r="AH27" s="6"/>
      <c r="AJ27" s="15"/>
      <c r="AK27" s="15"/>
      <c r="AL27" s="15"/>
      <c r="AM27" s="27"/>
      <c r="AN27" s="27"/>
      <c r="AO27" s="27"/>
      <c r="AP27" s="15"/>
      <c r="AQ27" s="15"/>
      <c r="AR27" s="15"/>
      <c r="AS27" s="15"/>
      <c r="AT27" s="15"/>
      <c r="AU27" s="15"/>
      <c r="AV27" s="21"/>
      <c r="AW27" s="21"/>
      <c r="AX27" s="15"/>
      <c r="AY27" s="15"/>
      <c r="AZ27" s="15"/>
    </row>
    <row r="28" spans="1:52" ht="14.4" customHeight="1" x14ac:dyDescent="0.35">
      <c r="A28" s="10" t="s">
        <v>47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7"/>
      <c r="AD28" s="15"/>
      <c r="AE28" s="15"/>
      <c r="AF28" s="15"/>
      <c r="AG28" s="15"/>
      <c r="AH28" s="15"/>
      <c r="AJ28" s="15">
        <v>0.17599999999999999</v>
      </c>
      <c r="AK28" s="15">
        <v>0.22500000000000001</v>
      </c>
      <c r="AL28" s="15">
        <v>7.0999999999999994E-2</v>
      </c>
      <c r="AM28" s="27">
        <v>2.4E-2</v>
      </c>
      <c r="AN28" s="27">
        <v>2.4E-2</v>
      </c>
      <c r="AO28" s="27">
        <v>2.5000000000000001E-2</v>
      </c>
      <c r="AP28" s="15">
        <v>0.16700000000000001</v>
      </c>
      <c r="AQ28" s="15">
        <v>0.03</v>
      </c>
      <c r="AR28" s="15">
        <v>2.5999999999999999E-2</v>
      </c>
      <c r="AS28" s="15">
        <v>4.5999999999999999E-2</v>
      </c>
      <c r="AT28" s="15">
        <v>3.6999999999999998E-2</v>
      </c>
      <c r="AU28" s="15">
        <v>0.10299999999999999</v>
      </c>
      <c r="AV28" s="21">
        <v>2.5999999999999999E-2</v>
      </c>
      <c r="AW28" s="21">
        <v>8.0000000000000002E-3</v>
      </c>
      <c r="AX28" s="15">
        <v>3.4000000000000002E-2</v>
      </c>
      <c r="AY28" s="15">
        <v>6.0000000000000001E-3</v>
      </c>
      <c r="AZ28" s="15">
        <v>7.5999999999999998E-2</v>
      </c>
    </row>
    <row r="29" spans="1:52" ht="14.4" customHeight="1" x14ac:dyDescent="0.35">
      <c r="A29" s="10" t="s">
        <v>97</v>
      </c>
      <c r="B29" s="15">
        <f>SUM(B17:B26)</f>
        <v>98.829475737518095</v>
      </c>
      <c r="C29" s="15">
        <f t="shared" ref="C29:M29" si="0">SUM(C17:C26)</f>
        <v>98.043670463582799</v>
      </c>
      <c r="D29" s="15">
        <f t="shared" si="0"/>
        <v>99.1978090186673</v>
      </c>
      <c r="E29" s="15">
        <f t="shared" si="0"/>
        <v>97.749719145098965</v>
      </c>
      <c r="F29" s="15">
        <f t="shared" si="0"/>
        <v>98.587771571347147</v>
      </c>
      <c r="G29" s="15">
        <f t="shared" si="0"/>
        <v>100.55678842264122</v>
      </c>
      <c r="H29" s="15">
        <f t="shared" si="0"/>
        <v>99.517603058406536</v>
      </c>
      <c r="I29" s="15">
        <f t="shared" si="0"/>
        <v>97.583764081883132</v>
      </c>
      <c r="J29" s="15">
        <f t="shared" si="0"/>
        <v>96.94246263095603</v>
      </c>
      <c r="K29" s="15">
        <f t="shared" si="0"/>
        <v>100.13161054787058</v>
      </c>
      <c r="L29" s="15">
        <f t="shared" si="0"/>
        <v>97.923651739922718</v>
      </c>
      <c r="M29" s="15">
        <f t="shared" si="0"/>
        <v>98.753932594823766</v>
      </c>
      <c r="N29" s="15"/>
      <c r="O29" s="15">
        <f t="shared" ref="O29:V29" si="1">SUM(O17:O26)</f>
        <v>96.750973943428235</v>
      </c>
      <c r="P29" s="15">
        <f t="shared" si="1"/>
        <v>98.204091902486667</v>
      </c>
      <c r="Q29" s="15">
        <f t="shared" si="1"/>
        <v>96.46702262494442</v>
      </c>
      <c r="R29" s="15">
        <f t="shared" si="1"/>
        <v>97.882050710434527</v>
      </c>
      <c r="S29" s="15">
        <f t="shared" si="1"/>
        <v>96.827060072264572</v>
      </c>
      <c r="T29" s="15">
        <f t="shared" si="1"/>
        <v>96.794925261912056</v>
      </c>
      <c r="U29" s="15">
        <f t="shared" si="1"/>
        <v>96.199990794722311</v>
      </c>
      <c r="V29" s="15">
        <f t="shared" si="1"/>
        <v>96.868988922356309</v>
      </c>
      <c r="W29" s="15"/>
      <c r="X29" s="15">
        <f t="shared" ref="X29:AE29" si="2">SUM(X17:X26)</f>
        <v>95.149999999999991</v>
      </c>
      <c r="Y29" s="15">
        <f t="shared" si="2"/>
        <v>96.259999999999991</v>
      </c>
      <c r="Z29" s="15">
        <f t="shared" si="2"/>
        <v>96.94</v>
      </c>
      <c r="AA29" s="15">
        <f t="shared" si="2"/>
        <v>98.34</v>
      </c>
      <c r="AB29" s="15">
        <f t="shared" si="2"/>
        <v>97.12</v>
      </c>
      <c r="AC29" s="27">
        <f t="shared" si="2"/>
        <v>94.670000000000016</v>
      </c>
      <c r="AD29" s="15">
        <f t="shared" si="2"/>
        <v>97.93</v>
      </c>
      <c r="AE29" s="15">
        <f t="shared" si="2"/>
        <v>97.82</v>
      </c>
      <c r="AF29" s="15"/>
      <c r="AG29" s="15">
        <f t="shared" ref="AG29:AH29" si="3">SUM(AG17:AG26)</f>
        <v>99.549999999999983</v>
      </c>
      <c r="AH29" s="15">
        <f t="shared" si="3"/>
        <v>98.190000000000012</v>
      </c>
      <c r="AI29" s="15"/>
      <c r="AJ29" s="15">
        <f t="shared" ref="AJ29:AZ29" si="4">SUM(AJ17:AJ26)</f>
        <v>97.990000000000009</v>
      </c>
      <c r="AK29" s="15">
        <f t="shared" si="4"/>
        <v>96.499999999999986</v>
      </c>
      <c r="AL29" s="15">
        <f t="shared" si="4"/>
        <v>97.72999999999999</v>
      </c>
      <c r="AM29" s="27">
        <f t="shared" si="4"/>
        <v>97.27</v>
      </c>
      <c r="AN29" s="27">
        <f t="shared" si="4"/>
        <v>97.23</v>
      </c>
      <c r="AO29" s="27">
        <f t="shared" si="4"/>
        <v>97.24</v>
      </c>
      <c r="AP29" s="15">
        <f t="shared" si="4"/>
        <v>97.620000000000019</v>
      </c>
      <c r="AQ29" s="15">
        <f t="shared" si="4"/>
        <v>98.11999999999999</v>
      </c>
      <c r="AR29" s="15">
        <f t="shared" si="4"/>
        <v>97.51</v>
      </c>
      <c r="AS29" s="15">
        <f t="shared" si="4"/>
        <v>97.53</v>
      </c>
      <c r="AT29" s="15">
        <f t="shared" si="4"/>
        <v>97.680000000000021</v>
      </c>
      <c r="AU29" s="15">
        <f t="shared" si="4"/>
        <v>98.110000000000014</v>
      </c>
      <c r="AV29" s="15">
        <f t="shared" si="4"/>
        <v>97.44</v>
      </c>
      <c r="AW29" s="15">
        <f t="shared" si="4"/>
        <v>99.009999999999991</v>
      </c>
      <c r="AX29" s="15">
        <f t="shared" si="4"/>
        <v>97.279999999999987</v>
      </c>
      <c r="AY29" s="15">
        <f t="shared" si="4"/>
        <v>97.460000000000008</v>
      </c>
      <c r="AZ29" s="15">
        <f t="shared" si="4"/>
        <v>97.44</v>
      </c>
    </row>
    <row r="30" spans="1:52" ht="14.4" customHeight="1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27"/>
      <c r="AD30" s="15"/>
      <c r="AE30" s="15"/>
      <c r="AF30" s="15"/>
      <c r="AG30" s="15"/>
      <c r="AH30" s="15"/>
      <c r="AI30" s="15"/>
      <c r="AJ30" s="15"/>
      <c r="AK30" s="15"/>
      <c r="AL30" s="15"/>
      <c r="AM30" s="27"/>
      <c r="AN30" s="27"/>
      <c r="AO30" s="27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52" ht="14.4" customHeight="1" x14ac:dyDescent="0.35">
      <c r="A31" s="14" t="s">
        <v>85</v>
      </c>
    </row>
    <row r="32" spans="1:52" ht="14.4" customHeight="1" x14ac:dyDescent="0.35">
      <c r="A32" s="10" t="s">
        <v>16</v>
      </c>
      <c r="B32" s="16">
        <f>B17/(28.0855+2*15.9994)*2</f>
        <v>1.5481581711029337</v>
      </c>
      <c r="C32" s="16">
        <f t="shared" ref="C32:M32" si="5">C17/(28.0855+2*15.9994)*2</f>
        <v>1.5604742004150836</v>
      </c>
      <c r="D32" s="16">
        <f t="shared" si="5"/>
        <v>1.5707930357847224</v>
      </c>
      <c r="E32" s="16">
        <f t="shared" si="5"/>
        <v>1.5295176943061666</v>
      </c>
      <c r="F32" s="16">
        <f t="shared" si="5"/>
        <v>1.5118758144806548</v>
      </c>
      <c r="G32" s="16">
        <f t="shared" si="5"/>
        <v>1.5524854246450404</v>
      </c>
      <c r="H32" s="16">
        <f t="shared" si="5"/>
        <v>1.4276608032381171</v>
      </c>
      <c r="I32" s="16">
        <f t="shared" si="5"/>
        <v>1.4486313396344803</v>
      </c>
      <c r="J32" s="16">
        <f t="shared" si="5"/>
        <v>1.4899066811130361</v>
      </c>
      <c r="K32" s="16">
        <f t="shared" si="5"/>
        <v>1.3967042971292003</v>
      </c>
      <c r="L32" s="16">
        <f t="shared" si="5"/>
        <v>1.3231409869133868</v>
      </c>
      <c r="M32" s="16">
        <f t="shared" si="5"/>
        <v>1.329132568740919</v>
      </c>
      <c r="N32" s="16"/>
      <c r="O32" s="16">
        <f t="shared" ref="O32:V32" si="6">O17/(28.0855+2*15.9994)*2</f>
        <v>1.3487716425089418</v>
      </c>
      <c r="P32" s="16">
        <f t="shared" si="6"/>
        <v>1.416676236554308</v>
      </c>
      <c r="Q32" s="16">
        <f t="shared" si="6"/>
        <v>1.4190062961539038</v>
      </c>
      <c r="R32" s="16">
        <f t="shared" si="6"/>
        <v>1.4945668003122279</v>
      </c>
      <c r="S32" s="16">
        <f t="shared" si="6"/>
        <v>1.5125415457948248</v>
      </c>
      <c r="T32" s="16">
        <f t="shared" si="6"/>
        <v>1.5311820225915922</v>
      </c>
      <c r="U32" s="16">
        <f t="shared" si="6"/>
        <v>1.5348435448195286</v>
      </c>
      <c r="V32" s="16">
        <f t="shared" si="6"/>
        <v>1.5841076620681278</v>
      </c>
      <c r="W32" s="16"/>
      <c r="X32" s="16">
        <f t="shared" ref="X32:AE32" si="7">X17/(28.0855+2*15.9994)*2</f>
        <v>1.3534317617081333</v>
      </c>
      <c r="Y32" s="16">
        <f t="shared" si="7"/>
        <v>1.3933756405583488</v>
      </c>
      <c r="Z32" s="16">
        <f t="shared" si="7"/>
        <v>1.3128221515437477</v>
      </c>
      <c r="AA32" s="16">
        <f t="shared" si="7"/>
        <v>1.3424471950243242</v>
      </c>
      <c r="AB32" s="16">
        <f t="shared" si="7"/>
        <v>1.2875243616052778</v>
      </c>
      <c r="AC32" s="29">
        <f t="shared" si="7"/>
        <v>1.2885229585765334</v>
      </c>
      <c r="AD32" s="16">
        <f t="shared" si="7"/>
        <v>1.298176062632002</v>
      </c>
      <c r="AE32" s="16">
        <f t="shared" si="7"/>
        <v>1.3114906889154072</v>
      </c>
      <c r="AF32" s="16"/>
      <c r="AG32" s="16">
        <f t="shared" ref="AG32:AH32" si="8">AG17/(28.0855+2*15.9994)*2</f>
        <v>1.5281862316778259</v>
      </c>
      <c r="AH32" s="16">
        <f t="shared" si="8"/>
        <v>1.4656074881458219</v>
      </c>
      <c r="AI32" s="16"/>
      <c r="AJ32" s="16">
        <f t="shared" ref="AJ32:AZ32" si="9">AJ17/(28.0855+2*15.9994)*2</f>
        <v>1.6656597480539841</v>
      </c>
      <c r="AK32" s="16">
        <f t="shared" si="9"/>
        <v>1.6117355116061933</v>
      </c>
      <c r="AL32" s="16">
        <f t="shared" si="9"/>
        <v>1.4692690103737582</v>
      </c>
      <c r="AM32" s="29">
        <f t="shared" si="9"/>
        <v>1.4386453699219264</v>
      </c>
      <c r="AN32" s="29">
        <f t="shared" si="9"/>
        <v>1.3654149253631982</v>
      </c>
      <c r="AO32" s="29">
        <f t="shared" si="9"/>
        <v>1.3740694324474114</v>
      </c>
      <c r="AP32" s="16">
        <f t="shared" si="9"/>
        <v>1.6813044339369851</v>
      </c>
      <c r="AQ32" s="16">
        <f t="shared" si="9"/>
        <v>1.621721481318747</v>
      </c>
      <c r="AR32" s="16">
        <f t="shared" si="9"/>
        <v>1.6506807934851535</v>
      </c>
      <c r="AS32" s="16">
        <f t="shared" si="9"/>
        <v>1.4629445628891409</v>
      </c>
      <c r="AT32" s="16">
        <f t="shared" si="9"/>
        <v>1.484247964942589</v>
      </c>
      <c r="AU32" s="16">
        <f t="shared" si="9"/>
        <v>1.567131513556786</v>
      </c>
      <c r="AV32" s="16">
        <f t="shared" si="9"/>
        <v>1.5311820225915922</v>
      </c>
      <c r="AW32" s="16">
        <f t="shared" si="9"/>
        <v>1.7824955936908642</v>
      </c>
      <c r="AX32" s="16">
        <f t="shared" si="9"/>
        <v>1.6393633611442591</v>
      </c>
      <c r="AY32" s="16">
        <f t="shared" si="9"/>
        <v>1.4955653972834835</v>
      </c>
      <c r="AZ32" s="16">
        <f t="shared" si="9"/>
        <v>1.7581964007236499</v>
      </c>
    </row>
    <row r="33" spans="1:52" ht="14.4" customHeight="1" x14ac:dyDescent="0.35">
      <c r="A33" s="10" t="s">
        <v>36</v>
      </c>
      <c r="B33" s="16">
        <f>B18/(47.88+2*15.9994)*2</f>
        <v>3.3050070857348887E-2</v>
      </c>
      <c r="C33" s="16">
        <f t="shared" ref="C33:M33" si="10">C18/(47.88+2*15.9994)*2</f>
        <v>3.10470362599338E-2</v>
      </c>
      <c r="D33" s="16">
        <f t="shared" si="10"/>
        <v>3.3300450182025772E-2</v>
      </c>
      <c r="E33" s="16">
        <f t="shared" si="10"/>
        <v>3.555386410411774E-2</v>
      </c>
      <c r="F33" s="16">
        <f t="shared" si="10"/>
        <v>3.5804243428794624E-2</v>
      </c>
      <c r="G33" s="16">
        <f t="shared" si="10"/>
        <v>3.6555381402825278E-2</v>
      </c>
      <c r="H33" s="16">
        <f t="shared" si="10"/>
        <v>3.8558416000240368E-2</v>
      </c>
      <c r="I33" s="16">
        <f t="shared" si="10"/>
        <v>3.8308036675563477E-2</v>
      </c>
      <c r="J33" s="16">
        <f t="shared" si="10"/>
        <v>2.7541725714457406E-2</v>
      </c>
      <c r="K33" s="16">
        <f t="shared" si="10"/>
        <v>3.0546277610580028E-2</v>
      </c>
      <c r="L33" s="16">
        <f t="shared" si="10"/>
        <v>3.0295898285903143E-2</v>
      </c>
      <c r="M33" s="16">
        <f t="shared" si="10"/>
        <v>3.0045518961226259E-2</v>
      </c>
      <c r="N33" s="16"/>
      <c r="O33" s="16">
        <f t="shared" ref="O33:V33" si="11">O18/(47.88+2*15.9994)*2</f>
        <v>2.4286794493657893E-2</v>
      </c>
      <c r="P33" s="16">
        <f t="shared" si="11"/>
        <v>1.1016690285782961E-2</v>
      </c>
      <c r="Q33" s="16">
        <f t="shared" si="11"/>
        <v>3.0295898285903143E-2</v>
      </c>
      <c r="R33" s="16">
        <f t="shared" si="11"/>
        <v>3.0796656935256916E-2</v>
      </c>
      <c r="S33" s="16">
        <f t="shared" si="11"/>
        <v>1.9529587324797069E-2</v>
      </c>
      <c r="T33" s="16">
        <f t="shared" si="11"/>
        <v>1.9028828675443296E-2</v>
      </c>
      <c r="U33" s="16">
        <f t="shared" si="11"/>
        <v>2.9294380987195601E-2</v>
      </c>
      <c r="V33" s="16">
        <f t="shared" si="11"/>
        <v>2.7792105039134291E-2</v>
      </c>
      <c r="W33" s="16"/>
      <c r="X33" s="16">
        <f t="shared" ref="X33:AE33" si="12">X18/(47.88+2*15.9994)*2</f>
        <v>1.9028828675443296E-2</v>
      </c>
      <c r="Y33" s="16">
        <f t="shared" si="12"/>
        <v>2.4537173818334777E-2</v>
      </c>
      <c r="Z33" s="16">
        <f t="shared" si="12"/>
        <v>2.9044001662518713E-2</v>
      </c>
      <c r="AA33" s="16">
        <f t="shared" si="12"/>
        <v>4.1062209247009214E-2</v>
      </c>
      <c r="AB33" s="16">
        <f t="shared" si="12"/>
        <v>2.1783001246889037E-2</v>
      </c>
      <c r="AC33" s="29">
        <f t="shared" si="12"/>
        <v>2.5288311792365434E-2</v>
      </c>
      <c r="AD33" s="16">
        <f t="shared" si="12"/>
        <v>1.5273138805290014E-2</v>
      </c>
      <c r="AE33" s="16">
        <f t="shared" si="12"/>
        <v>1.6274656103997556E-2</v>
      </c>
      <c r="AF33" s="16"/>
      <c r="AG33" s="16">
        <f t="shared" ref="AG33:AH33" si="13">AG18/(47.88+2*15.9994)*2</f>
        <v>4.6820933714577587E-2</v>
      </c>
      <c r="AH33" s="16">
        <f t="shared" si="13"/>
        <v>3.3300450182025772E-2</v>
      </c>
      <c r="AI33" s="16"/>
      <c r="AJ33" s="16">
        <f t="shared" ref="AJ33:AZ33" si="14">AJ18/(47.88+2*15.9994)*2</f>
        <v>1.6775414753351328E-2</v>
      </c>
      <c r="AK33" s="16">
        <f t="shared" si="14"/>
        <v>2.2784518545596578E-2</v>
      </c>
      <c r="AL33" s="16">
        <f t="shared" si="14"/>
        <v>3.5303484779440848E-2</v>
      </c>
      <c r="AM33" s="29">
        <f t="shared" si="14"/>
        <v>3.0546277610580028E-2</v>
      </c>
      <c r="AN33" s="29">
        <f t="shared" si="14"/>
        <v>7.6115314701773185E-2</v>
      </c>
      <c r="AO33" s="29">
        <f t="shared" si="14"/>
        <v>7.0106210909527927E-2</v>
      </c>
      <c r="AP33" s="16">
        <f t="shared" si="14"/>
        <v>1.5273138805290014E-2</v>
      </c>
      <c r="AQ33" s="16">
        <f t="shared" si="14"/>
        <v>1.6274656103997556E-2</v>
      </c>
      <c r="AR33" s="16">
        <f t="shared" si="14"/>
        <v>1.3270104207874932E-2</v>
      </c>
      <c r="AS33" s="16">
        <f t="shared" si="14"/>
        <v>1.6274656103997556E-2</v>
      </c>
      <c r="AT33" s="16">
        <f t="shared" si="14"/>
        <v>2.0280725298827726E-2</v>
      </c>
      <c r="AU33" s="16">
        <f t="shared" si="14"/>
        <v>2.6289829091072976E-2</v>
      </c>
      <c r="AV33" s="16">
        <f t="shared" si="14"/>
        <v>3.3801208831379541E-2</v>
      </c>
      <c r="AW33" s="16">
        <f t="shared" si="14"/>
        <v>6.2594831169221375E-3</v>
      </c>
      <c r="AX33" s="16">
        <f t="shared" si="14"/>
        <v>1.6525035428674444E-2</v>
      </c>
      <c r="AY33" s="16">
        <f t="shared" si="14"/>
        <v>4.8072830337962009E-2</v>
      </c>
      <c r="AZ33" s="16">
        <f t="shared" si="14"/>
        <v>2.4286794493657893E-2</v>
      </c>
    </row>
    <row r="34" spans="1:52" ht="14.4" customHeight="1" x14ac:dyDescent="0.35">
      <c r="A34" s="10" t="s">
        <v>37</v>
      </c>
      <c r="B34" s="16">
        <f>B19/(26.981539+1.5*15.9994)*1.5</f>
        <v>0.21684702696645292</v>
      </c>
      <c r="C34" s="16">
        <f t="shared" ref="C34:M34" si="15">C19/(26.981539+1.5*15.9994)*1.5</f>
        <v>0.2171412563110478</v>
      </c>
      <c r="D34" s="16">
        <f t="shared" si="15"/>
        <v>0.2218489258245665</v>
      </c>
      <c r="E34" s="16">
        <f t="shared" si="15"/>
        <v>0.22126046713537664</v>
      </c>
      <c r="F34" s="16">
        <f t="shared" si="15"/>
        <v>0.25009494290567835</v>
      </c>
      <c r="G34" s="16">
        <f t="shared" si="15"/>
        <v>0.2577449058651462</v>
      </c>
      <c r="H34" s="16">
        <f t="shared" si="15"/>
        <v>0.33041955398009043</v>
      </c>
      <c r="I34" s="16">
        <f t="shared" si="15"/>
        <v>0.33336184742603958</v>
      </c>
      <c r="J34" s="16">
        <f t="shared" si="15"/>
        <v>0.34630793858821585</v>
      </c>
      <c r="K34" s="16">
        <f t="shared" si="15"/>
        <v>0.38249814797339043</v>
      </c>
      <c r="L34" s="16">
        <f t="shared" si="15"/>
        <v>0.39603269782475664</v>
      </c>
      <c r="M34" s="16">
        <f t="shared" si="15"/>
        <v>0.44928820919643631</v>
      </c>
      <c r="N34" s="16"/>
      <c r="O34" s="16">
        <f t="shared" ref="O34:V34" si="16">O19/(26.981539+1.5*15.9994)*1.5</f>
        <v>0.56550880031142803</v>
      </c>
      <c r="P34" s="16">
        <f t="shared" si="16"/>
        <v>0.5246109214127348</v>
      </c>
      <c r="Q34" s="16">
        <f t="shared" si="16"/>
        <v>0.43192867786533634</v>
      </c>
      <c r="R34" s="16">
        <f t="shared" si="16"/>
        <v>0.39338463372340232</v>
      </c>
      <c r="S34" s="16">
        <f t="shared" si="16"/>
        <v>0.31953306823007849</v>
      </c>
      <c r="T34" s="16">
        <f t="shared" si="16"/>
        <v>0.27039676768272758</v>
      </c>
      <c r="U34" s="16">
        <f t="shared" si="16"/>
        <v>0.22537967795970548</v>
      </c>
      <c r="V34" s="16">
        <f t="shared" si="16"/>
        <v>0.1962509728448088</v>
      </c>
      <c r="W34" s="16"/>
      <c r="X34" s="16">
        <f t="shared" ref="X34:AE34" si="17">X19/(26.981539+1.5*15.9994)*1.5</f>
        <v>0.39014811093285828</v>
      </c>
      <c r="Y34" s="16">
        <f t="shared" si="17"/>
        <v>0.37690779042608713</v>
      </c>
      <c r="Z34" s="16">
        <f t="shared" si="17"/>
        <v>0.44193247558156346</v>
      </c>
      <c r="AA34" s="16">
        <f t="shared" si="17"/>
        <v>0.42810369638560242</v>
      </c>
      <c r="AB34" s="16">
        <f t="shared" si="17"/>
        <v>0.49489375760864829</v>
      </c>
      <c r="AC34" s="29">
        <f t="shared" si="17"/>
        <v>0.43310559524371606</v>
      </c>
      <c r="AD34" s="16">
        <f t="shared" si="17"/>
        <v>0.58845868918983146</v>
      </c>
      <c r="AE34" s="16">
        <f t="shared" si="17"/>
        <v>0.57698374475062975</v>
      </c>
      <c r="AF34" s="16"/>
      <c r="AG34" s="16">
        <f t="shared" ref="AG34:AH34" si="18">AG19/(26.981539+1.5*15.9994)*1.5</f>
        <v>0.40015190864908545</v>
      </c>
      <c r="AH34" s="16">
        <f t="shared" si="18"/>
        <v>0.40809610095314813</v>
      </c>
      <c r="AI34" s="16"/>
      <c r="AJ34" s="16">
        <f t="shared" ref="AJ34:AZ34" si="19">AJ19/(26.981539+1.5*15.9994)*1.5</f>
        <v>0.12681284752040867</v>
      </c>
      <c r="AK34" s="16">
        <f t="shared" si="19"/>
        <v>0.13858202130420533</v>
      </c>
      <c r="AL34" s="16">
        <f t="shared" si="19"/>
        <v>0.28246017081111907</v>
      </c>
      <c r="AM34" s="29">
        <f t="shared" si="19"/>
        <v>0.38632312945312441</v>
      </c>
      <c r="AN34" s="29">
        <f t="shared" si="19"/>
        <v>0.36160786450715143</v>
      </c>
      <c r="AO34" s="29">
        <f t="shared" si="19"/>
        <v>0.38249814797339043</v>
      </c>
      <c r="AP34" s="16">
        <f t="shared" si="19"/>
        <v>0.11327829766904256</v>
      </c>
      <c r="AQ34" s="16">
        <f t="shared" si="19"/>
        <v>0.18065681758127825</v>
      </c>
      <c r="AR34" s="16">
        <f t="shared" si="19"/>
        <v>0.13240320506771208</v>
      </c>
      <c r="AS34" s="16">
        <f t="shared" si="19"/>
        <v>0.2892274457368022</v>
      </c>
      <c r="AT34" s="16">
        <f t="shared" si="19"/>
        <v>0.29334665656113101</v>
      </c>
      <c r="AU34" s="16">
        <f t="shared" si="19"/>
        <v>0.24303343863540042</v>
      </c>
      <c r="AV34" s="16">
        <f t="shared" si="19"/>
        <v>0.27951787736516998</v>
      </c>
      <c r="AW34" s="16">
        <f t="shared" si="19"/>
        <v>4.7959383168971262E-2</v>
      </c>
      <c r="AX34" s="16">
        <f t="shared" si="19"/>
        <v>0.15035119508800196</v>
      </c>
      <c r="AY34" s="16">
        <f t="shared" si="19"/>
        <v>0.27451597850705639</v>
      </c>
      <c r="AZ34" s="16">
        <f t="shared" si="19"/>
        <v>0.1176917378379663</v>
      </c>
    </row>
    <row r="35" spans="1:52" ht="14.4" customHeight="1" x14ac:dyDescent="0.35">
      <c r="A35" s="10" t="s">
        <v>41</v>
      </c>
      <c r="B35" s="16">
        <f>B20/(51.9961+1.5*15.9994)*1.5</f>
        <v>0</v>
      </c>
      <c r="C35" s="16">
        <f t="shared" ref="C35:M35" si="20">C20/(51.9961+1.5*15.9994)*1.5</f>
        <v>0</v>
      </c>
      <c r="D35" s="16">
        <f t="shared" si="20"/>
        <v>0</v>
      </c>
      <c r="E35" s="16">
        <f t="shared" si="20"/>
        <v>0</v>
      </c>
      <c r="F35" s="16">
        <f t="shared" si="20"/>
        <v>0</v>
      </c>
      <c r="G35" s="16">
        <f t="shared" si="20"/>
        <v>0</v>
      </c>
      <c r="H35" s="16">
        <f t="shared" si="20"/>
        <v>0</v>
      </c>
      <c r="I35" s="16">
        <f t="shared" si="20"/>
        <v>0</v>
      </c>
      <c r="J35" s="16">
        <f t="shared" si="20"/>
        <v>0</v>
      </c>
      <c r="K35" s="16">
        <f t="shared" si="20"/>
        <v>0</v>
      </c>
      <c r="L35" s="16">
        <f t="shared" si="20"/>
        <v>0</v>
      </c>
      <c r="M35" s="16">
        <f t="shared" si="20"/>
        <v>0</v>
      </c>
      <c r="N35" s="16"/>
      <c r="O35" s="16">
        <f t="shared" ref="O35:V35" si="21">O20/(51.9961+1.5*15.9994)*1.5</f>
        <v>0</v>
      </c>
      <c r="P35" s="16">
        <f t="shared" si="21"/>
        <v>0</v>
      </c>
      <c r="Q35" s="16">
        <f t="shared" si="21"/>
        <v>0</v>
      </c>
      <c r="R35" s="16">
        <f t="shared" si="21"/>
        <v>0</v>
      </c>
      <c r="S35" s="16">
        <f t="shared" si="21"/>
        <v>0</v>
      </c>
      <c r="T35" s="16">
        <f t="shared" si="21"/>
        <v>0</v>
      </c>
      <c r="U35" s="16">
        <f t="shared" si="21"/>
        <v>0</v>
      </c>
      <c r="V35" s="16">
        <f t="shared" si="21"/>
        <v>0</v>
      </c>
      <c r="W35" s="16"/>
      <c r="X35" s="16">
        <f t="shared" ref="X35:AE35" si="22">X20/(51.9961+1.5*15.9994)*1.5</f>
        <v>1.5790470977114345E-3</v>
      </c>
      <c r="Y35" s="16">
        <f t="shared" si="22"/>
        <v>2.1711897593532222E-3</v>
      </c>
      <c r="Z35" s="16">
        <f t="shared" si="22"/>
        <v>0</v>
      </c>
      <c r="AA35" s="16">
        <f t="shared" si="22"/>
        <v>0</v>
      </c>
      <c r="AB35" s="16">
        <f t="shared" si="22"/>
        <v>9.8690443606964657E-4</v>
      </c>
      <c r="AC35" s="29">
        <f t="shared" si="22"/>
        <v>3.9476177442785863E-4</v>
      </c>
      <c r="AD35" s="16">
        <f t="shared" si="22"/>
        <v>0</v>
      </c>
      <c r="AE35" s="16">
        <f t="shared" si="22"/>
        <v>1.3816662104975054E-3</v>
      </c>
      <c r="AF35" s="16"/>
      <c r="AG35" s="16">
        <f t="shared" ref="AG35:AH35" si="23">AG20/(51.9961+1.5*15.9994)*1.5</f>
        <v>0</v>
      </c>
      <c r="AH35" s="16">
        <f t="shared" si="23"/>
        <v>0</v>
      </c>
      <c r="AI35" s="16"/>
      <c r="AJ35" s="16">
        <f t="shared" ref="AJ35:AZ35" si="24">AJ20/(51.9961+1.5*15.9994)*1.5</f>
        <v>0</v>
      </c>
      <c r="AK35" s="16">
        <f t="shared" si="24"/>
        <v>1.9738088721392931E-4</v>
      </c>
      <c r="AL35" s="16">
        <f t="shared" si="24"/>
        <v>0</v>
      </c>
      <c r="AM35" s="29">
        <f t="shared" si="24"/>
        <v>0</v>
      </c>
      <c r="AN35" s="29">
        <f t="shared" si="24"/>
        <v>9.8690443606964657E-4</v>
      </c>
      <c r="AO35" s="29">
        <f t="shared" si="24"/>
        <v>0</v>
      </c>
      <c r="AP35" s="16">
        <f t="shared" si="24"/>
        <v>0</v>
      </c>
      <c r="AQ35" s="16">
        <f t="shared" si="24"/>
        <v>0</v>
      </c>
      <c r="AR35" s="16">
        <f t="shared" si="24"/>
        <v>0</v>
      </c>
      <c r="AS35" s="16">
        <f t="shared" si="24"/>
        <v>0</v>
      </c>
      <c r="AT35" s="16">
        <f t="shared" si="24"/>
        <v>7.8952354885571726E-4</v>
      </c>
      <c r="AU35" s="16">
        <f t="shared" si="24"/>
        <v>0</v>
      </c>
      <c r="AV35" s="16">
        <f t="shared" si="24"/>
        <v>0</v>
      </c>
      <c r="AW35" s="16">
        <f t="shared" si="24"/>
        <v>0</v>
      </c>
      <c r="AX35" s="16">
        <f t="shared" si="24"/>
        <v>9.8690443606964657E-4</v>
      </c>
      <c r="AY35" s="16">
        <f t="shared" si="24"/>
        <v>0</v>
      </c>
      <c r="AZ35" s="16">
        <f t="shared" si="24"/>
        <v>1.9738088721392931E-4</v>
      </c>
    </row>
    <row r="36" spans="1:52" ht="14.4" customHeight="1" x14ac:dyDescent="0.35">
      <c r="A36" s="10" t="s">
        <v>29</v>
      </c>
      <c r="B36" s="16">
        <f>B21/(55.847+15.9994)*(1*0.8+1.5*0.2)</f>
        <v>0.22046231002903266</v>
      </c>
      <c r="C36" s="16">
        <f t="shared" ref="C36:AZ36" si="25">C21/(55.847+15.9994)*(1*0.8+1.5*0.2)</f>
        <v>0.21271820870553118</v>
      </c>
      <c r="D36" s="16">
        <f t="shared" si="25"/>
        <v>0.21982437422799236</v>
      </c>
      <c r="E36" s="16">
        <f t="shared" si="25"/>
        <v>0.21495427828824926</v>
      </c>
      <c r="F36" s="16">
        <f t="shared" si="25"/>
        <v>0.24784190618433047</v>
      </c>
      <c r="G36" s="16">
        <f t="shared" si="25"/>
        <v>0.23588471050609841</v>
      </c>
      <c r="H36" s="16">
        <f t="shared" si="25"/>
        <v>0.27493880506535057</v>
      </c>
      <c r="I36" s="16">
        <f t="shared" si="25"/>
        <v>0.17811804753016786</v>
      </c>
      <c r="J36" s="16">
        <f t="shared" si="25"/>
        <v>0.11134460312627548</v>
      </c>
      <c r="K36" s="16">
        <f t="shared" si="25"/>
        <v>0.30286516238332933</v>
      </c>
      <c r="L36" s="16">
        <f t="shared" si="25"/>
        <v>0.33872284364860311</v>
      </c>
      <c r="M36" s="16">
        <f t="shared" si="25"/>
        <v>0.30795315916046073</v>
      </c>
      <c r="N36" s="16"/>
      <c r="O36" s="16">
        <f t="shared" si="25"/>
        <v>0.2515654415220675</v>
      </c>
      <c r="P36" s="16">
        <f t="shared" si="25"/>
        <v>0.22267644715302848</v>
      </c>
      <c r="Q36" s="16">
        <f t="shared" si="25"/>
        <v>0.23971590625889211</v>
      </c>
      <c r="R36" s="16">
        <f t="shared" si="25"/>
        <v>0.23290319043790617</v>
      </c>
      <c r="S36" s="16">
        <f t="shared" si="25"/>
        <v>0.23068331996441047</v>
      </c>
      <c r="T36" s="16">
        <f t="shared" si="25"/>
        <v>0.26356808118574171</v>
      </c>
      <c r="U36" s="16">
        <f t="shared" si="25"/>
        <v>0.24741657026927638</v>
      </c>
      <c r="V36" s="16">
        <f t="shared" si="25"/>
        <v>0.24801364876447435</v>
      </c>
      <c r="W36" s="16"/>
      <c r="X36" s="16">
        <f t="shared" si="25"/>
        <v>0.23639319437021203</v>
      </c>
      <c r="Y36" s="16">
        <f t="shared" si="25"/>
        <v>0.21097786388740422</v>
      </c>
      <c r="Z36" s="16">
        <f t="shared" si="25"/>
        <v>0.27727206930340281</v>
      </c>
      <c r="AA36" s="16">
        <f t="shared" si="25"/>
        <v>0.28278382772136113</v>
      </c>
      <c r="AB36" s="16">
        <f t="shared" si="25"/>
        <v>0.25629676643506144</v>
      </c>
      <c r="AC36" s="29">
        <f t="shared" si="25"/>
        <v>0.25507193123107075</v>
      </c>
      <c r="AD36" s="16">
        <f t="shared" si="25"/>
        <v>0.26119610725102438</v>
      </c>
      <c r="AE36" s="16">
        <f t="shared" si="25"/>
        <v>0.24956017281311244</v>
      </c>
      <c r="AF36" s="16"/>
      <c r="AG36" s="16">
        <f t="shared" si="25"/>
        <v>0.23241247995724212</v>
      </c>
      <c r="AH36" s="16">
        <f t="shared" si="25"/>
        <v>0.26288025565651169</v>
      </c>
      <c r="AI36" s="16"/>
      <c r="AJ36" s="16">
        <f t="shared" si="25"/>
        <v>0.26762649207197581</v>
      </c>
      <c r="AK36" s="16">
        <f t="shared" si="25"/>
        <v>0.28033415731337963</v>
      </c>
      <c r="AL36" s="16">
        <f t="shared" si="25"/>
        <v>0.29365424015677888</v>
      </c>
      <c r="AM36" s="29">
        <f t="shared" si="25"/>
        <v>0.28982663014430787</v>
      </c>
      <c r="AN36" s="29">
        <f t="shared" si="25"/>
        <v>0.27191341528594337</v>
      </c>
      <c r="AO36" s="29">
        <f t="shared" si="25"/>
        <v>0.25461261802957419</v>
      </c>
      <c r="AP36" s="16">
        <f t="shared" si="25"/>
        <v>0.26931064047746306</v>
      </c>
      <c r="AQ36" s="16">
        <f t="shared" si="25"/>
        <v>0.27620033849991094</v>
      </c>
      <c r="AR36" s="16">
        <f t="shared" si="25"/>
        <v>0.29732874576875112</v>
      </c>
      <c r="AS36" s="16">
        <f t="shared" si="25"/>
        <v>0.37326852841617675</v>
      </c>
      <c r="AT36" s="16">
        <f t="shared" si="25"/>
        <v>0.35122149474434355</v>
      </c>
      <c r="AU36" s="16">
        <f t="shared" si="25"/>
        <v>0.25246915642259043</v>
      </c>
      <c r="AV36" s="16">
        <f t="shared" si="25"/>
        <v>0.24068011758417962</v>
      </c>
      <c r="AW36" s="16">
        <f t="shared" si="25"/>
        <v>0.22337932032781044</v>
      </c>
      <c r="AX36" s="16">
        <f t="shared" si="25"/>
        <v>0.26349267325850706</v>
      </c>
      <c r="AY36" s="16">
        <f t="shared" si="25"/>
        <v>0.22567588633529309</v>
      </c>
      <c r="AZ36" s="16">
        <f t="shared" si="25"/>
        <v>0.11681865758061644</v>
      </c>
    </row>
    <row r="37" spans="1:52" ht="14.4" customHeight="1" x14ac:dyDescent="0.35">
      <c r="A37" s="10" t="s">
        <v>28</v>
      </c>
      <c r="B37" s="16">
        <f>B22/(54.93805+15.9994)</f>
        <v>9.8678483650032518E-3</v>
      </c>
      <c r="C37" s="16">
        <f t="shared" ref="C37:M37" si="26">C22/(54.93805+15.9994)</f>
        <v>1.0431725414432011E-2</v>
      </c>
      <c r="D37" s="16">
        <f t="shared" si="26"/>
        <v>9.585909840288875E-3</v>
      </c>
      <c r="E37" s="16">
        <f t="shared" si="26"/>
        <v>9.585909840288875E-3</v>
      </c>
      <c r="F37" s="16">
        <f t="shared" si="26"/>
        <v>1.0149786889717632E-2</v>
      </c>
      <c r="G37" s="16">
        <f t="shared" si="26"/>
        <v>9.4449405779316858E-3</v>
      </c>
      <c r="H37" s="16">
        <f t="shared" si="26"/>
        <v>1.0431725414432011E-2</v>
      </c>
      <c r="I37" s="16">
        <f t="shared" si="26"/>
        <v>5.2158627072160053E-3</v>
      </c>
      <c r="J37" s="16">
        <f t="shared" si="26"/>
        <v>5.7797397566447624E-3</v>
      </c>
      <c r="K37" s="16">
        <f t="shared" si="26"/>
        <v>9.585909840288875E-3</v>
      </c>
      <c r="L37" s="16">
        <f t="shared" si="26"/>
        <v>6.9074938555022773E-3</v>
      </c>
      <c r="M37" s="16">
        <f t="shared" si="26"/>
        <v>6.7665245931450872E-3</v>
      </c>
      <c r="N37" s="16"/>
      <c r="O37" s="16">
        <f t="shared" ref="O37:V37" si="27">O22/(54.93805+15.9994)</f>
        <v>2.6784159847865973E-3</v>
      </c>
      <c r="P37" s="16">
        <f t="shared" si="27"/>
        <v>7.8942786920026039E-3</v>
      </c>
      <c r="Q37" s="16">
        <f t="shared" si="27"/>
        <v>3.2422930342153548E-3</v>
      </c>
      <c r="R37" s="16">
        <f t="shared" si="27"/>
        <v>5.6387704942875731E-3</v>
      </c>
      <c r="S37" s="16">
        <f t="shared" si="27"/>
        <v>2.8193852471437865E-3</v>
      </c>
      <c r="T37" s="16">
        <f t="shared" si="27"/>
        <v>3.3832622965725436E-3</v>
      </c>
      <c r="U37" s="16">
        <f t="shared" si="27"/>
        <v>6.0616782813591409E-3</v>
      </c>
      <c r="V37" s="16">
        <f t="shared" si="27"/>
        <v>5.074893444858816E-3</v>
      </c>
      <c r="W37" s="16"/>
      <c r="X37" s="16">
        <f t="shared" ref="X37:AE37" si="28">X22/(54.93805+15.9994)</f>
        <v>5.6387704942875731E-3</v>
      </c>
      <c r="Y37" s="16">
        <f t="shared" si="28"/>
        <v>4.2290778707156796E-3</v>
      </c>
      <c r="Z37" s="16">
        <f t="shared" si="28"/>
        <v>5.074893444858816E-3</v>
      </c>
      <c r="AA37" s="16">
        <f t="shared" si="28"/>
        <v>3.3832622965725436E-3</v>
      </c>
      <c r="AB37" s="16">
        <f t="shared" si="28"/>
        <v>4.6519856577872483E-3</v>
      </c>
      <c r="AC37" s="29">
        <f t="shared" si="28"/>
        <v>3.8061700836441122E-3</v>
      </c>
      <c r="AD37" s="16">
        <f t="shared" si="28"/>
        <v>2.8193852471437865E-3</v>
      </c>
      <c r="AE37" s="16">
        <f t="shared" si="28"/>
        <v>3.3832622965725436E-3</v>
      </c>
      <c r="AF37" s="16"/>
      <c r="AG37" s="16">
        <f t="shared" ref="AG37:AH37" si="29">AG22/(54.93805+15.9994)</f>
        <v>3.1013237718581651E-3</v>
      </c>
      <c r="AH37" s="16">
        <f t="shared" si="29"/>
        <v>5.4978012319303838E-3</v>
      </c>
      <c r="AI37" s="16"/>
      <c r="AJ37" s="16">
        <f t="shared" ref="AJ37:AZ37" si="30">AJ22/(54.93805+15.9994)</f>
        <v>6.2026475437163301E-3</v>
      </c>
      <c r="AK37" s="16">
        <f t="shared" si="30"/>
        <v>5.2158627072160053E-3</v>
      </c>
      <c r="AL37" s="16">
        <f t="shared" si="30"/>
        <v>4.9339241825016259E-3</v>
      </c>
      <c r="AM37" s="29">
        <f t="shared" si="30"/>
        <v>4.3700471330728689E-3</v>
      </c>
      <c r="AN37" s="29">
        <f t="shared" si="30"/>
        <v>3.8061700836441122E-3</v>
      </c>
      <c r="AO37" s="29">
        <f t="shared" si="30"/>
        <v>3.1013237718581651E-3</v>
      </c>
      <c r="AP37" s="16">
        <f t="shared" si="30"/>
        <v>5.6387704942875731E-3</v>
      </c>
      <c r="AQ37" s="16">
        <f t="shared" si="30"/>
        <v>7.1894323802166558E-3</v>
      </c>
      <c r="AR37" s="16">
        <f t="shared" si="30"/>
        <v>8.4581557414313592E-3</v>
      </c>
      <c r="AS37" s="16">
        <f t="shared" si="30"/>
        <v>9.1630020532173072E-3</v>
      </c>
      <c r="AT37" s="16">
        <f t="shared" si="30"/>
        <v>9.585909840288875E-3</v>
      </c>
      <c r="AU37" s="16">
        <f t="shared" si="30"/>
        <v>5.4978012319303838E-3</v>
      </c>
      <c r="AV37" s="16">
        <f t="shared" si="30"/>
        <v>5.074893444858816E-3</v>
      </c>
      <c r="AW37" s="16">
        <f t="shared" si="30"/>
        <v>7.3304016425738451E-3</v>
      </c>
      <c r="AX37" s="16">
        <f t="shared" si="30"/>
        <v>1.1277540988575146E-2</v>
      </c>
      <c r="AY37" s="16">
        <f t="shared" si="30"/>
        <v>3.8061700836441122E-3</v>
      </c>
      <c r="AZ37" s="16">
        <f t="shared" si="30"/>
        <v>1.6916311482862718E-3</v>
      </c>
    </row>
    <row r="38" spans="1:52" ht="14.4" customHeight="1" x14ac:dyDescent="0.35">
      <c r="A38" s="10" t="s">
        <v>30</v>
      </c>
      <c r="B38" s="16">
        <f>B23/(24.305+15.9994)</f>
        <v>0.36075465705977511</v>
      </c>
      <c r="C38" s="16">
        <f t="shared" ref="C38:M38" si="31">C23/(24.305+15.9994)</f>
        <v>0.35331130099939462</v>
      </c>
      <c r="D38" s="16">
        <f t="shared" si="31"/>
        <v>0.35405563660543266</v>
      </c>
      <c r="E38" s="16">
        <f t="shared" si="31"/>
        <v>0.34611605680769342</v>
      </c>
      <c r="F38" s="16">
        <f t="shared" si="31"/>
        <v>0.30989172398050835</v>
      </c>
      <c r="G38" s="16">
        <f t="shared" si="31"/>
        <v>0.33594347019184007</v>
      </c>
      <c r="H38" s="16">
        <f t="shared" si="31"/>
        <v>0.26200613332539374</v>
      </c>
      <c r="I38" s="16">
        <f t="shared" si="31"/>
        <v>0.36844612498883494</v>
      </c>
      <c r="J38" s="16">
        <f t="shared" si="31"/>
        <v>0.44312779746131931</v>
      </c>
      <c r="K38" s="16">
        <f t="shared" si="31"/>
        <v>0.21858655630650747</v>
      </c>
      <c r="L38" s="16">
        <f t="shared" si="31"/>
        <v>0.15283691110647968</v>
      </c>
      <c r="M38" s="16">
        <f t="shared" si="31"/>
        <v>0.17640753863101796</v>
      </c>
      <c r="N38" s="16"/>
      <c r="O38" s="16">
        <f t="shared" ref="O38:V38" si="32">O23/(24.305+15.9994)</f>
        <v>0.1702047419140342</v>
      </c>
      <c r="P38" s="16">
        <f t="shared" si="32"/>
        <v>0.2198271156499042</v>
      </c>
      <c r="Q38" s="16">
        <f t="shared" si="32"/>
        <v>0.22379690554877382</v>
      </c>
      <c r="R38" s="16">
        <f t="shared" si="32"/>
        <v>0.25257788231557843</v>
      </c>
      <c r="S38" s="16">
        <f t="shared" si="32"/>
        <v>0.26845704191105685</v>
      </c>
      <c r="T38" s="16">
        <f t="shared" si="32"/>
        <v>0.25381844165897521</v>
      </c>
      <c r="U38" s="16">
        <f t="shared" si="32"/>
        <v>0.2823513065571005</v>
      </c>
      <c r="V38" s="16">
        <f t="shared" si="32"/>
        <v>0.30989172398050835</v>
      </c>
      <c r="W38" s="16"/>
      <c r="X38" s="16">
        <f t="shared" ref="X38:AE38" si="33">X23/(24.305+15.9994)</f>
        <v>0.2302478141344369</v>
      </c>
      <c r="Y38" s="16">
        <f t="shared" si="33"/>
        <v>0.27738906918351347</v>
      </c>
      <c r="Z38" s="16">
        <f t="shared" si="33"/>
        <v>0.19600837625668663</v>
      </c>
      <c r="AA38" s="16">
        <f t="shared" si="33"/>
        <v>0.20221117297367036</v>
      </c>
      <c r="AB38" s="16">
        <f t="shared" si="33"/>
        <v>0.21263187145820309</v>
      </c>
      <c r="AC38" s="29">
        <f t="shared" si="33"/>
        <v>0.21039886464008892</v>
      </c>
      <c r="AD38" s="16">
        <f t="shared" si="33"/>
        <v>0.15730292474270799</v>
      </c>
      <c r="AE38" s="16">
        <f t="shared" si="33"/>
        <v>0.1652425045404472</v>
      </c>
      <c r="AF38" s="16"/>
      <c r="AG38" s="16">
        <f t="shared" ref="AG38:AH38" si="34">AG23/(24.305+15.9994)</f>
        <v>0.23347326842726848</v>
      </c>
      <c r="AH38" s="16">
        <f t="shared" si="34"/>
        <v>0.20766963408461606</v>
      </c>
      <c r="AI38" s="16"/>
      <c r="AJ38" s="16">
        <f t="shared" ref="AJ38:AZ38" si="35">AJ23/(24.305+15.9994)</f>
        <v>0.31460584948541598</v>
      </c>
      <c r="AK38" s="16">
        <f t="shared" si="35"/>
        <v>0.28309564216313854</v>
      </c>
      <c r="AL38" s="16">
        <f t="shared" si="35"/>
        <v>0.24910431615406753</v>
      </c>
      <c r="AM38" s="29">
        <f t="shared" si="35"/>
        <v>0.19203858635781701</v>
      </c>
      <c r="AN38" s="29">
        <f t="shared" si="35"/>
        <v>0.24141284822500769</v>
      </c>
      <c r="AO38" s="29">
        <f t="shared" si="35"/>
        <v>0.24984865176010559</v>
      </c>
      <c r="AP38" s="16">
        <f t="shared" si="35"/>
        <v>0.31485396135409532</v>
      </c>
      <c r="AQ38" s="16">
        <f t="shared" si="35"/>
        <v>0.29128333382955707</v>
      </c>
      <c r="AR38" s="16">
        <f t="shared" si="35"/>
        <v>0.29500501185974731</v>
      </c>
      <c r="AS38" s="16">
        <f t="shared" si="35"/>
        <v>0.1602802671668602</v>
      </c>
      <c r="AT38" s="16">
        <f t="shared" si="35"/>
        <v>0.15953593156082213</v>
      </c>
      <c r="AU38" s="16">
        <f t="shared" si="35"/>
        <v>0.30344081539484524</v>
      </c>
      <c r="AV38" s="16">
        <f t="shared" si="35"/>
        <v>0.29823046615257887</v>
      </c>
      <c r="AW38" s="16">
        <f t="shared" si="35"/>
        <v>0.43221087523942797</v>
      </c>
      <c r="AX38" s="16">
        <f t="shared" si="35"/>
        <v>0.31113228332390508</v>
      </c>
      <c r="AY38" s="16">
        <f t="shared" si="35"/>
        <v>0.34189815504014448</v>
      </c>
      <c r="AZ38" s="16">
        <f t="shared" si="35"/>
        <v>0.4604956282688738</v>
      </c>
    </row>
    <row r="39" spans="1:52" ht="14.4" customHeight="1" x14ac:dyDescent="0.35">
      <c r="A39" s="10" t="s">
        <v>27</v>
      </c>
      <c r="B39" s="16">
        <f>B24/(40.078+15.9994)</f>
        <v>0.20757025111720587</v>
      </c>
      <c r="C39" s="16">
        <f t="shared" ref="C39:M39" si="36">C24/(40.078+15.9994)</f>
        <v>0.20614365145317007</v>
      </c>
      <c r="D39" s="16">
        <f t="shared" si="36"/>
        <v>0.20436040187312535</v>
      </c>
      <c r="E39" s="16">
        <f t="shared" si="36"/>
        <v>0.20828355094922374</v>
      </c>
      <c r="F39" s="16">
        <f t="shared" si="36"/>
        <v>0.2015072025450538</v>
      </c>
      <c r="G39" s="16">
        <f t="shared" si="36"/>
        <v>0.20507370170514322</v>
      </c>
      <c r="H39" s="16">
        <f t="shared" si="36"/>
        <v>0.20685695128518794</v>
      </c>
      <c r="I39" s="16">
        <f t="shared" si="36"/>
        <v>0.19990227792301354</v>
      </c>
      <c r="J39" s="16">
        <f t="shared" si="36"/>
        <v>0.20132887758704929</v>
      </c>
      <c r="K39" s="16">
        <f t="shared" si="36"/>
        <v>0.20667862632718348</v>
      </c>
      <c r="L39" s="16">
        <f t="shared" si="36"/>
        <v>0.20667862632718348</v>
      </c>
      <c r="M39" s="16">
        <f t="shared" si="36"/>
        <v>0.20061557775503142</v>
      </c>
      <c r="N39" s="16"/>
      <c r="O39" s="16">
        <f t="shared" ref="O39:V39" si="37">O24/(40.078+15.9994)</f>
        <v>0.17065698481028008</v>
      </c>
      <c r="P39" s="16">
        <f t="shared" si="37"/>
        <v>0.19152100489680335</v>
      </c>
      <c r="Q39" s="16">
        <f t="shared" si="37"/>
        <v>0.18367470674460656</v>
      </c>
      <c r="R39" s="16">
        <f t="shared" si="37"/>
        <v>0.17832495800447237</v>
      </c>
      <c r="S39" s="16">
        <f t="shared" si="37"/>
        <v>0.20453872683112984</v>
      </c>
      <c r="T39" s="16">
        <f t="shared" si="37"/>
        <v>0.19348257943485253</v>
      </c>
      <c r="U39" s="16">
        <f t="shared" si="37"/>
        <v>0.20329045212509853</v>
      </c>
      <c r="V39" s="16">
        <f t="shared" si="37"/>
        <v>0.19419587926687043</v>
      </c>
      <c r="W39" s="16"/>
      <c r="X39" s="16">
        <f t="shared" ref="X39:AE39" si="38">X24/(40.078+15.9994)</f>
        <v>0.21185005010931321</v>
      </c>
      <c r="Y39" s="16">
        <f t="shared" si="38"/>
        <v>0.21327664977334898</v>
      </c>
      <c r="Z39" s="16">
        <f t="shared" si="38"/>
        <v>0.20418207691512086</v>
      </c>
      <c r="AA39" s="16">
        <f t="shared" si="38"/>
        <v>0.20507370170514322</v>
      </c>
      <c r="AB39" s="16">
        <f t="shared" si="38"/>
        <v>0.20222050237707168</v>
      </c>
      <c r="AC39" s="29">
        <f t="shared" si="38"/>
        <v>0.20168552750305827</v>
      </c>
      <c r="AD39" s="16">
        <f t="shared" si="38"/>
        <v>0.19366090439285699</v>
      </c>
      <c r="AE39" s="16">
        <f t="shared" si="38"/>
        <v>0.19687075363693748</v>
      </c>
      <c r="AF39" s="16"/>
      <c r="AG39" s="16">
        <f t="shared" ref="AG39:AH39" si="39">AG24/(40.078+15.9994)</f>
        <v>0.17119195968429349</v>
      </c>
      <c r="AH39" s="16">
        <f t="shared" si="39"/>
        <v>0.16976536002025769</v>
      </c>
      <c r="AI39" s="16"/>
      <c r="AJ39" s="16">
        <f t="shared" ref="AJ39:AZ39" si="40">AJ24/(40.078+15.9994)</f>
        <v>0.19722740355294646</v>
      </c>
      <c r="AK39" s="16">
        <f t="shared" si="40"/>
        <v>0.19401755430886597</v>
      </c>
      <c r="AL39" s="16">
        <f t="shared" si="40"/>
        <v>0.18581460624066021</v>
      </c>
      <c r="AM39" s="29">
        <f t="shared" si="40"/>
        <v>0.18367470674460656</v>
      </c>
      <c r="AN39" s="29">
        <f t="shared" si="40"/>
        <v>0.1820697821225663</v>
      </c>
      <c r="AO39" s="29">
        <f t="shared" si="40"/>
        <v>0.18331805682859759</v>
      </c>
      <c r="AP39" s="16">
        <f t="shared" si="40"/>
        <v>0.19134267993879886</v>
      </c>
      <c r="AQ39" s="16">
        <f t="shared" si="40"/>
        <v>0.20204217741906721</v>
      </c>
      <c r="AR39" s="16">
        <f t="shared" si="40"/>
        <v>0.17404515901236503</v>
      </c>
      <c r="AS39" s="16">
        <f t="shared" si="40"/>
        <v>0.17992988262651263</v>
      </c>
      <c r="AT39" s="16">
        <f t="shared" si="40"/>
        <v>0.18652790607267811</v>
      </c>
      <c r="AU39" s="16">
        <f t="shared" si="40"/>
        <v>0.18991608027476309</v>
      </c>
      <c r="AV39" s="16">
        <f t="shared" si="40"/>
        <v>0.18242643203857525</v>
      </c>
      <c r="AW39" s="16">
        <f t="shared" si="40"/>
        <v>0.18920278044274519</v>
      </c>
      <c r="AX39" s="16">
        <f t="shared" si="40"/>
        <v>0.18795450573671388</v>
      </c>
      <c r="AY39" s="16">
        <f t="shared" si="40"/>
        <v>0.18082150741653499</v>
      </c>
      <c r="AZ39" s="16">
        <f t="shared" si="40"/>
        <v>0.21595152414341603</v>
      </c>
    </row>
    <row r="40" spans="1:52" ht="14.4" customHeight="1" x14ac:dyDescent="0.35">
      <c r="A40" s="10" t="s">
        <v>25</v>
      </c>
      <c r="B40" s="16">
        <f>B25/(22.989768+0.5*15.9994)*0.5</f>
        <v>2.516984157327257E-2</v>
      </c>
      <c r="C40" s="16">
        <f t="shared" ref="C40:M40" si="41">C25/(22.989768+0.5*15.9994)*0.5</f>
        <v>2.0813522839436934E-2</v>
      </c>
      <c r="D40" s="16">
        <f t="shared" si="41"/>
        <v>2.516984157327257E-2</v>
      </c>
      <c r="E40" s="16">
        <f t="shared" si="41"/>
        <v>2.533118671156278E-2</v>
      </c>
      <c r="F40" s="16">
        <f t="shared" si="41"/>
        <v>2.3717735328660689E-2</v>
      </c>
      <c r="G40" s="16">
        <f t="shared" si="41"/>
        <v>2.4685806158401942E-2</v>
      </c>
      <c r="H40" s="16">
        <f t="shared" si="41"/>
        <v>2.6460602679594238E-2</v>
      </c>
      <c r="I40" s="16">
        <f t="shared" si="41"/>
        <v>3.3559788764363427E-2</v>
      </c>
      <c r="J40" s="16">
        <f t="shared" si="41"/>
        <v>2.9526160307108206E-2</v>
      </c>
      <c r="K40" s="16">
        <f t="shared" si="41"/>
        <v>2.4524461020111736E-2</v>
      </c>
      <c r="L40" s="16">
        <f t="shared" si="41"/>
        <v>2.2426974222339018E-2</v>
      </c>
      <c r="M40" s="16">
        <f t="shared" si="41"/>
        <v>2.4685806158401942E-2</v>
      </c>
      <c r="N40" s="16"/>
      <c r="O40" s="16">
        <f t="shared" ref="O40:V40" si="42">O25/(22.989768+0.5*15.9994)*0.5</f>
        <v>3.5818620700426351E-2</v>
      </c>
      <c r="P40" s="16">
        <f t="shared" si="42"/>
        <v>2.8396744339076744E-2</v>
      </c>
      <c r="Q40" s="16">
        <f t="shared" si="42"/>
        <v>2.8074054062496329E-2</v>
      </c>
      <c r="R40" s="16">
        <f t="shared" si="42"/>
        <v>2.5492531849852989E-2</v>
      </c>
      <c r="S40" s="16">
        <f t="shared" si="42"/>
        <v>2.2911009637209646E-2</v>
      </c>
      <c r="T40" s="16">
        <f t="shared" si="42"/>
        <v>2.1942938807468396E-2</v>
      </c>
      <c r="U40" s="16">
        <f t="shared" si="42"/>
        <v>1.8232000626793591E-2</v>
      </c>
      <c r="V40" s="16">
        <f t="shared" si="42"/>
        <v>1.4682407584409E-2</v>
      </c>
      <c r="W40" s="16"/>
      <c r="X40" s="16">
        <f t="shared" ref="X40:AE40" si="43">X25/(22.989768+0.5*15.9994)*0.5</f>
        <v>2.3717735328660689E-2</v>
      </c>
      <c r="Y40" s="16">
        <f t="shared" si="43"/>
        <v>2.4685806158401942E-2</v>
      </c>
      <c r="Z40" s="16">
        <f t="shared" si="43"/>
        <v>3.0978266551720084E-2</v>
      </c>
      <c r="AA40" s="16">
        <f t="shared" si="43"/>
        <v>2.8396744339076744E-2</v>
      </c>
      <c r="AB40" s="16">
        <f t="shared" si="43"/>
        <v>3.1462301966590708E-2</v>
      </c>
      <c r="AC40" s="29">
        <f t="shared" si="43"/>
        <v>3.1139611690010293E-2</v>
      </c>
      <c r="AD40" s="16">
        <f t="shared" si="43"/>
        <v>3.3559788764363427E-2</v>
      </c>
      <c r="AE40" s="16">
        <f t="shared" si="43"/>
        <v>3.436651445581447E-2</v>
      </c>
      <c r="AF40" s="16"/>
      <c r="AG40" s="16">
        <f t="shared" ref="AG40:AH40" si="44">AG25/(22.989768+0.5*15.9994)*0.5</f>
        <v>3.4850549870685095E-2</v>
      </c>
      <c r="AH40" s="16">
        <f t="shared" si="44"/>
        <v>3.5495930423845932E-2</v>
      </c>
      <c r="AI40" s="16"/>
      <c r="AJ40" s="16">
        <f t="shared" ref="AJ40:AZ40" si="45">AJ25/(22.989768+0.5*15.9994)*0.5</f>
        <v>1.4843752722699208E-2</v>
      </c>
      <c r="AK40" s="16">
        <f t="shared" si="45"/>
        <v>1.6457204105601295E-2</v>
      </c>
      <c r="AL40" s="16">
        <f t="shared" si="45"/>
        <v>2.533118671156278E-2</v>
      </c>
      <c r="AM40" s="29">
        <f t="shared" si="45"/>
        <v>2.4685806158401942E-2</v>
      </c>
      <c r="AN40" s="29">
        <f t="shared" si="45"/>
        <v>3.0816921413429874E-2</v>
      </c>
      <c r="AO40" s="29">
        <f t="shared" si="45"/>
        <v>3.1623647104880921E-2</v>
      </c>
      <c r="AP40" s="16">
        <f t="shared" si="45"/>
        <v>1.4037027031248164E-2</v>
      </c>
      <c r="AQ40" s="16">
        <f t="shared" si="45"/>
        <v>1.0164743712283153E-2</v>
      </c>
      <c r="AR40" s="16">
        <f t="shared" si="45"/>
        <v>1.2907611063216702E-2</v>
      </c>
      <c r="AS40" s="16">
        <f t="shared" si="45"/>
        <v>1.5489133275860042E-2</v>
      </c>
      <c r="AT40" s="16">
        <f t="shared" si="45"/>
        <v>1.6134513829020879E-2</v>
      </c>
      <c r="AU40" s="16">
        <f t="shared" si="45"/>
        <v>2.1620248530887978E-2</v>
      </c>
      <c r="AV40" s="16">
        <f t="shared" si="45"/>
        <v>2.5008496434982361E-2</v>
      </c>
      <c r="AW40" s="16">
        <f t="shared" si="45"/>
        <v>3.549593042384593E-3</v>
      </c>
      <c r="AX40" s="16">
        <f t="shared" si="45"/>
        <v>1.2907611063216702E-2</v>
      </c>
      <c r="AY40" s="16">
        <f t="shared" si="45"/>
        <v>2.9687505445398416E-2</v>
      </c>
      <c r="AZ40" s="16">
        <f t="shared" si="45"/>
        <v>1.2262230510055868E-2</v>
      </c>
    </row>
    <row r="41" spans="1:52" ht="14.4" customHeight="1" x14ac:dyDescent="0.35">
      <c r="A41" s="10" t="s">
        <v>24</v>
      </c>
      <c r="B41" s="16">
        <f>B26/(39.0983+0.5*15.9994)*0.5</f>
        <v>8.3867680156269903E-3</v>
      </c>
      <c r="C41" s="16">
        <f t="shared" ref="C41:M41" si="46">C26/(39.0983+0.5*15.9994)*0.5</f>
        <v>8.7052528769799142E-3</v>
      </c>
      <c r="D41" s="16">
        <f t="shared" si="46"/>
        <v>8.5990912565289401E-3</v>
      </c>
      <c r="E41" s="16">
        <f t="shared" si="46"/>
        <v>9.9791923223916078E-3</v>
      </c>
      <c r="F41" s="16">
        <f t="shared" si="46"/>
        <v>1.1359293388254279E-2</v>
      </c>
      <c r="G41" s="16">
        <f t="shared" si="46"/>
        <v>1.1146970147352329E-2</v>
      </c>
      <c r="H41" s="16">
        <f t="shared" si="46"/>
        <v>1.4437980381332541E-2</v>
      </c>
      <c r="I41" s="16">
        <f t="shared" si="46"/>
        <v>1.1253131767803305E-2</v>
      </c>
      <c r="J41" s="16">
        <f t="shared" si="46"/>
        <v>6.9005053293133469E-3</v>
      </c>
      <c r="K41" s="16">
        <f t="shared" si="46"/>
        <v>1.6667374410803008E-2</v>
      </c>
      <c r="L41" s="16">
        <f t="shared" si="46"/>
        <v>1.8578283578920548E-2</v>
      </c>
      <c r="M41" s="16">
        <f t="shared" si="46"/>
        <v>1.9852223024332243E-2</v>
      </c>
      <c r="N41" s="16"/>
      <c r="O41" s="16">
        <f t="shared" ref="O41:V41" si="47">O26/(39.0983+0.5*15.9994)*0.5</f>
        <v>8.1744447747250423E-3</v>
      </c>
      <c r="P41" s="16">
        <f t="shared" si="47"/>
        <v>9.6607074610386857E-3</v>
      </c>
      <c r="Q41" s="16">
        <f t="shared" si="47"/>
        <v>1.0616162045097457E-2</v>
      </c>
      <c r="R41" s="16">
        <f t="shared" si="47"/>
        <v>1.0722323665548431E-2</v>
      </c>
      <c r="S41" s="16">
        <f t="shared" si="47"/>
        <v>8.1744447747250423E-3</v>
      </c>
      <c r="T41" s="16">
        <f t="shared" si="47"/>
        <v>1.0085353942842584E-2</v>
      </c>
      <c r="U41" s="16">
        <f t="shared" si="47"/>
        <v>8.0682831542740665E-3</v>
      </c>
      <c r="V41" s="16">
        <f t="shared" si="47"/>
        <v>6.9005053293133469E-3</v>
      </c>
      <c r="W41" s="16"/>
      <c r="X41" s="16">
        <f t="shared" ref="X41:AE41" si="48">X26/(39.0983+0.5*15.9994)*0.5</f>
        <v>2.0383031126587115E-2</v>
      </c>
      <c r="Y41" s="16">
        <f t="shared" si="48"/>
        <v>1.8578283578920548E-2</v>
      </c>
      <c r="Z41" s="16">
        <f t="shared" si="48"/>
        <v>1.6773536031253981E-2</v>
      </c>
      <c r="AA41" s="16">
        <f t="shared" si="48"/>
        <v>1.8047475476665676E-2</v>
      </c>
      <c r="AB41" s="16">
        <f t="shared" si="48"/>
        <v>1.8790606819822499E-2</v>
      </c>
      <c r="AC41" s="29">
        <f t="shared" si="48"/>
        <v>1.6561212790352033E-2</v>
      </c>
      <c r="AD41" s="16">
        <f t="shared" si="48"/>
        <v>1.8896768440273472E-2</v>
      </c>
      <c r="AE41" s="16">
        <f t="shared" si="48"/>
        <v>1.8259798717567624E-2</v>
      </c>
      <c r="AF41" s="16"/>
      <c r="AG41" s="16">
        <f t="shared" ref="AG41:AH41" si="49">AG26/(39.0983+0.5*15.9994)*0.5</f>
        <v>1.6985859272155932E-2</v>
      </c>
      <c r="AH41" s="16">
        <f t="shared" si="49"/>
        <v>1.3907172279077668E-2</v>
      </c>
      <c r="AI41" s="16"/>
      <c r="AJ41" s="16">
        <f t="shared" ref="AJ41:AZ41" si="50">AJ26/(39.0983+0.5*15.9994)*0.5</f>
        <v>4.1403031975880081E-3</v>
      </c>
      <c r="AK41" s="16">
        <f t="shared" si="50"/>
        <v>4.8834345407448299E-3</v>
      </c>
      <c r="AL41" s="16">
        <f t="shared" si="50"/>
        <v>1.0828485285999405E-2</v>
      </c>
      <c r="AM41" s="29">
        <f t="shared" si="50"/>
        <v>9.4483842201367359E-3</v>
      </c>
      <c r="AN41" s="29">
        <f t="shared" si="50"/>
        <v>1.0085353942842584E-2</v>
      </c>
      <c r="AO41" s="29">
        <f t="shared" si="50"/>
        <v>1.0616162045097457E-2</v>
      </c>
      <c r="AP41" s="16">
        <f t="shared" si="50"/>
        <v>3.9279799566860592E-3</v>
      </c>
      <c r="AQ41" s="16">
        <f t="shared" si="50"/>
        <v>3.8218183362350843E-3</v>
      </c>
      <c r="AR41" s="16">
        <f t="shared" si="50"/>
        <v>4.458788058940932E-3</v>
      </c>
      <c r="AS41" s="16">
        <f t="shared" si="50"/>
        <v>5.9450507452545763E-3</v>
      </c>
      <c r="AT41" s="16">
        <f t="shared" si="50"/>
        <v>8.0682831542740665E-3</v>
      </c>
      <c r="AU41" s="16">
        <f t="shared" si="50"/>
        <v>6.5820204679604231E-3</v>
      </c>
      <c r="AV41" s="16">
        <f t="shared" si="50"/>
        <v>7.5374750520191937E-3</v>
      </c>
      <c r="AW41" s="16">
        <f t="shared" si="50"/>
        <v>2.3355556499214405E-3</v>
      </c>
      <c r="AX41" s="16">
        <f t="shared" si="50"/>
        <v>3.397171854431186E-3</v>
      </c>
      <c r="AY41" s="16">
        <f t="shared" si="50"/>
        <v>5.4142426429997026E-3</v>
      </c>
      <c r="AZ41" s="16">
        <f t="shared" si="50"/>
        <v>4.8834345407448299E-3</v>
      </c>
    </row>
    <row r="42" spans="1:52" ht="14.4" customHeight="1" x14ac:dyDescent="0.35">
      <c r="A42" s="10" t="s">
        <v>23</v>
      </c>
      <c r="B42" s="16">
        <f t="shared" ref="B42:M42" si="51">SUM(B32:B41)</f>
        <v>2.6302669450866518</v>
      </c>
      <c r="C42" s="16">
        <f t="shared" si="51"/>
        <v>2.6207861552750096</v>
      </c>
      <c r="D42" s="16">
        <f t="shared" si="51"/>
        <v>2.6475376671679549</v>
      </c>
      <c r="E42" s="16">
        <f t="shared" si="51"/>
        <v>2.6005822004650709</v>
      </c>
      <c r="F42" s="16">
        <f t="shared" si="51"/>
        <v>2.6022426491316528</v>
      </c>
      <c r="G42" s="16">
        <f t="shared" si="51"/>
        <v>2.6689653111997798</v>
      </c>
      <c r="H42" s="16">
        <f t="shared" si="51"/>
        <v>2.5917709713697397</v>
      </c>
      <c r="I42" s="16">
        <f t="shared" si="51"/>
        <v>2.6167964574174825</v>
      </c>
      <c r="J42" s="16">
        <f t="shared" si="51"/>
        <v>2.6617640289834199</v>
      </c>
      <c r="K42" s="16">
        <f t="shared" si="51"/>
        <v>2.5886568130013945</v>
      </c>
      <c r="L42" s="16">
        <f t="shared" si="51"/>
        <v>2.4956207157630748</v>
      </c>
      <c r="M42" s="16">
        <f t="shared" si="51"/>
        <v>2.5447471262209711</v>
      </c>
      <c r="N42" s="16"/>
      <c r="O42" s="16">
        <f t="shared" ref="O42:V42" si="52">SUM(O32:O41)</f>
        <v>2.5776658870203479</v>
      </c>
      <c r="P42" s="16">
        <f t="shared" si="52"/>
        <v>2.6322801464446801</v>
      </c>
      <c r="Q42" s="16">
        <f t="shared" si="52"/>
        <v>2.5703508999992253</v>
      </c>
      <c r="R42" s="16">
        <f t="shared" si="52"/>
        <v>2.6244077477385335</v>
      </c>
      <c r="S42" s="16">
        <f t="shared" si="52"/>
        <v>2.5891881297153763</v>
      </c>
      <c r="T42" s="16">
        <f t="shared" si="52"/>
        <v>2.5668882762762153</v>
      </c>
      <c r="U42" s="16">
        <f t="shared" si="52"/>
        <v>2.5549378947803314</v>
      </c>
      <c r="V42" s="16">
        <f t="shared" si="52"/>
        <v>2.5869097983225053</v>
      </c>
      <c r="W42" s="16"/>
      <c r="X42" s="16">
        <f t="shared" ref="X42:AE42" si="53">SUM(X32:X41)</f>
        <v>2.4924183439776439</v>
      </c>
      <c r="Y42" s="16">
        <f t="shared" si="53"/>
        <v>2.5461285450144291</v>
      </c>
      <c r="Z42" s="16">
        <f t="shared" si="53"/>
        <v>2.5140878472908734</v>
      </c>
      <c r="AA42" s="16">
        <f t="shared" si="53"/>
        <v>2.5515092851694257</v>
      </c>
      <c r="AB42" s="16">
        <f t="shared" si="53"/>
        <v>2.5312420596114213</v>
      </c>
      <c r="AC42" s="29">
        <f t="shared" si="53"/>
        <v>2.4659749453252671</v>
      </c>
      <c r="AD42" s="16">
        <f t="shared" si="53"/>
        <v>2.5693437694654935</v>
      </c>
      <c r="AE42" s="16">
        <f t="shared" si="53"/>
        <v>2.5738137624409831</v>
      </c>
      <c r="AF42" s="16"/>
      <c r="AG42" s="16">
        <f t="shared" ref="AG42:AH42" si="54">SUM(AG32:AG41)</f>
        <v>2.6671745150249926</v>
      </c>
      <c r="AH42" s="16">
        <f t="shared" si="54"/>
        <v>2.6022201929772351</v>
      </c>
      <c r="AI42" s="16"/>
      <c r="AJ42" s="16">
        <f t="shared" ref="AJ42:AZ42" si="55">SUM(AJ32:AJ41)</f>
        <v>2.6138944589020863</v>
      </c>
      <c r="AK42" s="16">
        <f t="shared" si="55"/>
        <v>2.5573032874821555</v>
      </c>
      <c r="AL42" s="16">
        <f t="shared" si="55"/>
        <v>2.5566994246958883</v>
      </c>
      <c r="AM42" s="29">
        <f t="shared" si="55"/>
        <v>2.5595589377439745</v>
      </c>
      <c r="AN42" s="29">
        <f t="shared" si="55"/>
        <v>2.544229500081626</v>
      </c>
      <c r="AO42" s="29">
        <f t="shared" si="55"/>
        <v>2.5597942508704437</v>
      </c>
      <c r="AP42" s="16">
        <f t="shared" si="55"/>
        <v>2.6089669296638967</v>
      </c>
      <c r="AQ42" s="16">
        <f t="shared" si="55"/>
        <v>2.6093547991812929</v>
      </c>
      <c r="AR42" s="16">
        <f t="shared" si="55"/>
        <v>2.5885575742651925</v>
      </c>
      <c r="AS42" s="16">
        <f t="shared" si="55"/>
        <v>2.5125225290138227</v>
      </c>
      <c r="AT42" s="16">
        <f t="shared" si="55"/>
        <v>2.5297389095528313</v>
      </c>
      <c r="AU42" s="16">
        <f t="shared" si="55"/>
        <v>2.6159809036062365</v>
      </c>
      <c r="AV42" s="16">
        <f t="shared" si="55"/>
        <v>2.6034589894953357</v>
      </c>
      <c r="AW42" s="16">
        <f t="shared" si="55"/>
        <v>2.6947229863216209</v>
      </c>
      <c r="AX42" s="16">
        <f t="shared" si="55"/>
        <v>2.597388282322354</v>
      </c>
      <c r="AY42" s="16">
        <f t="shared" si="55"/>
        <v>2.6054576730925163</v>
      </c>
      <c r="AZ42" s="16">
        <f t="shared" si="55"/>
        <v>2.712475420134481</v>
      </c>
    </row>
    <row r="43" spans="1:52" ht="14.4" customHeight="1" x14ac:dyDescent="0.3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29"/>
      <c r="AD43" s="16"/>
      <c r="AE43" s="16"/>
      <c r="AF43" s="16"/>
      <c r="AG43" s="16"/>
      <c r="AH43" s="16"/>
      <c r="AI43" s="16"/>
      <c r="AJ43" s="16"/>
      <c r="AK43" s="16"/>
      <c r="AL43" s="16"/>
      <c r="AM43" s="29"/>
      <c r="AN43" s="29"/>
      <c r="AO43" s="29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14.4" customHeight="1" x14ac:dyDescent="0.35">
      <c r="A44" s="14" t="s">
        <v>86</v>
      </c>
    </row>
    <row r="45" spans="1:52" ht="14.4" customHeight="1" x14ac:dyDescent="0.35">
      <c r="A45" s="10" t="s">
        <v>16</v>
      </c>
      <c r="B45" s="17">
        <f>B32/B$42*23/2</f>
        <v>6.7688258794193255</v>
      </c>
      <c r="C45" s="17">
        <f t="shared" ref="B45:M45" si="56">C32/C$42*23/2</f>
        <v>6.8473550459863342</v>
      </c>
      <c r="D45" s="17">
        <f t="shared" si="56"/>
        <v>6.8229888229871039</v>
      </c>
      <c r="E45" s="17">
        <f t="shared" si="56"/>
        <v>6.7636598763828095</v>
      </c>
      <c r="F45" s="17">
        <f t="shared" si="56"/>
        <v>6.6813799521460027</v>
      </c>
      <c r="G45" s="17">
        <f t="shared" si="56"/>
        <v>6.6893272492148821</v>
      </c>
      <c r="H45" s="17">
        <f t="shared" si="56"/>
        <v>6.3347029573996085</v>
      </c>
      <c r="I45" s="17">
        <f t="shared" si="56"/>
        <v>6.3662805559732201</v>
      </c>
      <c r="J45" s="17">
        <f t="shared" si="56"/>
        <v>6.4370570216713379</v>
      </c>
      <c r="K45" s="17">
        <f t="shared" si="56"/>
        <v>6.2048006272267315</v>
      </c>
      <c r="L45" s="17">
        <f t="shared" si="56"/>
        <v>6.0971289641067843</v>
      </c>
      <c r="M45" s="17">
        <f t="shared" si="56"/>
        <v>6.0065003642304164</v>
      </c>
      <c r="N45" s="17"/>
      <c r="O45" s="17">
        <f t="shared" ref="O45:V46" si="57">O32/O$42*23/2</f>
        <v>6.0174105445382686</v>
      </c>
      <c r="P45" s="17">
        <f t="shared" si="57"/>
        <v>6.1892259995119518</v>
      </c>
      <c r="Q45" s="17">
        <f t="shared" si="57"/>
        <v>6.3487722263037361</v>
      </c>
      <c r="R45" s="17">
        <f t="shared" si="57"/>
        <v>6.5491035904772037</v>
      </c>
      <c r="S45" s="17">
        <f t="shared" si="57"/>
        <v>6.7180239153006598</v>
      </c>
      <c r="T45" s="17">
        <f t="shared" si="57"/>
        <v>6.8598985871516369</v>
      </c>
      <c r="U45" s="17">
        <f t="shared" si="57"/>
        <v>6.9084656818799708</v>
      </c>
      <c r="V45" s="17">
        <f t="shared" si="57"/>
        <v>7.0420847783701355</v>
      </c>
      <c r="W45" s="17"/>
      <c r="X45" s="17">
        <f t="shared" ref="X45:AE46" si="58">X32/X$42*23/2</f>
        <v>6.2447242443273963</v>
      </c>
      <c r="Y45" s="17">
        <f t="shared" si="58"/>
        <v>6.2934056875475637</v>
      </c>
      <c r="Z45" s="17">
        <f t="shared" si="58"/>
        <v>6.0051420872272976</v>
      </c>
      <c r="AA45" s="17">
        <f t="shared" si="58"/>
        <v>6.0505924209304229</v>
      </c>
      <c r="AB45" s="17">
        <f t="shared" si="58"/>
        <v>5.8495117455237331</v>
      </c>
      <c r="AC45" s="30">
        <f t="shared" si="58"/>
        <v>6.0089880684799937</v>
      </c>
      <c r="AD45" s="17">
        <f t="shared" si="58"/>
        <v>5.810442688785761</v>
      </c>
      <c r="AE45" s="17">
        <f t="shared" si="58"/>
        <v>5.8598423641279345</v>
      </c>
      <c r="AF45" s="17"/>
      <c r="AG45" s="17">
        <f>AG32/AG$42*23/2</f>
        <v>6.5890482851026793</v>
      </c>
      <c r="AH45" s="17">
        <f>AH32/AH$42*23/2</f>
        <v>6.4769638477032601</v>
      </c>
      <c r="AI45" s="17"/>
      <c r="AJ45" s="17">
        <f t="shared" ref="AJ45:AZ45" si="59">AJ32/AJ$42*23/2</f>
        <v>7.3281792374534227</v>
      </c>
      <c r="AK45" s="17">
        <f t="shared" si="59"/>
        <v>7.2478530310420046</v>
      </c>
      <c r="AL45" s="17">
        <f t="shared" si="59"/>
        <v>6.6087524626826317</v>
      </c>
      <c r="AM45" s="30">
        <f t="shared" si="59"/>
        <v>6.4637783917117391</v>
      </c>
      <c r="AN45" s="30">
        <f t="shared" si="59"/>
        <v>6.1717198236924018</v>
      </c>
      <c r="AO45" s="30">
        <f t="shared" si="59"/>
        <v>6.1730736631555123</v>
      </c>
      <c r="AP45" s="17">
        <f t="shared" si="59"/>
        <v>7.410979714015073</v>
      </c>
      <c r="AQ45" s="17">
        <f t="shared" si="59"/>
        <v>7.1472829379190301</v>
      </c>
      <c r="AR45" s="17">
        <f t="shared" si="59"/>
        <v>7.3333617586110185</v>
      </c>
      <c r="AS45" s="17">
        <f t="shared" si="59"/>
        <v>6.6960046244156732</v>
      </c>
      <c r="AT45" s="17">
        <f t="shared" si="59"/>
        <v>6.7472779631068507</v>
      </c>
      <c r="AU45" s="17">
        <f t="shared" si="59"/>
        <v>6.8891987632856795</v>
      </c>
      <c r="AV45" s="17">
        <f t="shared" si="59"/>
        <v>6.7635377898603375</v>
      </c>
      <c r="AW45" s="17">
        <f t="shared" si="59"/>
        <v>7.6069783170648977</v>
      </c>
      <c r="AX45" s="17">
        <f t="shared" si="59"/>
        <v>7.2583212842950804</v>
      </c>
      <c r="AY45" s="17">
        <f t="shared" si="59"/>
        <v>6.6011443004352914</v>
      </c>
      <c r="AZ45" s="17">
        <f t="shared" si="59"/>
        <v>7.4541721035464832</v>
      </c>
    </row>
    <row r="46" spans="1:52" ht="14.4" customHeight="1" x14ac:dyDescent="0.35">
      <c r="A46" s="10" t="s">
        <v>36</v>
      </c>
      <c r="B46" s="17">
        <f t="shared" ref="B46:M46" si="60">B33/B$42*23/2</f>
        <v>0.14450085211673866</v>
      </c>
      <c r="C46" s="17">
        <f t="shared" si="60"/>
        <v>0.13623428079799704</v>
      </c>
      <c r="D46" s="17">
        <f t="shared" si="60"/>
        <v>0.14464578987574511</v>
      </c>
      <c r="E46" s="17">
        <f t="shared" si="60"/>
        <v>0.1572222701225266</v>
      </c>
      <c r="F46" s="17">
        <f t="shared" si="60"/>
        <v>0.15822844175140063</v>
      </c>
      <c r="G46" s="17">
        <f t="shared" si="60"/>
        <v>0.15750931058130321</v>
      </c>
      <c r="H46" s="17">
        <f t="shared" si="60"/>
        <v>0.1710883364699535</v>
      </c>
      <c r="I46" s="17">
        <f t="shared" si="60"/>
        <v>0.16835181067302096</v>
      </c>
      <c r="J46" s="17">
        <f t="shared" si="60"/>
        <v>0.11899245848521948</v>
      </c>
      <c r="K46" s="17">
        <f t="shared" si="60"/>
        <v>0.13570056515694692</v>
      </c>
      <c r="L46" s="17">
        <f t="shared" si="60"/>
        <v>0.13960568129895357</v>
      </c>
      <c r="M46" s="17">
        <f t="shared" si="60"/>
        <v>0.13577909745681296</v>
      </c>
      <c r="N46" s="17"/>
      <c r="O46" s="17">
        <f t="shared" si="57"/>
        <v>0.10835311825456183</v>
      </c>
      <c r="P46" s="17">
        <f t="shared" si="57"/>
        <v>4.8130112008640868E-2</v>
      </c>
      <c r="Q46" s="17">
        <f t="shared" si="57"/>
        <v>0.13554679646580206</v>
      </c>
      <c r="R46" s="17">
        <f t="shared" si="57"/>
        <v>0.13494913473740408</v>
      </c>
      <c r="S46" s="17">
        <f t="shared" si="57"/>
        <v>8.6741574185980455E-2</v>
      </c>
      <c r="T46" s="17">
        <f t="shared" si="57"/>
        <v>8.5251676822123632E-2</v>
      </c>
      <c r="U46" s="17">
        <f t="shared" si="57"/>
        <v>0.13185658330129946</v>
      </c>
      <c r="V46" s="17">
        <f t="shared" si="57"/>
        <v>0.12354864794949424</v>
      </c>
      <c r="W46" s="17"/>
      <c r="X46" s="17">
        <f t="shared" si="58"/>
        <v>8.7798876258616057E-2</v>
      </c>
      <c r="Y46" s="17">
        <f t="shared" si="58"/>
        <v>0.11082610085157771</v>
      </c>
      <c r="Z46" s="17">
        <f t="shared" si="58"/>
        <v>0.13285375826420817</v>
      </c>
      <c r="AA46" s="17">
        <f t="shared" si="58"/>
        <v>0.18507297194070363</v>
      </c>
      <c r="AB46" s="17">
        <f t="shared" si="58"/>
        <v>9.8965056853424618E-2</v>
      </c>
      <c r="AC46" s="30">
        <f t="shared" si="58"/>
        <v>0.1179312815661407</v>
      </c>
      <c r="AD46" s="17">
        <f t="shared" si="58"/>
        <v>6.8360294308680292E-2</v>
      </c>
      <c r="AE46" s="17">
        <f t="shared" si="58"/>
        <v>7.271642879804649E-2</v>
      </c>
      <c r="AF46" s="17"/>
      <c r="AG46" s="17">
        <f>AG33/AG$42*23/2</f>
        <v>0.20187683058774158</v>
      </c>
      <c r="AH46" s="17">
        <f>AH33/AH$42*23/2</f>
        <v>0.14716478571905639</v>
      </c>
      <c r="AI46" s="17"/>
      <c r="AJ46" s="17">
        <f t="shared" ref="AJ46:AZ46" si="61">AJ33/AJ$42*23/2</f>
        <v>7.380453675416232E-2</v>
      </c>
      <c r="AK46" s="17">
        <f t="shared" si="61"/>
        <v>0.10246026138430363</v>
      </c>
      <c r="AL46" s="17">
        <f t="shared" si="61"/>
        <v>0.15879460488862943</v>
      </c>
      <c r="AM46" s="30">
        <f t="shared" si="61"/>
        <v>0.1372432520859608</v>
      </c>
      <c r="AN46" s="30">
        <f t="shared" si="61"/>
        <v>0.34404369536722562</v>
      </c>
      <c r="AO46" s="30">
        <f t="shared" si="61"/>
        <v>0.31495555753569654</v>
      </c>
      <c r="AP46" s="17">
        <f t="shared" si="61"/>
        <v>6.7322086096147774E-2</v>
      </c>
      <c r="AQ46" s="17">
        <f t="shared" si="61"/>
        <v>7.1725985770388315E-2</v>
      </c>
      <c r="AR46" s="17">
        <f t="shared" si="61"/>
        <v>5.895414492910464E-2</v>
      </c>
      <c r="AS46" s="17">
        <f t="shared" si="61"/>
        <v>7.4490295324608505E-2</v>
      </c>
      <c r="AT46" s="17">
        <f t="shared" si="61"/>
        <v>9.2194629278064683E-2</v>
      </c>
      <c r="AU46" s="17">
        <f t="shared" si="61"/>
        <v>0.11557157551515793</v>
      </c>
      <c r="AV46" s="17">
        <f t="shared" si="61"/>
        <v>0.14930671200479118</v>
      </c>
      <c r="AW46" s="17">
        <f t="shared" si="61"/>
        <v>2.6712970576194553E-2</v>
      </c>
      <c r="AX46" s="17">
        <f t="shared" si="61"/>
        <v>7.3164997595138559E-2</v>
      </c>
      <c r="AY46" s="17">
        <f t="shared" si="61"/>
        <v>0.21218442909125418</v>
      </c>
      <c r="AZ46" s="17">
        <f t="shared" si="61"/>
        <v>0.10296798806133274</v>
      </c>
    </row>
    <row r="47" spans="1:52" ht="14.4" customHeight="1" x14ac:dyDescent="0.35">
      <c r="A47" s="10" t="s">
        <v>37</v>
      </c>
      <c r="B47" s="17">
        <f t="shared" ref="B47:M47" si="62">B34/B$42*23/1.5</f>
        <v>1.2641255873401114</v>
      </c>
      <c r="C47" s="17">
        <f t="shared" si="62"/>
        <v>1.2704200442812124</v>
      </c>
      <c r="D47" s="17">
        <f t="shared" si="62"/>
        <v>1.2848480199145824</v>
      </c>
      <c r="E47" s="17">
        <f t="shared" si="62"/>
        <v>1.304577296371964</v>
      </c>
      <c r="F47" s="17">
        <f t="shared" si="62"/>
        <v>1.4736477883157333</v>
      </c>
      <c r="G47" s="17">
        <f t="shared" si="62"/>
        <v>1.4807568086459415</v>
      </c>
      <c r="H47" s="17">
        <f t="shared" si="62"/>
        <v>1.9548151503334672</v>
      </c>
      <c r="I47" s="17">
        <f t="shared" si="62"/>
        <v>1.9533610696813091</v>
      </c>
      <c r="J47" s="17">
        <f t="shared" si="62"/>
        <v>1.9949383192997232</v>
      </c>
      <c r="K47" s="17">
        <f t="shared" si="62"/>
        <v>2.2656427738130982</v>
      </c>
      <c r="L47" s="17">
        <f t="shared" si="62"/>
        <v>2.4332629266500967</v>
      </c>
      <c r="M47" s="17">
        <f t="shared" si="62"/>
        <v>2.7071789583178991</v>
      </c>
      <c r="N47" s="17"/>
      <c r="O47" s="17">
        <f t="shared" ref="O47:V48" si="63">O34/O$42*23/1.5</f>
        <v>3.3639483618770929</v>
      </c>
      <c r="P47" s="17">
        <f t="shared" si="63"/>
        <v>3.0559187019639111</v>
      </c>
      <c r="Q47" s="17">
        <f t="shared" si="63"/>
        <v>2.5766545703690311</v>
      </c>
      <c r="R47" s="17">
        <f t="shared" si="63"/>
        <v>2.2983843582575494</v>
      </c>
      <c r="S47" s="17">
        <f t="shared" si="63"/>
        <v>1.8922947274337802</v>
      </c>
      <c r="T47" s="17">
        <f t="shared" si="63"/>
        <v>1.6152178532483228</v>
      </c>
      <c r="U47" s="17">
        <f t="shared" si="63"/>
        <v>1.3526049833836016</v>
      </c>
      <c r="V47" s="17">
        <f t="shared" si="63"/>
        <v>1.1632340584784673</v>
      </c>
      <c r="W47" s="17"/>
      <c r="X47" s="17">
        <f t="shared" ref="X47:AE48" si="64">X34/X$42*23/1.5</f>
        <v>2.4001873717382196</v>
      </c>
      <c r="Y47" s="17">
        <f t="shared" si="64"/>
        <v>2.2698197221227043</v>
      </c>
      <c r="Z47" s="17">
        <f t="shared" si="64"/>
        <v>2.6953306210915815</v>
      </c>
      <c r="AA47" s="17">
        <f t="shared" si="64"/>
        <v>2.5726955869089418</v>
      </c>
      <c r="AB47" s="17">
        <f t="shared" si="64"/>
        <v>2.9978843474038146</v>
      </c>
      <c r="AC47" s="30">
        <f t="shared" si="64"/>
        <v>2.6930332252535076</v>
      </c>
      <c r="AD47" s="17">
        <f t="shared" si="64"/>
        <v>3.5118045866323153</v>
      </c>
      <c r="AE47" s="17">
        <f t="shared" si="64"/>
        <v>3.4373443079991239</v>
      </c>
      <c r="AF47" s="17"/>
      <c r="AG47" s="17">
        <f>AG34/AG$42*23/1.5</f>
        <v>2.3004353726094613</v>
      </c>
      <c r="AH47" s="17">
        <f>AH34/AH$42*23/1.5</f>
        <v>2.4046672010445866</v>
      </c>
      <c r="AI47" s="17"/>
      <c r="AJ47" s="17">
        <f t="shared" ref="AJ47:AZ47" si="65">AJ34/AJ$42*23/1.5</f>
        <v>0.74389524617467995</v>
      </c>
      <c r="AK47" s="17">
        <f t="shared" si="65"/>
        <v>0.83092386306538513</v>
      </c>
      <c r="AL47" s="17">
        <f t="shared" si="65"/>
        <v>1.6940027875792734</v>
      </c>
      <c r="AM47" s="30">
        <f t="shared" si="65"/>
        <v>2.314313310363695</v>
      </c>
      <c r="AN47" s="30">
        <f t="shared" si="65"/>
        <v>2.17930572783041</v>
      </c>
      <c r="AO47" s="30">
        <f t="shared" si="65"/>
        <v>2.2911886766931766</v>
      </c>
      <c r="AP47" s="17">
        <f t="shared" si="65"/>
        <v>0.66575542903326435</v>
      </c>
      <c r="AQ47" s="17">
        <f t="shared" si="65"/>
        <v>1.0615923920281236</v>
      </c>
      <c r="AR47" s="17">
        <f t="shared" si="65"/>
        <v>0.78429102674342543</v>
      </c>
      <c r="AS47" s="17">
        <f t="shared" si="65"/>
        <v>1.7650869926215769</v>
      </c>
      <c r="AT47" s="17">
        <f t="shared" si="65"/>
        <v>1.7780420146463891</v>
      </c>
      <c r="AU47" s="17">
        <f t="shared" si="65"/>
        <v>1.4245183214470931</v>
      </c>
      <c r="AV47" s="17">
        <f t="shared" si="65"/>
        <v>1.6462486267535723</v>
      </c>
      <c r="AW47" s="17">
        <f t="shared" si="65"/>
        <v>0.27289528917208111</v>
      </c>
      <c r="AX47" s="17">
        <f t="shared" si="65"/>
        <v>0.88757811338399228</v>
      </c>
      <c r="AY47" s="17">
        <f t="shared" si="65"/>
        <v>1.6155491786511167</v>
      </c>
      <c r="AZ47" s="17">
        <f t="shared" si="65"/>
        <v>0.66529880177102096</v>
      </c>
    </row>
    <row r="48" spans="1:52" ht="14.4" customHeight="1" x14ac:dyDescent="0.35">
      <c r="A48" s="10" t="s">
        <v>41</v>
      </c>
      <c r="B48" s="17">
        <f t="shared" ref="B48:M48" si="66">B35/B$42*23/1.5</f>
        <v>0</v>
      </c>
      <c r="C48" s="17">
        <f t="shared" si="66"/>
        <v>0</v>
      </c>
      <c r="D48" s="17">
        <f t="shared" si="66"/>
        <v>0</v>
      </c>
      <c r="E48" s="17">
        <f t="shared" si="66"/>
        <v>0</v>
      </c>
      <c r="F48" s="17">
        <f t="shared" si="66"/>
        <v>0</v>
      </c>
      <c r="G48" s="17">
        <f t="shared" si="66"/>
        <v>0</v>
      </c>
      <c r="H48" s="17">
        <f t="shared" si="66"/>
        <v>0</v>
      </c>
      <c r="I48" s="17">
        <f t="shared" si="66"/>
        <v>0</v>
      </c>
      <c r="J48" s="17">
        <f t="shared" si="66"/>
        <v>0</v>
      </c>
      <c r="K48" s="17">
        <f t="shared" si="66"/>
        <v>0</v>
      </c>
      <c r="L48" s="17">
        <f t="shared" si="66"/>
        <v>0</v>
      </c>
      <c r="M48" s="17">
        <f t="shared" si="66"/>
        <v>0</v>
      </c>
      <c r="N48" s="17"/>
      <c r="O48" s="17">
        <f t="shared" si="63"/>
        <v>0</v>
      </c>
      <c r="P48" s="17">
        <f t="shared" si="63"/>
        <v>0</v>
      </c>
      <c r="Q48" s="17">
        <f t="shared" si="63"/>
        <v>0</v>
      </c>
      <c r="R48" s="17">
        <f t="shared" si="63"/>
        <v>0</v>
      </c>
      <c r="S48" s="17">
        <f t="shared" si="63"/>
        <v>0</v>
      </c>
      <c r="T48" s="17">
        <f t="shared" si="63"/>
        <v>0</v>
      </c>
      <c r="U48" s="17">
        <f t="shared" si="63"/>
        <v>0</v>
      </c>
      <c r="V48" s="17">
        <f t="shared" si="63"/>
        <v>0</v>
      </c>
      <c r="W48" s="17"/>
      <c r="X48" s="17">
        <f t="shared" si="64"/>
        <v>9.7142823381736309E-3</v>
      </c>
      <c r="Y48" s="17">
        <f t="shared" si="64"/>
        <v>1.3075371381099722E-2</v>
      </c>
      <c r="Z48" s="17">
        <f t="shared" si="64"/>
        <v>0</v>
      </c>
      <c r="AA48" s="17">
        <f t="shared" si="64"/>
        <v>0</v>
      </c>
      <c r="AB48" s="17">
        <f t="shared" si="64"/>
        <v>5.9783040618107816E-3</v>
      </c>
      <c r="AC48" s="30">
        <f t="shared" si="64"/>
        <v>2.4546128848693936E-3</v>
      </c>
      <c r="AD48" s="17">
        <f t="shared" si="64"/>
        <v>0</v>
      </c>
      <c r="AE48" s="17">
        <f t="shared" si="64"/>
        <v>8.2311894007706127E-3</v>
      </c>
      <c r="AF48" s="17"/>
      <c r="AG48" s="17">
        <f>AG35/AG$42*23/1.5</f>
        <v>0</v>
      </c>
      <c r="AH48" s="17">
        <f>AH35/AH$42*23/1.5</f>
        <v>0</v>
      </c>
      <c r="AI48" s="17"/>
      <c r="AJ48" s="17">
        <f t="shared" ref="AJ48:AZ48" si="67">AJ35/AJ$42*23/1.5</f>
        <v>0</v>
      </c>
      <c r="AK48" s="17">
        <f t="shared" si="67"/>
        <v>1.1834759498784589E-3</v>
      </c>
      <c r="AL48" s="17">
        <f t="shared" si="67"/>
        <v>0</v>
      </c>
      <c r="AM48" s="30">
        <f t="shared" si="67"/>
        <v>0</v>
      </c>
      <c r="AN48" s="30">
        <f t="shared" si="67"/>
        <v>5.9477868195128439E-3</v>
      </c>
      <c r="AO48" s="30">
        <f t="shared" si="67"/>
        <v>0</v>
      </c>
      <c r="AP48" s="17">
        <f t="shared" si="67"/>
        <v>0</v>
      </c>
      <c r="AQ48" s="17">
        <f t="shared" si="67"/>
        <v>0</v>
      </c>
      <c r="AR48" s="17">
        <f t="shared" si="67"/>
        <v>0</v>
      </c>
      <c r="AS48" s="17">
        <f t="shared" si="67"/>
        <v>0</v>
      </c>
      <c r="AT48" s="17">
        <f t="shared" si="67"/>
        <v>4.7854850567408619E-3</v>
      </c>
      <c r="AU48" s="17">
        <f t="shared" si="67"/>
        <v>0</v>
      </c>
      <c r="AV48" s="17">
        <f t="shared" si="67"/>
        <v>0</v>
      </c>
      <c r="AW48" s="17">
        <f t="shared" si="67"/>
        <v>0</v>
      </c>
      <c r="AX48" s="17">
        <f t="shared" si="67"/>
        <v>5.8260579634520715E-3</v>
      </c>
      <c r="AY48" s="17">
        <f t="shared" si="67"/>
        <v>0</v>
      </c>
      <c r="AZ48" s="17">
        <f t="shared" si="67"/>
        <v>1.1157730369885524E-3</v>
      </c>
    </row>
    <row r="49" spans="1:52" ht="14.4" customHeight="1" x14ac:dyDescent="0.35">
      <c r="A49" s="10" t="s">
        <v>29</v>
      </c>
      <c r="B49" s="17">
        <f>B36/B$42*23/(1*0.8+1.5*0.2)</f>
        <v>1.7525470146808111</v>
      </c>
      <c r="C49" s="17">
        <f>C36/C$42*23/(1*0.8+1.5*0.2)</f>
        <v>1.6971031210961982</v>
      </c>
      <c r="D49" s="17">
        <f t="shared" ref="C49:AZ49" si="68">D36/D$42*23/(1*0.8+1.5*0.2)</f>
        <v>1.7360764614479536</v>
      </c>
      <c r="E49" s="17">
        <f t="shared" si="68"/>
        <v>1.7282662879193986</v>
      </c>
      <c r="F49" s="17">
        <f t="shared" si="68"/>
        <v>1.9914164996180455</v>
      </c>
      <c r="G49" s="17">
        <f t="shared" si="68"/>
        <v>1.8479576468603334</v>
      </c>
      <c r="H49" s="17">
        <f t="shared" si="68"/>
        <v>2.2180665394635795</v>
      </c>
      <c r="I49" s="17">
        <f t="shared" si="68"/>
        <v>1.4232235899744203</v>
      </c>
      <c r="J49" s="17">
        <f t="shared" si="68"/>
        <v>0.87465094713639757</v>
      </c>
      <c r="K49" s="17">
        <f t="shared" si="68"/>
        <v>2.4463015652226598</v>
      </c>
      <c r="L49" s="17">
        <f t="shared" si="68"/>
        <v>2.8379259260431637</v>
      </c>
      <c r="M49" s="17">
        <f t="shared" si="68"/>
        <v>2.5303184486507155</v>
      </c>
      <c r="N49" s="17"/>
      <c r="O49" s="17">
        <f t="shared" si="68"/>
        <v>2.0406076337732051</v>
      </c>
      <c r="P49" s="17">
        <f t="shared" si="68"/>
        <v>1.7687942839688546</v>
      </c>
      <c r="Q49" s="17">
        <f t="shared" si="68"/>
        <v>1.9500223398773293</v>
      </c>
      <c r="R49" s="17">
        <f t="shared" si="68"/>
        <v>1.8555782675461998</v>
      </c>
      <c r="S49" s="17">
        <f t="shared" si="68"/>
        <v>1.8628922529769927</v>
      </c>
      <c r="T49" s="17">
        <f t="shared" si="68"/>
        <v>2.1469453973439343</v>
      </c>
      <c r="U49" s="17">
        <f t="shared" si="68"/>
        <v>2.0248067754384946</v>
      </c>
      <c r="V49" s="17">
        <f t="shared" si="68"/>
        <v>2.0046079426791206</v>
      </c>
      <c r="W49" s="17"/>
      <c r="X49" s="17">
        <f t="shared" si="68"/>
        <v>1.9831208526129733</v>
      </c>
      <c r="Y49" s="17">
        <f t="shared" si="68"/>
        <v>1.7325736928975606</v>
      </c>
      <c r="Z49" s="17">
        <f t="shared" si="68"/>
        <v>2.3060080855423855</v>
      </c>
      <c r="AA49" s="17">
        <f t="shared" si="68"/>
        <v>2.3173549850726971</v>
      </c>
      <c r="AB49" s="17">
        <f t="shared" si="68"/>
        <v>2.1171157332615613</v>
      </c>
      <c r="AC49" s="30">
        <f t="shared" si="68"/>
        <v>2.1627641467234642</v>
      </c>
      <c r="AD49" s="17">
        <f t="shared" si="68"/>
        <v>2.1255906728076601</v>
      </c>
      <c r="AE49" s="17">
        <f t="shared" si="68"/>
        <v>2.0273713727014284</v>
      </c>
      <c r="AF49" s="17"/>
      <c r="AG49" s="17">
        <f t="shared" si="68"/>
        <v>1.8219781437090212</v>
      </c>
      <c r="AH49" s="17">
        <f t="shared" si="68"/>
        <v>2.1122682771277486</v>
      </c>
      <c r="AI49" s="17"/>
      <c r="AJ49" s="17">
        <f t="shared" si="68"/>
        <v>2.1408005336085583</v>
      </c>
      <c r="AK49" s="17">
        <f t="shared" si="68"/>
        <v>2.2920755660389172</v>
      </c>
      <c r="AL49" s="17">
        <f t="shared" si="68"/>
        <v>2.4015506648805394</v>
      </c>
      <c r="AM49" s="30">
        <f t="shared" si="68"/>
        <v>2.3675998501930051</v>
      </c>
      <c r="AN49" s="30">
        <f t="shared" si="68"/>
        <v>2.2346499478261586</v>
      </c>
      <c r="AO49" s="30">
        <f t="shared" si="68"/>
        <v>2.0797446416530176</v>
      </c>
      <c r="AP49" s="17">
        <f t="shared" si="68"/>
        <v>2.1583411428117256</v>
      </c>
      <c r="AQ49" s="17">
        <f t="shared" si="68"/>
        <v>2.2132283385257936</v>
      </c>
      <c r="AR49" s="17">
        <f t="shared" si="68"/>
        <v>2.4016749084399116</v>
      </c>
      <c r="AS49" s="17">
        <f t="shared" si="68"/>
        <v>3.1063226315506141</v>
      </c>
      <c r="AT49" s="17">
        <f t="shared" si="68"/>
        <v>2.9029565601038194</v>
      </c>
      <c r="AU49" s="17">
        <f t="shared" si="68"/>
        <v>2.0179430729422592</v>
      </c>
      <c r="AV49" s="17">
        <f t="shared" si="68"/>
        <v>1.9329678242997022</v>
      </c>
      <c r="AW49" s="17">
        <f t="shared" si="68"/>
        <v>1.7332610957242467</v>
      </c>
      <c r="AX49" s="17">
        <f t="shared" si="68"/>
        <v>2.1211277099146306</v>
      </c>
      <c r="AY49" s="17">
        <f t="shared" si="68"/>
        <v>1.8110743736525696</v>
      </c>
      <c r="AZ49" s="17">
        <f t="shared" si="68"/>
        <v>0.90049550794085031</v>
      </c>
    </row>
    <row r="50" spans="1:52" ht="14.4" customHeight="1" x14ac:dyDescent="0.35">
      <c r="A50" s="10" t="s">
        <v>28</v>
      </c>
      <c r="B50" s="17">
        <f t="shared" ref="B50:M50" si="69">B37/B$42*23</f>
        <v>8.6288014537474172E-2</v>
      </c>
      <c r="C50" s="17">
        <f t="shared" si="69"/>
        <v>9.1548745420917205E-2</v>
      </c>
      <c r="D50" s="17">
        <f t="shared" si="69"/>
        <v>8.3275841194163286E-2</v>
      </c>
      <c r="E50" s="17">
        <f t="shared" si="69"/>
        <v>8.4779449112285576E-2</v>
      </c>
      <c r="F50" s="17">
        <f t="shared" si="69"/>
        <v>8.9709197004131908E-2</v>
      </c>
      <c r="G50" s="17">
        <f t="shared" si="69"/>
        <v>8.1392452865854503E-2</v>
      </c>
      <c r="H50" s="17">
        <f t="shared" si="69"/>
        <v>9.257364450113216E-2</v>
      </c>
      <c r="I50" s="17">
        <f t="shared" si="69"/>
        <v>4.5844162592745735E-2</v>
      </c>
      <c r="J50" s="17">
        <f t="shared" si="69"/>
        <v>4.9942073360124135E-2</v>
      </c>
      <c r="K50" s="17">
        <f t="shared" si="69"/>
        <v>8.5170009875127212E-2</v>
      </c>
      <c r="L50" s="17">
        <f t="shared" si="69"/>
        <v>6.3660458367358397E-2</v>
      </c>
      <c r="M50" s="17">
        <f t="shared" si="69"/>
        <v>6.1157379465618063E-2</v>
      </c>
      <c r="N50" s="17"/>
      <c r="O50" s="17">
        <f t="shared" ref="O50:V52" si="70">O37/O$42*23</f>
        <v>2.3898973082699386E-2</v>
      </c>
      <c r="P50" s="17">
        <f t="shared" si="70"/>
        <v>6.8977616292588528E-2</v>
      </c>
      <c r="Q50" s="17">
        <f t="shared" si="70"/>
        <v>2.9012668965539154E-2</v>
      </c>
      <c r="R50" s="17">
        <f t="shared" si="70"/>
        <v>4.941751962147279E-2</v>
      </c>
      <c r="S50" s="17">
        <f t="shared" si="70"/>
        <v>2.5044862495733539E-2</v>
      </c>
      <c r="T50" s="17">
        <f t="shared" si="70"/>
        <v>3.0314927821500189E-2</v>
      </c>
      <c r="U50" s="17">
        <f t="shared" si="70"/>
        <v>5.4568293325676781E-2</v>
      </c>
      <c r="V50" s="17">
        <f t="shared" si="70"/>
        <v>4.5120455806940817E-2</v>
      </c>
      <c r="W50" s="17"/>
      <c r="X50" s="17">
        <f t="shared" ref="X50:AE52" si="71">X37/X$42*23</f>
        <v>5.2034491594071447E-2</v>
      </c>
      <c r="Y50" s="17">
        <f t="shared" si="71"/>
        <v>3.8202623829390908E-2</v>
      </c>
      <c r="Z50" s="17">
        <f t="shared" si="71"/>
        <v>4.6427394873067171E-2</v>
      </c>
      <c r="AA50" s="17">
        <f t="shared" si="71"/>
        <v>3.0497648303091093E-2</v>
      </c>
      <c r="AB50" s="17">
        <f t="shared" si="71"/>
        <v>4.2270026970684875E-2</v>
      </c>
      <c r="AC50" s="30">
        <f t="shared" si="71"/>
        <v>3.5499919449614531E-2</v>
      </c>
      <c r="AD50" s="17">
        <f t="shared" si="71"/>
        <v>2.5238296819190188E-2</v>
      </c>
      <c r="AE50" s="17">
        <f t="shared" si="71"/>
        <v>3.0233357967349349E-2</v>
      </c>
      <c r="AF50" s="17"/>
      <c r="AG50" s="17">
        <f t="shared" ref="AG50:AH52" si="72">AG37/AG$42*23</f>
        <v>2.6743824354541493E-2</v>
      </c>
      <c r="AH50" s="17">
        <f t="shared" si="72"/>
        <v>4.8592901044905934E-2</v>
      </c>
      <c r="AI50" s="17"/>
      <c r="AJ50" s="17">
        <f t="shared" ref="AJ50:AZ50" si="73">AJ37/AJ$42*23</f>
        <v>5.4577908843877893E-2</v>
      </c>
      <c r="AK50" s="17">
        <f t="shared" si="73"/>
        <v>4.6910682379046997E-2</v>
      </c>
      <c r="AL50" s="17">
        <f t="shared" si="73"/>
        <v>4.4385450671830744E-2</v>
      </c>
      <c r="AM50" s="30">
        <f t="shared" si="73"/>
        <v>3.92689078491264E-2</v>
      </c>
      <c r="AN50" s="30">
        <f t="shared" si="73"/>
        <v>3.4408024873937668E-2</v>
      </c>
      <c r="AO50" s="30">
        <f t="shared" si="73"/>
        <v>2.786569534972675E-2</v>
      </c>
      <c r="AP50" s="17">
        <f t="shared" si="73"/>
        <v>4.9709990530743091E-2</v>
      </c>
      <c r="AQ50" s="17">
        <f t="shared" si="73"/>
        <v>6.3370816723300805E-2</v>
      </c>
      <c r="AR50" s="17">
        <f t="shared" si="73"/>
        <v>7.5152889774199511E-2</v>
      </c>
      <c r="AS50" s="17">
        <f t="shared" si="73"/>
        <v>8.3879465672579701E-2</v>
      </c>
      <c r="AT50" s="17">
        <f t="shared" si="73"/>
        <v>8.7153628974942915E-2</v>
      </c>
      <c r="AU50" s="17">
        <f t="shared" si="73"/>
        <v>4.8337290291409672E-2</v>
      </c>
      <c r="AV50" s="17">
        <f t="shared" si="73"/>
        <v>4.4833642359151861E-2</v>
      </c>
      <c r="AW50" s="17">
        <f t="shared" si="73"/>
        <v>6.2566445098440907E-2</v>
      </c>
      <c r="AX50" s="17">
        <f t="shared" si="73"/>
        <v>9.9863175830342432E-2</v>
      </c>
      <c r="AY50" s="17">
        <f t="shared" si="73"/>
        <v>3.3599437376354603E-2</v>
      </c>
      <c r="AZ50" s="17">
        <f t="shared" si="73"/>
        <v>1.4343914832103906E-2</v>
      </c>
    </row>
    <row r="51" spans="1:52" ht="14.4" customHeight="1" x14ac:dyDescent="0.35">
      <c r="A51" s="10" t="s">
        <v>30</v>
      </c>
      <c r="B51" s="17">
        <f t="shared" ref="B51:M51" si="74">B38/B$42*23</f>
        <v>3.1545684470826512</v>
      </c>
      <c r="C51" s="17">
        <f t="shared" si="74"/>
        <v>3.1006573758908482</v>
      </c>
      <c r="D51" s="17">
        <f t="shared" si="74"/>
        <v>3.075793686680854</v>
      </c>
      <c r="E51" s="17">
        <f t="shared" si="74"/>
        <v>3.0611104333303962</v>
      </c>
      <c r="F51" s="17">
        <f t="shared" si="74"/>
        <v>2.7389873323035743</v>
      </c>
      <c r="G51" s="17">
        <f t="shared" si="74"/>
        <v>2.8950169498227529</v>
      </c>
      <c r="H51" s="17">
        <f t="shared" si="74"/>
        <v>2.3251055486971777</v>
      </c>
      <c r="I51" s="17">
        <f t="shared" si="74"/>
        <v>3.2384104047230542</v>
      </c>
      <c r="J51" s="17">
        <f t="shared" si="74"/>
        <v>3.8290168589823668</v>
      </c>
      <c r="K51" s="17">
        <f t="shared" si="74"/>
        <v>1.9421233319918503</v>
      </c>
      <c r="L51" s="17">
        <f t="shared" si="74"/>
        <v>1.4085669882629543</v>
      </c>
      <c r="M51" s="17">
        <f t="shared" si="74"/>
        <v>1.5944112272321296</v>
      </c>
      <c r="N51" s="17"/>
      <c r="O51" s="17">
        <f t="shared" si="70"/>
        <v>1.5187030575743055</v>
      </c>
      <c r="P51" s="17">
        <f t="shared" si="70"/>
        <v>1.9207771888477654</v>
      </c>
      <c r="Q51" s="17">
        <f t="shared" si="70"/>
        <v>2.0025782579426603</v>
      </c>
      <c r="R51" s="17">
        <f t="shared" si="70"/>
        <v>2.2135627736445307</v>
      </c>
      <c r="S51" s="17">
        <f t="shared" si="70"/>
        <v>2.384728978590311</v>
      </c>
      <c r="T51" s="17">
        <f t="shared" si="70"/>
        <v>2.2742805801526202</v>
      </c>
      <c r="U51" s="17">
        <f t="shared" si="70"/>
        <v>2.5417760893838319</v>
      </c>
      <c r="V51" s="17">
        <f t="shared" si="70"/>
        <v>2.7552215605559813</v>
      </c>
      <c r="W51" s="17"/>
      <c r="X51" s="17">
        <f t="shared" si="71"/>
        <v>2.1247234590003279</v>
      </c>
      <c r="Y51" s="17">
        <f t="shared" si="71"/>
        <v>2.5057448901051673</v>
      </c>
      <c r="Z51" s="17">
        <f t="shared" si="71"/>
        <v>1.7931722866254349</v>
      </c>
      <c r="AA51" s="17">
        <f t="shared" si="71"/>
        <v>1.8227866170926323</v>
      </c>
      <c r="AB51" s="17">
        <f t="shared" si="71"/>
        <v>1.9320684977435274</v>
      </c>
      <c r="AC51" s="30">
        <f t="shared" si="71"/>
        <v>1.9623775561449381</v>
      </c>
      <c r="AD51" s="17">
        <f t="shared" si="71"/>
        <v>1.4081289207301901</v>
      </c>
      <c r="AE51" s="17">
        <f t="shared" si="71"/>
        <v>1.4766327151914247</v>
      </c>
      <c r="AF51" s="17"/>
      <c r="AG51" s="17">
        <f t="shared" si="72"/>
        <v>2.0133235165441947</v>
      </c>
      <c r="AH51" s="17">
        <f t="shared" si="72"/>
        <v>1.8355101527674429</v>
      </c>
      <c r="AI51" s="17"/>
      <c r="AJ51" s="17">
        <f t="shared" ref="AJ51:AZ51" si="75">AJ38/AJ$42*23</f>
        <v>2.768258111386745</v>
      </c>
      <c r="AK51" s="17">
        <f t="shared" si="75"/>
        <v>2.5461195008132647</v>
      </c>
      <c r="AL51" s="17">
        <f t="shared" si="75"/>
        <v>2.2409358003532418</v>
      </c>
      <c r="AM51" s="30">
        <f t="shared" si="75"/>
        <v>1.7256439854137089</v>
      </c>
      <c r="AN51" s="30">
        <f t="shared" si="75"/>
        <v>2.1823878345082619</v>
      </c>
      <c r="AO51" s="30">
        <f t="shared" si="75"/>
        <v>2.2449144061200843</v>
      </c>
      <c r="AP51" s="17">
        <f t="shared" si="75"/>
        <v>2.7756737844419921</v>
      </c>
      <c r="AQ51" s="17">
        <f t="shared" si="75"/>
        <v>2.5674993221243207</v>
      </c>
      <c r="AR51" s="17">
        <f t="shared" si="75"/>
        <v>2.6211954256803667</v>
      </c>
      <c r="AS51" s="17">
        <f t="shared" si="75"/>
        <v>1.4672290903933636</v>
      </c>
      <c r="AT51" s="17">
        <f t="shared" si="75"/>
        <v>1.4504763365273599</v>
      </c>
      <c r="AU51" s="17">
        <f t="shared" si="75"/>
        <v>2.6678859713617991</v>
      </c>
      <c r="AV51" s="17">
        <f t="shared" si="75"/>
        <v>2.6346874481932772</v>
      </c>
      <c r="AW51" s="17">
        <f t="shared" si="75"/>
        <v>3.6890063212309654</v>
      </c>
      <c r="AX51" s="17">
        <f t="shared" si="75"/>
        <v>2.7550915529854931</v>
      </c>
      <c r="AY51" s="17">
        <f t="shared" si="75"/>
        <v>3.0181482689717427</v>
      </c>
      <c r="AZ51" s="17">
        <f t="shared" si="75"/>
        <v>3.904698774987974</v>
      </c>
    </row>
    <row r="52" spans="1:52" ht="14.4" customHeight="1" x14ac:dyDescent="0.35">
      <c r="A52" s="10" t="s">
        <v>27</v>
      </c>
      <c r="B52" s="17">
        <f t="shared" ref="B52:M52" si="76">B39/B$42*23</f>
        <v>1.8150689170974832</v>
      </c>
      <c r="C52" s="17">
        <f t="shared" si="76"/>
        <v>1.8091151671721908</v>
      </c>
      <c r="D52" s="17">
        <f t="shared" si="76"/>
        <v>1.7753436717331907</v>
      </c>
      <c r="E52" s="17">
        <f t="shared" si="76"/>
        <v>1.8420958472204574</v>
      </c>
      <c r="F52" s="17">
        <f t="shared" si="76"/>
        <v>1.7810274764664191</v>
      </c>
      <c r="G52" s="17">
        <f t="shared" si="76"/>
        <v>1.767237333293777</v>
      </c>
      <c r="H52" s="17">
        <f t="shared" si="76"/>
        <v>1.8356984209314198</v>
      </c>
      <c r="I52" s="17">
        <f t="shared" si="76"/>
        <v>1.7570156743359533</v>
      </c>
      <c r="J52" s="17">
        <f t="shared" si="76"/>
        <v>1.739659915034105</v>
      </c>
      <c r="K52" s="17">
        <f t="shared" si="76"/>
        <v>1.8363223667387925</v>
      </c>
      <c r="L52" s="17">
        <f t="shared" si="76"/>
        <v>1.9047799914065588</v>
      </c>
      <c r="M52" s="17">
        <f t="shared" si="76"/>
        <v>1.8132089592799312</v>
      </c>
      <c r="N52" s="17"/>
      <c r="O52" s="17">
        <f t="shared" si="70"/>
        <v>1.5227383309842657</v>
      </c>
      <c r="P52" s="17">
        <f t="shared" si="70"/>
        <v>1.6734476832096001</v>
      </c>
      <c r="Q52" s="17">
        <f t="shared" si="70"/>
        <v>1.643557015941763</v>
      </c>
      <c r="R52" s="17">
        <f t="shared" si="70"/>
        <v>1.5628189017644563</v>
      </c>
      <c r="S52" s="17">
        <f t="shared" si="70"/>
        <v>1.8169366154297677</v>
      </c>
      <c r="T52" s="17">
        <f t="shared" si="70"/>
        <v>1.733655246365988</v>
      </c>
      <c r="U52" s="17">
        <f t="shared" si="70"/>
        <v>1.8300563815776321</v>
      </c>
      <c r="V52" s="17">
        <f t="shared" si="70"/>
        <v>1.726579421530023</v>
      </c>
      <c r="W52" s="17"/>
      <c r="X52" s="17">
        <f t="shared" si="71"/>
        <v>1.9549491618401877</v>
      </c>
      <c r="Y52" s="17">
        <f t="shared" si="71"/>
        <v>1.9265967362065091</v>
      </c>
      <c r="Z52" s="17">
        <f t="shared" si="71"/>
        <v>1.867948955764728</v>
      </c>
      <c r="AA52" s="17">
        <f t="shared" si="71"/>
        <v>1.8485902311365077</v>
      </c>
      <c r="AB52" s="17">
        <f t="shared" si="71"/>
        <v>1.8374661313057703</v>
      </c>
      <c r="AC52" s="30">
        <f t="shared" si="71"/>
        <v>1.8811087847279313</v>
      </c>
      <c r="AD52" s="17">
        <f t="shared" si="71"/>
        <v>1.7335947232792164</v>
      </c>
      <c r="AE52" s="17">
        <f t="shared" si="71"/>
        <v>1.7592676671971867</v>
      </c>
      <c r="AF52" s="17"/>
      <c r="AG52" s="17">
        <f t="shared" si="72"/>
        <v>1.4762495106930995</v>
      </c>
      <c r="AH52" s="17">
        <f t="shared" si="72"/>
        <v>1.5004891941902185</v>
      </c>
      <c r="AI52" s="17"/>
      <c r="AJ52" s="17">
        <f t="shared" ref="AJ52:AZ52" si="77">AJ39/AJ$42*23</f>
        <v>1.7354297784552177</v>
      </c>
      <c r="AK52" s="17">
        <f t="shared" si="77"/>
        <v>1.7449646160262309</v>
      </c>
      <c r="AL52" s="17">
        <f t="shared" si="77"/>
        <v>1.6715832538834841</v>
      </c>
      <c r="AM52" s="30">
        <f t="shared" si="77"/>
        <v>1.6504868056875028</v>
      </c>
      <c r="AN52" s="30">
        <f t="shared" si="77"/>
        <v>1.6459226609410333</v>
      </c>
      <c r="AO52" s="30">
        <f t="shared" si="77"/>
        <v>1.6471305479430662</v>
      </c>
      <c r="AP52" s="17">
        <f t="shared" si="77"/>
        <v>1.6868292152554509</v>
      </c>
      <c r="AQ52" s="17">
        <f t="shared" si="77"/>
        <v>1.7808885484245269</v>
      </c>
      <c r="AR52" s="17">
        <f t="shared" si="77"/>
        <v>1.5464360140495343</v>
      </c>
      <c r="AS52" s="17">
        <f t="shared" si="77"/>
        <v>1.6471045543357288</v>
      </c>
      <c r="AT52" s="17">
        <f t="shared" si="77"/>
        <v>1.6958832484534707</v>
      </c>
      <c r="AU52" s="17">
        <f t="shared" si="77"/>
        <v>1.6697636593210556</v>
      </c>
      <c r="AV52" s="17">
        <f t="shared" si="77"/>
        <v>1.6116282045604882</v>
      </c>
      <c r="AW52" s="17">
        <f t="shared" si="77"/>
        <v>1.6148835974132143</v>
      </c>
      <c r="AX52" s="17">
        <f t="shared" si="77"/>
        <v>1.6643463210202896</v>
      </c>
      <c r="AY52" s="17">
        <f t="shared" si="77"/>
        <v>1.5962242309789494</v>
      </c>
      <c r="AZ52" s="17">
        <f t="shared" si="77"/>
        <v>1.8311262909259165</v>
      </c>
    </row>
    <row r="53" spans="1:52" ht="14.4" customHeight="1" x14ac:dyDescent="0.35">
      <c r="A53" s="10" t="s">
        <v>25</v>
      </c>
      <c r="B53" s="17">
        <f t="shared" ref="B53:M53" si="78">B40/B$42*23/0.5</f>
        <v>0.44018829135701859</v>
      </c>
      <c r="C53" s="17">
        <f t="shared" si="78"/>
        <v>0.36531864634855449</v>
      </c>
      <c r="D53" s="17">
        <f t="shared" si="78"/>
        <v>0.437316804489146</v>
      </c>
      <c r="E53" s="17">
        <f t="shared" si="78"/>
        <v>0.44806681693180284</v>
      </c>
      <c r="F53" s="17">
        <f t="shared" si="78"/>
        <v>0.4192598355431823</v>
      </c>
      <c r="G53" s="17">
        <f t="shared" si="78"/>
        <v>0.42546341030413276</v>
      </c>
      <c r="H53" s="17">
        <f t="shared" si="78"/>
        <v>0.46963552594234692</v>
      </c>
      <c r="I53" s="17">
        <f t="shared" si="78"/>
        <v>0.58993899918538006</v>
      </c>
      <c r="J53" s="17">
        <f t="shared" si="78"/>
        <v>0.51026438081579384</v>
      </c>
      <c r="K53" s="17">
        <f t="shared" si="78"/>
        <v>0.43579558374025845</v>
      </c>
      <c r="L53" s="17">
        <f t="shared" si="78"/>
        <v>0.41338044988625389</v>
      </c>
      <c r="M53" s="17">
        <f t="shared" si="78"/>
        <v>0.44623179709522348</v>
      </c>
      <c r="N53" s="17"/>
      <c r="O53" s="17">
        <f t="shared" ref="O53:V54" si="79">O40/O$42*23/0.5</f>
        <v>0.63920485603517074</v>
      </c>
      <c r="P53" s="17">
        <f t="shared" si="79"/>
        <v>0.49624286433259479</v>
      </c>
      <c r="Q53" s="17">
        <f t="shared" si="79"/>
        <v>0.50242419697451446</v>
      </c>
      <c r="R53" s="17">
        <f t="shared" si="79"/>
        <v>0.4468270855028994</v>
      </c>
      <c r="S53" s="17">
        <f t="shared" si="79"/>
        <v>0.40704127723136801</v>
      </c>
      <c r="T53" s="17">
        <f t="shared" si="79"/>
        <v>0.39322910719271609</v>
      </c>
      <c r="U53" s="17">
        <f t="shared" si="79"/>
        <v>0.32825534841605714</v>
      </c>
      <c r="V53" s="17">
        <f t="shared" si="79"/>
        <v>0.26108013094263066</v>
      </c>
      <c r="W53" s="17"/>
      <c r="X53" s="17">
        <f t="shared" ref="X53:AE54" si="80">X40/X$42*23/0.5</f>
        <v>0.43773382897561347</v>
      </c>
      <c r="Y53" s="17">
        <f t="shared" si="80"/>
        <v>0.44598969109788372</v>
      </c>
      <c r="Z53" s="17">
        <f t="shared" si="80"/>
        <v>0.56680607358834867</v>
      </c>
      <c r="AA53" s="17">
        <f t="shared" si="80"/>
        <v>0.51195198355344906</v>
      </c>
      <c r="AB53" s="17">
        <f t="shared" si="80"/>
        <v>0.57176115771612401</v>
      </c>
      <c r="AC53" s="30">
        <f t="shared" si="80"/>
        <v>0.58087457070717885</v>
      </c>
      <c r="AD53" s="17">
        <f t="shared" si="80"/>
        <v>0.60083446267755269</v>
      </c>
      <c r="AE53" s="17">
        <f t="shared" si="80"/>
        <v>0.61420903409428962</v>
      </c>
      <c r="AF53" s="17"/>
      <c r="AG53" s="17">
        <f>AG40/AG$42*23/0.5</f>
        <v>0.60105751799165352</v>
      </c>
      <c r="AH53" s="17">
        <f>AH40/AH$42*23/0.5</f>
        <v>0.62746911422157159</v>
      </c>
      <c r="AI53" s="17"/>
      <c r="AJ53" s="17">
        <f t="shared" ref="AJ53:AZ53" si="81">AJ40/AJ$42*23/0.5</f>
        <v>0.26122425215705353</v>
      </c>
      <c r="AK53" s="17">
        <f t="shared" si="81"/>
        <v>0.29602722233349571</v>
      </c>
      <c r="AL53" s="17">
        <f t="shared" si="81"/>
        <v>0.45575736337113193</v>
      </c>
      <c r="AM53" s="30">
        <f t="shared" si="81"/>
        <v>0.4436495157589041</v>
      </c>
      <c r="AN53" s="30">
        <f t="shared" si="81"/>
        <v>0.55717394400634623</v>
      </c>
      <c r="AO53" s="30">
        <f t="shared" si="81"/>
        <v>0.56828308225548363</v>
      </c>
      <c r="AP53" s="17">
        <f t="shared" si="81"/>
        <v>0.24749383983974035</v>
      </c>
      <c r="AQ53" s="17">
        <f t="shared" si="81"/>
        <v>0.17919303688089167</v>
      </c>
      <c r="AR53" s="17">
        <f t="shared" si="81"/>
        <v>0.2293748900201745</v>
      </c>
      <c r="AS53" s="17">
        <f t="shared" si="81"/>
        <v>0.28357959877447214</v>
      </c>
      <c r="AT53" s="17">
        <f t="shared" si="81"/>
        <v>0.29338507358696281</v>
      </c>
      <c r="AU53" s="17">
        <f t="shared" si="81"/>
        <v>0.38017534113106283</v>
      </c>
      <c r="AV53" s="17">
        <f t="shared" si="81"/>
        <v>0.44187015837425758</v>
      </c>
      <c r="AW53" s="17">
        <f t="shared" si="81"/>
        <v>6.0592974037964181E-2</v>
      </c>
      <c r="AX53" s="17">
        <f t="shared" si="81"/>
        <v>0.22859505178682399</v>
      </c>
      <c r="AY53" s="17">
        <f t="shared" si="81"/>
        <v>0.52414025550736154</v>
      </c>
      <c r="AZ53" s="17">
        <f t="shared" si="81"/>
        <v>0.20795123129064319</v>
      </c>
    </row>
    <row r="54" spans="1:52" ht="14.4" customHeight="1" x14ac:dyDescent="0.35">
      <c r="A54" s="10" t="s">
        <v>24</v>
      </c>
      <c r="B54" s="17">
        <f t="shared" ref="B54:M54" si="82">B41/B$42*23/0.5</f>
        <v>0.14667383074539303</v>
      </c>
      <c r="C54" s="17">
        <f t="shared" si="82"/>
        <v>0.15279447029094065</v>
      </c>
      <c r="D54" s="17">
        <f t="shared" si="82"/>
        <v>0.14940606991380634</v>
      </c>
      <c r="E54" s="17">
        <f t="shared" si="82"/>
        <v>0.17651541518200106</v>
      </c>
      <c r="F54" s="17">
        <f t="shared" si="82"/>
        <v>0.20079891321205576</v>
      </c>
      <c r="G54" s="17">
        <f t="shared" si="82"/>
        <v>0.19211962951579384</v>
      </c>
      <c r="H54" s="17">
        <f t="shared" si="82"/>
        <v>0.25625223249965562</v>
      </c>
      <c r="I54" s="17">
        <f t="shared" si="82"/>
        <v>0.19781594393849616</v>
      </c>
      <c r="J54" s="17">
        <f t="shared" si="82"/>
        <v>0.11925296220553561</v>
      </c>
      <c r="K54" s="17">
        <f t="shared" si="82"/>
        <v>0.29617646458434788</v>
      </c>
      <c r="L54" s="17">
        <f t="shared" si="82"/>
        <v>0.34244027517179737</v>
      </c>
      <c r="M54" s="17">
        <f t="shared" si="82"/>
        <v>0.35885776221522531</v>
      </c>
      <c r="N54" s="17"/>
      <c r="O54" s="17">
        <f t="shared" si="79"/>
        <v>0.14587788957862857</v>
      </c>
      <c r="P54" s="17">
        <f t="shared" si="79"/>
        <v>0.16882418226190837</v>
      </c>
      <c r="Q54" s="17">
        <f t="shared" si="79"/>
        <v>0.18999096741018132</v>
      </c>
      <c r="R54" s="17">
        <f t="shared" si="79"/>
        <v>0.187938360203457</v>
      </c>
      <c r="S54" s="17">
        <f t="shared" si="79"/>
        <v>0.14522871293971501</v>
      </c>
      <c r="T54" s="17">
        <f t="shared" si="79"/>
        <v>0.18073489433041343</v>
      </c>
      <c r="U54" s="17">
        <f t="shared" si="79"/>
        <v>0.14526420616909635</v>
      </c>
      <c r="V54" s="17">
        <f t="shared" si="79"/>
        <v>0.12270363866349289</v>
      </c>
      <c r="W54" s="17"/>
      <c r="X54" s="17">
        <f t="shared" si="80"/>
        <v>0.3761886258334397</v>
      </c>
      <c r="Y54" s="17">
        <f t="shared" si="80"/>
        <v>0.33564725013736574</v>
      </c>
      <c r="Z54" s="17">
        <f t="shared" si="80"/>
        <v>0.30690361845117065</v>
      </c>
      <c r="AA54" s="17">
        <f t="shared" si="80"/>
        <v>0.32536972401082015</v>
      </c>
      <c r="AB54" s="17">
        <f t="shared" si="80"/>
        <v>0.34147975316296963</v>
      </c>
      <c r="AC54" s="30">
        <f t="shared" si="80"/>
        <v>0.30893087125656438</v>
      </c>
      <c r="AD54" s="17">
        <f t="shared" si="80"/>
        <v>0.33831648321369312</v>
      </c>
      <c r="AE54" s="17">
        <f t="shared" si="80"/>
        <v>0.32634480134705185</v>
      </c>
      <c r="AF54" s="17"/>
      <c r="AG54" s="17">
        <f>AG41/AG$42*23/0.5</f>
        <v>0.29295028207475632</v>
      </c>
      <c r="AH54" s="17">
        <f>AH41/AH$42*23/0.5</f>
        <v>0.24584004326922432</v>
      </c>
      <c r="AI54" s="17"/>
      <c r="AJ54" s="17">
        <f t="shared" ref="AJ54:AZ54" si="83">AJ41/AJ$42*23/0.5</f>
        <v>7.2862141178050746E-2</v>
      </c>
      <c r="AK54" s="17">
        <f t="shared" si="83"/>
        <v>8.7841747192775876E-2</v>
      </c>
      <c r="AL54" s="17">
        <f t="shared" si="83"/>
        <v>0.19482553105170794</v>
      </c>
      <c r="AM54" s="30">
        <f t="shared" si="83"/>
        <v>0.16980490963391295</v>
      </c>
      <c r="AN54" s="30">
        <f t="shared" si="83"/>
        <v>0.18234450994136919</v>
      </c>
      <c r="AO54" s="30">
        <f t="shared" si="83"/>
        <v>0.1907744944377559</v>
      </c>
      <c r="AP54" s="17">
        <f t="shared" si="83"/>
        <v>6.9256177973415697E-2</v>
      </c>
      <c r="AQ54" s="17">
        <f t="shared" si="83"/>
        <v>6.7374372976022182E-2</v>
      </c>
      <c r="AR54" s="17">
        <f t="shared" si="83"/>
        <v>7.9234958013056869E-2</v>
      </c>
      <c r="AS54" s="17">
        <f t="shared" si="83"/>
        <v>0.1088437341849626</v>
      </c>
      <c r="AT54" s="17">
        <f t="shared" si="83"/>
        <v>0.14671119762403137</v>
      </c>
      <c r="AU54" s="17">
        <f t="shared" si="83"/>
        <v>0.11573973690281708</v>
      </c>
      <c r="AV54" s="17">
        <f t="shared" si="83"/>
        <v>0.13317815021933307</v>
      </c>
      <c r="AW54" s="17">
        <f t="shared" si="83"/>
        <v>3.9868869802843473E-2</v>
      </c>
      <c r="AX54" s="17">
        <f t="shared" si="83"/>
        <v>6.0164245125535053E-2</v>
      </c>
      <c r="AY54" s="17">
        <f t="shared" si="83"/>
        <v>9.5589793743366916E-2</v>
      </c>
      <c r="AZ54" s="17">
        <f t="shared" si="83"/>
        <v>8.281659889221224E-2</v>
      </c>
    </row>
    <row r="55" spans="1:52" ht="14.4" customHeight="1" x14ac:dyDescent="0.35">
      <c r="A55" s="10" t="s">
        <v>46</v>
      </c>
      <c r="B55" s="17">
        <f t="shared" ref="B55:M55" si="84">SUM(B45:B54)</f>
        <v>15.572786834377007</v>
      </c>
      <c r="C55" s="17">
        <f t="shared" si="84"/>
        <v>15.470546897285194</v>
      </c>
      <c r="D55" s="17">
        <f t="shared" si="84"/>
        <v>15.509695168236547</v>
      </c>
      <c r="E55" s="17">
        <f t="shared" si="84"/>
        <v>15.566293692573643</v>
      </c>
      <c r="F55" s="17">
        <f t="shared" si="84"/>
        <v>15.534455436360545</v>
      </c>
      <c r="G55" s="17">
        <f t="shared" si="84"/>
        <v>15.53678079110477</v>
      </c>
      <c r="H55" s="17">
        <f t="shared" si="84"/>
        <v>15.65793835623834</v>
      </c>
      <c r="I55" s="17">
        <f t="shared" si="84"/>
        <v>15.740242211077597</v>
      </c>
      <c r="J55" s="17">
        <f t="shared" si="84"/>
        <v>15.673774936990604</v>
      </c>
      <c r="K55" s="17">
        <f t="shared" si="84"/>
        <v>15.648033288349815</v>
      </c>
      <c r="L55" s="17">
        <f t="shared" si="84"/>
        <v>15.640751661193923</v>
      </c>
      <c r="M55" s="17">
        <f t="shared" si="84"/>
        <v>15.65364399394397</v>
      </c>
      <c r="N55" s="17"/>
      <c r="O55" s="17">
        <f t="shared" ref="O55:V55" si="85">SUM(O45:O54)</f>
        <v>15.3807427656982</v>
      </c>
      <c r="P55" s="17">
        <f t="shared" si="85"/>
        <v>15.390338632397818</v>
      </c>
      <c r="Q55" s="17">
        <f t="shared" si="85"/>
        <v>15.378559040250558</v>
      </c>
      <c r="R55" s="17">
        <f t="shared" si="85"/>
        <v>15.298579991755174</v>
      </c>
      <c r="S55" s="17">
        <f t="shared" si="85"/>
        <v>15.338932916584309</v>
      </c>
      <c r="T55" s="17">
        <f t="shared" si="85"/>
        <v>15.319528270429256</v>
      </c>
      <c r="U55" s="17">
        <f t="shared" si="85"/>
        <v>15.317654342875661</v>
      </c>
      <c r="V55" s="17">
        <f t="shared" si="85"/>
        <v>15.244180634976287</v>
      </c>
      <c r="W55" s="17"/>
      <c r="X55" s="17">
        <f t="shared" ref="X55:AE55" si="86">SUM(X45:X54)</f>
        <v>15.671175194519018</v>
      </c>
      <c r="Y55" s="17">
        <f t="shared" si="86"/>
        <v>15.671881766176821</v>
      </c>
      <c r="Z55" s="17">
        <f t="shared" si="86"/>
        <v>15.720592881428223</v>
      </c>
      <c r="AA55" s="17">
        <f t="shared" si="86"/>
        <v>15.664912168949265</v>
      </c>
      <c r="AB55" s="17">
        <f t="shared" si="86"/>
        <v>15.794500754003423</v>
      </c>
      <c r="AC55" s="30">
        <f t="shared" si="86"/>
        <v>15.753963037194204</v>
      </c>
      <c r="AD55" s="17">
        <f t="shared" si="86"/>
        <v>15.62231112925426</v>
      </c>
      <c r="AE55" s="17">
        <f t="shared" si="86"/>
        <v>15.612193238824608</v>
      </c>
      <c r="AF55" s="17"/>
      <c r="AG55" s="17">
        <f t="shared" ref="AG55:AH55" si="87">SUM(AG45:AG54)</f>
        <v>15.323663283667148</v>
      </c>
      <c r="AH55" s="17">
        <f t="shared" si="87"/>
        <v>15.398965517088014</v>
      </c>
      <c r="AI55" s="17"/>
      <c r="AJ55" s="17">
        <f t="shared" ref="AJ55:AZ55" si="88">SUM(AJ45:AJ54)</f>
        <v>15.179031746011768</v>
      </c>
      <c r="AK55" s="17">
        <f t="shared" si="88"/>
        <v>15.196359966225302</v>
      </c>
      <c r="AL55" s="17">
        <f t="shared" si="88"/>
        <v>15.470587919362472</v>
      </c>
      <c r="AM55" s="30">
        <f t="shared" si="88"/>
        <v>15.311788928697558</v>
      </c>
      <c r="AN55" s="30">
        <f t="shared" si="88"/>
        <v>15.537903955806659</v>
      </c>
      <c r="AO55" s="30">
        <f t="shared" si="88"/>
        <v>15.537930765143519</v>
      </c>
      <c r="AP55" s="17">
        <f t="shared" si="88"/>
        <v>15.13136137999755</v>
      </c>
      <c r="AQ55" s="17">
        <f t="shared" si="88"/>
        <v>15.152155751372398</v>
      </c>
      <c r="AR55" s="17">
        <f t="shared" si="88"/>
        <v>15.129676016260794</v>
      </c>
      <c r="AS55" s="17">
        <f t="shared" si="88"/>
        <v>15.232540987273575</v>
      </c>
      <c r="AT55" s="17">
        <f t="shared" si="88"/>
        <v>15.19886613735863</v>
      </c>
      <c r="AU55" s="17">
        <f t="shared" si="88"/>
        <v>15.329133732198335</v>
      </c>
      <c r="AV55" s="17">
        <f t="shared" si="88"/>
        <v>15.358258556624911</v>
      </c>
      <c r="AW55" s="17">
        <f t="shared" si="88"/>
        <v>15.106765880120847</v>
      </c>
      <c r="AX55" s="17">
        <f t="shared" si="88"/>
        <v>15.15407850990078</v>
      </c>
      <c r="AY55" s="17">
        <f t="shared" si="88"/>
        <v>15.507654268408006</v>
      </c>
      <c r="AZ55" s="17">
        <f t="shared" si="88"/>
        <v>15.164986985285523</v>
      </c>
    </row>
    <row r="56" spans="1:52" ht="14.4" customHeight="1" x14ac:dyDescent="0.35">
      <c r="A56" s="10" t="s">
        <v>21</v>
      </c>
      <c r="B56" s="17">
        <f>B27/18.9984032/B42*23</f>
        <v>0</v>
      </c>
      <c r="C56" s="17">
        <f t="shared" ref="C56:M56" si="89">C27/18.9984032/C42*23</f>
        <v>0</v>
      </c>
      <c r="D56" s="17">
        <f t="shared" si="89"/>
        <v>0</v>
      </c>
      <c r="E56" s="17">
        <f t="shared" si="89"/>
        <v>0</v>
      </c>
      <c r="F56" s="17">
        <f t="shared" si="89"/>
        <v>0</v>
      </c>
      <c r="G56" s="17">
        <f t="shared" si="89"/>
        <v>0</v>
      </c>
      <c r="H56" s="17">
        <f t="shared" si="89"/>
        <v>0</v>
      </c>
      <c r="I56" s="17">
        <f t="shared" si="89"/>
        <v>0</v>
      </c>
      <c r="J56" s="17">
        <f t="shared" si="89"/>
        <v>0</v>
      </c>
      <c r="K56" s="17">
        <f t="shared" si="89"/>
        <v>0</v>
      </c>
      <c r="L56" s="17">
        <f t="shared" si="89"/>
        <v>0</v>
      </c>
      <c r="M56" s="17">
        <f t="shared" si="89"/>
        <v>0</v>
      </c>
      <c r="N56" s="17"/>
      <c r="O56" s="17">
        <f t="shared" ref="O56:V56" si="90">O27/18.9984032/O42*23</f>
        <v>0</v>
      </c>
      <c r="P56" s="17">
        <f t="shared" si="90"/>
        <v>0</v>
      </c>
      <c r="Q56" s="17">
        <f t="shared" si="90"/>
        <v>0</v>
      </c>
      <c r="R56" s="17">
        <f t="shared" si="90"/>
        <v>0</v>
      </c>
      <c r="S56" s="17">
        <f t="shared" si="90"/>
        <v>0</v>
      </c>
      <c r="T56" s="17">
        <f t="shared" si="90"/>
        <v>0</v>
      </c>
      <c r="U56" s="17">
        <f t="shared" si="90"/>
        <v>0</v>
      </c>
      <c r="V56" s="17">
        <f t="shared" si="90"/>
        <v>0</v>
      </c>
      <c r="W56" s="17"/>
      <c r="X56" s="17">
        <f t="shared" ref="X56:AE56" si="91">X27/18.9984032/X42*23</f>
        <v>0</v>
      </c>
      <c r="Y56" s="17">
        <f t="shared" si="91"/>
        <v>0</v>
      </c>
      <c r="Z56" s="17">
        <f t="shared" si="91"/>
        <v>0</v>
      </c>
      <c r="AA56" s="17">
        <f t="shared" si="91"/>
        <v>0</v>
      </c>
      <c r="AB56" s="17">
        <f t="shared" si="91"/>
        <v>0</v>
      </c>
      <c r="AC56" s="30">
        <f t="shared" si="91"/>
        <v>0</v>
      </c>
      <c r="AD56" s="17">
        <f t="shared" si="91"/>
        <v>0</v>
      </c>
      <c r="AE56" s="17">
        <f t="shared" si="91"/>
        <v>0</v>
      </c>
      <c r="AF56" s="17"/>
      <c r="AG56" s="17">
        <f t="shared" ref="AG56:AH56" si="92">AG27/18.9984032/AG42*23</f>
        <v>0</v>
      </c>
      <c r="AH56" s="17">
        <f t="shared" si="92"/>
        <v>0</v>
      </c>
      <c r="AI56" s="17"/>
      <c r="AJ56" s="17">
        <f t="shared" ref="AJ56:AZ56" si="93">AJ27/18.9984032/AJ42*23</f>
        <v>0</v>
      </c>
      <c r="AK56" s="17">
        <f t="shared" si="93"/>
        <v>0</v>
      </c>
      <c r="AL56" s="17">
        <f t="shared" si="93"/>
        <v>0</v>
      </c>
      <c r="AM56" s="30">
        <f t="shared" si="93"/>
        <v>0</v>
      </c>
      <c r="AN56" s="30">
        <f t="shared" si="93"/>
        <v>0</v>
      </c>
      <c r="AO56" s="30">
        <f t="shared" si="93"/>
        <v>0</v>
      </c>
      <c r="AP56" s="17">
        <f t="shared" si="93"/>
        <v>0</v>
      </c>
      <c r="AQ56" s="17">
        <f t="shared" si="93"/>
        <v>0</v>
      </c>
      <c r="AR56" s="17">
        <f t="shared" si="93"/>
        <v>0</v>
      </c>
      <c r="AS56" s="17">
        <f t="shared" si="93"/>
        <v>0</v>
      </c>
      <c r="AT56" s="17">
        <f t="shared" si="93"/>
        <v>0</v>
      </c>
      <c r="AU56" s="17">
        <f t="shared" si="93"/>
        <v>0</v>
      </c>
      <c r="AV56" s="17">
        <f t="shared" si="93"/>
        <v>0</v>
      </c>
      <c r="AW56" s="17">
        <f t="shared" si="93"/>
        <v>0</v>
      </c>
      <c r="AX56" s="17">
        <f t="shared" si="93"/>
        <v>0</v>
      </c>
      <c r="AY56" s="17">
        <f t="shared" si="93"/>
        <v>0</v>
      </c>
      <c r="AZ56" s="17">
        <f t="shared" si="93"/>
        <v>0</v>
      </c>
    </row>
    <row r="57" spans="1:52" ht="14.4" customHeight="1" x14ac:dyDescent="0.35">
      <c r="A57" s="10" t="s">
        <v>47</v>
      </c>
      <c r="B57" s="17">
        <f>B28/35.453/B42*23</f>
        <v>0</v>
      </c>
      <c r="C57" s="17">
        <f t="shared" ref="C57:M57" si="94">C28/35.453/C42*23</f>
        <v>0</v>
      </c>
      <c r="D57" s="17">
        <f t="shared" si="94"/>
        <v>0</v>
      </c>
      <c r="E57" s="17">
        <f t="shared" si="94"/>
        <v>0</v>
      </c>
      <c r="F57" s="17">
        <f t="shared" si="94"/>
        <v>0</v>
      </c>
      <c r="G57" s="17">
        <f t="shared" si="94"/>
        <v>0</v>
      </c>
      <c r="H57" s="17">
        <f t="shared" si="94"/>
        <v>0</v>
      </c>
      <c r="I57" s="17">
        <f t="shared" si="94"/>
        <v>0</v>
      </c>
      <c r="J57" s="17">
        <f t="shared" si="94"/>
        <v>0</v>
      </c>
      <c r="K57" s="17">
        <f t="shared" si="94"/>
        <v>0</v>
      </c>
      <c r="L57" s="17">
        <f t="shared" si="94"/>
        <v>0</v>
      </c>
      <c r="M57" s="17">
        <f t="shared" si="94"/>
        <v>0</v>
      </c>
      <c r="N57" s="18"/>
      <c r="O57" s="17">
        <f t="shared" ref="O57:V57" si="95">O28/35.453/O42*23</f>
        <v>0</v>
      </c>
      <c r="P57" s="17">
        <f t="shared" si="95"/>
        <v>0</v>
      </c>
      <c r="Q57" s="17">
        <f t="shared" si="95"/>
        <v>0</v>
      </c>
      <c r="R57" s="17">
        <f t="shared" si="95"/>
        <v>0</v>
      </c>
      <c r="S57" s="17">
        <f t="shared" si="95"/>
        <v>0</v>
      </c>
      <c r="T57" s="17">
        <f t="shared" si="95"/>
        <v>0</v>
      </c>
      <c r="U57" s="17">
        <f t="shared" si="95"/>
        <v>0</v>
      </c>
      <c r="V57" s="17">
        <f t="shared" si="95"/>
        <v>0</v>
      </c>
      <c r="W57" s="18"/>
      <c r="X57" s="17">
        <f t="shared" ref="X57:AE57" si="96">X28/35.453/X42*23</f>
        <v>0</v>
      </c>
      <c r="Y57" s="17">
        <f t="shared" si="96"/>
        <v>0</v>
      </c>
      <c r="Z57" s="17">
        <f t="shared" si="96"/>
        <v>0</v>
      </c>
      <c r="AA57" s="17">
        <f t="shared" si="96"/>
        <v>0</v>
      </c>
      <c r="AB57" s="17">
        <f t="shared" si="96"/>
        <v>0</v>
      </c>
      <c r="AC57" s="30">
        <f t="shared" si="96"/>
        <v>0</v>
      </c>
      <c r="AD57" s="17">
        <f t="shared" si="96"/>
        <v>0</v>
      </c>
      <c r="AE57" s="17">
        <f t="shared" si="96"/>
        <v>0</v>
      </c>
      <c r="AF57" s="18"/>
      <c r="AG57" s="17">
        <f t="shared" ref="AG57:AH57" si="97">AG28/35.453/AG42*23</f>
        <v>0</v>
      </c>
      <c r="AH57" s="17">
        <f t="shared" si="97"/>
        <v>0</v>
      </c>
      <c r="AI57" s="18"/>
      <c r="AJ57" s="17">
        <f t="shared" ref="AJ57:AZ57" si="98">AJ28/35.453/AJ42*23</f>
        <v>4.3681693280874914E-2</v>
      </c>
      <c r="AK57" s="17">
        <f t="shared" si="98"/>
        <v>5.7078838430868403E-2</v>
      </c>
      <c r="AL57" s="17">
        <f t="shared" si="98"/>
        <v>1.8015798689693205E-2</v>
      </c>
      <c r="AM57" s="30">
        <f t="shared" si="98"/>
        <v>6.0830439291682187E-3</v>
      </c>
      <c r="AN57" s="30">
        <f t="shared" si="98"/>
        <v>6.119695356528258E-3</v>
      </c>
      <c r="AO57" s="30">
        <f t="shared" si="98"/>
        <v>6.3359215997443293E-3</v>
      </c>
      <c r="AP57" s="17">
        <f t="shared" si="98"/>
        <v>4.1526252687955553E-2</v>
      </c>
      <c r="AQ57" s="17">
        <f t="shared" si="98"/>
        <v>7.4586970036026384E-3</v>
      </c>
      <c r="AR57" s="17">
        <f t="shared" si="98"/>
        <v>6.5161393666042598E-3</v>
      </c>
      <c r="AS57" s="17">
        <f t="shared" si="98"/>
        <v>1.1877436367544703E-2</v>
      </c>
      <c r="AT57" s="17">
        <f t="shared" si="98"/>
        <v>9.4885722487583739E-3</v>
      </c>
      <c r="AU57" s="17">
        <f t="shared" si="98"/>
        <v>2.5543329207812361E-2</v>
      </c>
      <c r="AV57" s="17">
        <f t="shared" si="98"/>
        <v>6.4788429471903039E-3</v>
      </c>
      <c r="AW57" s="17">
        <f t="shared" si="98"/>
        <v>1.9259752655621622E-3</v>
      </c>
      <c r="AX57" s="17">
        <f t="shared" si="98"/>
        <v>8.4921349194147268E-3</v>
      </c>
      <c r="AY57" s="17">
        <f t="shared" si="98"/>
        <v>1.493970677242976E-3</v>
      </c>
      <c r="AZ57" s="17">
        <f t="shared" si="98"/>
        <v>1.8177017537703392E-2</v>
      </c>
    </row>
    <row r="58" spans="1:52" ht="14.4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31"/>
      <c r="AD58" s="18"/>
      <c r="AE58" s="18"/>
      <c r="AF58" s="18"/>
      <c r="AG58" s="18"/>
      <c r="AH58" s="18"/>
      <c r="AI58" s="18"/>
      <c r="AJ58" s="18"/>
      <c r="AK58" s="18"/>
      <c r="AL58" s="18"/>
      <c r="AM58" s="31"/>
      <c r="AN58" s="31"/>
      <c r="AO58" s="31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1:52" ht="14.4" customHeight="1" x14ac:dyDescent="0.35">
      <c r="A59" s="14" t="s">
        <v>45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31"/>
      <c r="AD59" s="18"/>
      <c r="AE59" s="18"/>
      <c r="AF59" s="18"/>
      <c r="AG59" s="18"/>
      <c r="AH59" s="18"/>
      <c r="AI59" s="18"/>
      <c r="AJ59" s="18"/>
      <c r="AK59" s="18"/>
      <c r="AL59" s="18"/>
      <c r="AM59" s="31"/>
      <c r="AN59" s="31"/>
      <c r="AO59" s="31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1:52" ht="14.4" customHeight="1" x14ac:dyDescent="0.35">
      <c r="A60" s="10" t="s">
        <v>16</v>
      </c>
      <c r="B60" s="17">
        <f>B45</f>
        <v>6.7688258794193255</v>
      </c>
      <c r="C60" s="17">
        <f t="shared" ref="C60:M60" si="99">C45</f>
        <v>6.8473550459863342</v>
      </c>
      <c r="D60" s="17">
        <f t="shared" si="99"/>
        <v>6.8229888229871039</v>
      </c>
      <c r="E60" s="17">
        <f t="shared" si="99"/>
        <v>6.7636598763828095</v>
      </c>
      <c r="F60" s="17">
        <f t="shared" si="99"/>
        <v>6.6813799521460027</v>
      </c>
      <c r="G60" s="17">
        <f t="shared" si="99"/>
        <v>6.6893272492148821</v>
      </c>
      <c r="H60" s="17">
        <f t="shared" si="99"/>
        <v>6.3347029573996085</v>
      </c>
      <c r="I60" s="17">
        <f t="shared" si="99"/>
        <v>6.3662805559732201</v>
      </c>
      <c r="J60" s="17">
        <f t="shared" si="99"/>
        <v>6.4370570216713379</v>
      </c>
      <c r="K60" s="17">
        <f t="shared" si="99"/>
        <v>6.2048006272267315</v>
      </c>
      <c r="L60" s="17">
        <f t="shared" si="99"/>
        <v>6.0971289641067843</v>
      </c>
      <c r="M60" s="17">
        <f t="shared" si="99"/>
        <v>6.0065003642304164</v>
      </c>
      <c r="N60" s="17"/>
      <c r="O60" s="17">
        <f t="shared" ref="O60:V60" si="100">O45</f>
        <v>6.0174105445382686</v>
      </c>
      <c r="P60" s="17">
        <f t="shared" si="100"/>
        <v>6.1892259995119518</v>
      </c>
      <c r="Q60" s="17">
        <f t="shared" si="100"/>
        <v>6.3487722263037361</v>
      </c>
      <c r="R60" s="17">
        <f t="shared" si="100"/>
        <v>6.5491035904772037</v>
      </c>
      <c r="S60" s="17">
        <f t="shared" si="100"/>
        <v>6.7180239153006598</v>
      </c>
      <c r="T60" s="17">
        <f t="shared" si="100"/>
        <v>6.8598985871516369</v>
      </c>
      <c r="U60" s="17">
        <f t="shared" si="100"/>
        <v>6.9084656818799708</v>
      </c>
      <c r="V60" s="17">
        <f t="shared" si="100"/>
        <v>7.0420847783701355</v>
      </c>
      <c r="W60" s="17"/>
      <c r="X60" s="17">
        <f t="shared" ref="X60:AE60" si="101">X45</f>
        <v>6.2447242443273963</v>
      </c>
      <c r="Y60" s="17">
        <f t="shared" si="101"/>
        <v>6.2934056875475637</v>
      </c>
      <c r="Z60" s="17">
        <f t="shared" si="101"/>
        <v>6.0051420872272976</v>
      </c>
      <c r="AA60" s="17">
        <f t="shared" si="101"/>
        <v>6.0505924209304229</v>
      </c>
      <c r="AB60" s="17">
        <f t="shared" si="101"/>
        <v>5.8495117455237331</v>
      </c>
      <c r="AC60" s="30">
        <f t="shared" si="101"/>
        <v>6.0089880684799937</v>
      </c>
      <c r="AD60" s="17">
        <f t="shared" si="101"/>
        <v>5.810442688785761</v>
      </c>
      <c r="AE60" s="17">
        <f t="shared" si="101"/>
        <v>5.8598423641279345</v>
      </c>
      <c r="AF60" s="17"/>
      <c r="AG60" s="17">
        <f t="shared" ref="AG60:AH60" si="102">AG45</f>
        <v>6.5890482851026793</v>
      </c>
      <c r="AH60" s="17">
        <f t="shared" si="102"/>
        <v>6.4769638477032601</v>
      </c>
      <c r="AI60" s="17"/>
      <c r="AJ60" s="17">
        <f t="shared" ref="AJ60:AZ60" si="103">AJ45</f>
        <v>7.3281792374534227</v>
      </c>
      <c r="AK60" s="17">
        <f t="shared" si="103"/>
        <v>7.2478530310420046</v>
      </c>
      <c r="AL60" s="17">
        <f t="shared" si="103"/>
        <v>6.6087524626826317</v>
      </c>
      <c r="AM60" s="30">
        <f t="shared" si="103"/>
        <v>6.4637783917117391</v>
      </c>
      <c r="AN60" s="30">
        <f t="shared" si="103"/>
        <v>6.1717198236924018</v>
      </c>
      <c r="AO60" s="30">
        <f t="shared" si="103"/>
        <v>6.1730736631555123</v>
      </c>
      <c r="AP60" s="17">
        <f t="shared" si="103"/>
        <v>7.410979714015073</v>
      </c>
      <c r="AQ60" s="17">
        <f t="shared" si="103"/>
        <v>7.1472829379190301</v>
      </c>
      <c r="AR60" s="17">
        <f t="shared" si="103"/>
        <v>7.3333617586110185</v>
      </c>
      <c r="AS60" s="17">
        <f t="shared" si="103"/>
        <v>6.6960046244156732</v>
      </c>
      <c r="AT60" s="17">
        <f t="shared" si="103"/>
        <v>6.7472779631068507</v>
      </c>
      <c r="AU60" s="17">
        <f t="shared" si="103"/>
        <v>6.8891987632856795</v>
      </c>
      <c r="AV60" s="17">
        <f t="shared" si="103"/>
        <v>6.7635377898603375</v>
      </c>
      <c r="AW60" s="17">
        <f t="shared" si="103"/>
        <v>7.6069783170648977</v>
      </c>
      <c r="AX60" s="17">
        <f t="shared" si="103"/>
        <v>7.2583212842950804</v>
      </c>
      <c r="AY60" s="17">
        <f t="shared" si="103"/>
        <v>6.6011443004352914</v>
      </c>
      <c r="AZ60" s="17">
        <f t="shared" si="103"/>
        <v>7.4541721035464832</v>
      </c>
    </row>
    <row r="61" spans="1:52" ht="14.4" customHeight="1" x14ac:dyDescent="0.35">
      <c r="A61" s="10" t="s">
        <v>44</v>
      </c>
      <c r="B61" s="17">
        <f>B45+B47</f>
        <v>8.0329514667594371</v>
      </c>
      <c r="C61" s="17">
        <f t="shared" ref="C61:M61" si="104">C45+C47</f>
        <v>8.1177750902675463</v>
      </c>
      <c r="D61" s="17">
        <f t="shared" si="104"/>
        <v>8.1078368429016869</v>
      </c>
      <c r="E61" s="17">
        <f t="shared" si="104"/>
        <v>8.0682371727547739</v>
      </c>
      <c r="F61" s="17">
        <f t="shared" si="104"/>
        <v>8.1550277404617368</v>
      </c>
      <c r="G61" s="17">
        <f t="shared" si="104"/>
        <v>8.1700840578608229</v>
      </c>
      <c r="H61" s="17">
        <f t="shared" si="104"/>
        <v>8.2895181077330751</v>
      </c>
      <c r="I61" s="17">
        <f t="shared" si="104"/>
        <v>8.3196416256545298</v>
      </c>
      <c r="J61" s="17">
        <f t="shared" si="104"/>
        <v>8.4319953409710617</v>
      </c>
      <c r="K61" s="17">
        <f t="shared" si="104"/>
        <v>8.4704434010398302</v>
      </c>
      <c r="L61" s="17">
        <f t="shared" si="104"/>
        <v>8.5303918907568814</v>
      </c>
      <c r="M61" s="17">
        <f t="shared" si="104"/>
        <v>8.713679322548316</v>
      </c>
      <c r="N61" s="17"/>
      <c r="O61" s="17">
        <f t="shared" ref="O61:V61" si="105">O45+O47</f>
        <v>9.3813589064153611</v>
      </c>
      <c r="P61" s="17">
        <f t="shared" si="105"/>
        <v>9.2451447014758621</v>
      </c>
      <c r="Q61" s="17">
        <f t="shared" si="105"/>
        <v>8.9254267966727667</v>
      </c>
      <c r="R61" s="17">
        <f t="shared" si="105"/>
        <v>8.8474879487347522</v>
      </c>
      <c r="S61" s="17">
        <f t="shared" si="105"/>
        <v>8.6103186427344394</v>
      </c>
      <c r="T61" s="17">
        <f t="shared" si="105"/>
        <v>8.4751164403999599</v>
      </c>
      <c r="U61" s="17">
        <f t="shared" si="105"/>
        <v>8.2610706652635724</v>
      </c>
      <c r="V61" s="17">
        <f t="shared" si="105"/>
        <v>8.205318836848603</v>
      </c>
      <c r="W61" s="17"/>
      <c r="X61" s="17">
        <f t="shared" ref="X61:AE61" si="106">X45+X47</f>
        <v>8.6449116160656168</v>
      </c>
      <c r="Y61" s="17">
        <f t="shared" si="106"/>
        <v>8.5632254096702685</v>
      </c>
      <c r="Z61" s="17">
        <f t="shared" si="106"/>
        <v>8.7004727083188786</v>
      </c>
      <c r="AA61" s="17">
        <f t="shared" si="106"/>
        <v>8.6232880078393652</v>
      </c>
      <c r="AB61" s="17">
        <f t="shared" si="106"/>
        <v>8.8473960929275481</v>
      </c>
      <c r="AC61" s="30">
        <f t="shared" si="106"/>
        <v>8.7020212937335018</v>
      </c>
      <c r="AD61" s="17">
        <f t="shared" si="106"/>
        <v>9.3222472754180767</v>
      </c>
      <c r="AE61" s="17">
        <f t="shared" si="106"/>
        <v>9.297186672127058</v>
      </c>
      <c r="AF61" s="17"/>
      <c r="AG61" s="17">
        <f t="shared" ref="AG61:AH61" si="107">AG45+AG47</f>
        <v>8.889483657712141</v>
      </c>
      <c r="AH61" s="17">
        <f t="shared" si="107"/>
        <v>8.8816310487478471</v>
      </c>
      <c r="AI61" s="17"/>
      <c r="AJ61" s="17">
        <f t="shared" ref="AJ61:AZ61" si="108">AJ45+AJ47</f>
        <v>8.0720744836281035</v>
      </c>
      <c r="AK61" s="17">
        <f t="shared" si="108"/>
        <v>8.0787768941073903</v>
      </c>
      <c r="AL61" s="17">
        <f t="shared" si="108"/>
        <v>8.3027552502619049</v>
      </c>
      <c r="AM61" s="30">
        <f t="shared" si="108"/>
        <v>8.7780917020754341</v>
      </c>
      <c r="AN61" s="30">
        <f t="shared" si="108"/>
        <v>8.3510255515228113</v>
      </c>
      <c r="AO61" s="30">
        <f t="shared" si="108"/>
        <v>8.4642623398486894</v>
      </c>
      <c r="AP61" s="17">
        <f t="shared" si="108"/>
        <v>8.076735143048337</v>
      </c>
      <c r="AQ61" s="17">
        <f t="shared" si="108"/>
        <v>8.2088753299471531</v>
      </c>
      <c r="AR61" s="17">
        <f t="shared" si="108"/>
        <v>8.1176527853544442</v>
      </c>
      <c r="AS61" s="17">
        <f t="shared" si="108"/>
        <v>8.4610916170372494</v>
      </c>
      <c r="AT61" s="17">
        <f t="shared" si="108"/>
        <v>8.5253199777532398</v>
      </c>
      <c r="AU61" s="17">
        <f t="shared" si="108"/>
        <v>8.3137170847327724</v>
      </c>
      <c r="AV61" s="17">
        <f t="shared" si="108"/>
        <v>8.40978641661391</v>
      </c>
      <c r="AW61" s="17">
        <f t="shared" si="108"/>
        <v>7.8798736062369787</v>
      </c>
      <c r="AX61" s="17">
        <f t="shared" si="108"/>
        <v>8.1458993976790719</v>
      </c>
      <c r="AY61" s="17">
        <f t="shared" si="108"/>
        <v>8.216693479086409</v>
      </c>
      <c r="AZ61" s="17">
        <f t="shared" si="108"/>
        <v>8.1194709053175043</v>
      </c>
    </row>
    <row r="62" spans="1:52" ht="14.4" customHeight="1" x14ac:dyDescent="0.35">
      <c r="A62" s="10" t="s">
        <v>43</v>
      </c>
      <c r="B62" s="17">
        <f>SUM(B45:B51)</f>
        <v>13.170855795177113</v>
      </c>
      <c r="C62" s="17">
        <f t="shared" ref="C62:M62" si="109">SUM(C45:C51)</f>
        <v>13.143318613473507</v>
      </c>
      <c r="D62" s="17">
        <f t="shared" si="109"/>
        <v>13.147628622100402</v>
      </c>
      <c r="E62" s="17">
        <f t="shared" si="109"/>
        <v>13.099615613239381</v>
      </c>
      <c r="F62" s="17">
        <f t="shared" si="109"/>
        <v>13.13336921113889</v>
      </c>
      <c r="G62" s="17">
        <f t="shared" si="109"/>
        <v>13.151960417991067</v>
      </c>
      <c r="H62" s="17">
        <f t="shared" si="109"/>
        <v>13.096352176864917</v>
      </c>
      <c r="I62" s="17">
        <f t="shared" si="109"/>
        <v>13.195471593617768</v>
      </c>
      <c r="J62" s="17">
        <f t="shared" si="109"/>
        <v>13.304597678935169</v>
      </c>
      <c r="K62" s="17">
        <f t="shared" si="109"/>
        <v>13.079738873286415</v>
      </c>
      <c r="L62" s="17">
        <f t="shared" si="109"/>
        <v>12.980150944729312</v>
      </c>
      <c r="M62" s="17">
        <f t="shared" si="109"/>
        <v>13.035345475353591</v>
      </c>
      <c r="N62" s="17"/>
      <c r="O62" s="17">
        <f t="shared" ref="O62:V62" si="110">SUM(O45:O51)</f>
        <v>13.072921689100134</v>
      </c>
      <c r="P62" s="17">
        <f t="shared" si="110"/>
        <v>13.051823902593714</v>
      </c>
      <c r="Q62" s="17">
        <f t="shared" si="110"/>
        <v>13.042586859924098</v>
      </c>
      <c r="R62" s="17">
        <f t="shared" si="110"/>
        <v>13.10099564428436</v>
      </c>
      <c r="S62" s="17">
        <f t="shared" si="110"/>
        <v>12.969726310983457</v>
      </c>
      <c r="T62" s="17">
        <f t="shared" si="110"/>
        <v>13.011909022540138</v>
      </c>
      <c r="U62" s="17">
        <f t="shared" si="110"/>
        <v>13.014078406712875</v>
      </c>
      <c r="V62" s="17">
        <f t="shared" si="110"/>
        <v>13.13381744384014</v>
      </c>
      <c r="W62" s="17"/>
      <c r="X62" s="17">
        <f t="shared" ref="X62:AE62" si="111">SUM(X45:X51)</f>
        <v>12.902303577869777</v>
      </c>
      <c r="Y62" s="17">
        <f t="shared" si="111"/>
        <v>12.963648088735063</v>
      </c>
      <c r="Z62" s="17">
        <f t="shared" si="111"/>
        <v>12.978934233623974</v>
      </c>
      <c r="AA62" s="17">
        <f t="shared" si="111"/>
        <v>12.97900023024849</v>
      </c>
      <c r="AB62" s="17">
        <f t="shared" si="111"/>
        <v>13.043793711818559</v>
      </c>
      <c r="AC62" s="30">
        <f t="shared" si="111"/>
        <v>12.983048810502529</v>
      </c>
      <c r="AD62" s="17">
        <f t="shared" si="111"/>
        <v>12.949565460083798</v>
      </c>
      <c r="AE62" s="17">
        <f t="shared" si="111"/>
        <v>12.912371736186079</v>
      </c>
      <c r="AF62" s="17"/>
      <c r="AG62" s="17">
        <f t="shared" ref="AG62:AH62" si="112">SUM(AG45:AG51)</f>
        <v>12.953405972907639</v>
      </c>
      <c r="AH62" s="17">
        <f t="shared" si="112"/>
        <v>13.025167165407</v>
      </c>
      <c r="AI62" s="17"/>
      <c r="AJ62" s="17">
        <f t="shared" ref="AJ62:AZ62" si="113">SUM(AJ45:AJ51)</f>
        <v>13.109515574221446</v>
      </c>
      <c r="AK62" s="17">
        <f t="shared" si="113"/>
        <v>13.067526380672799</v>
      </c>
      <c r="AL62" s="17">
        <f t="shared" si="113"/>
        <v>13.148421771056148</v>
      </c>
      <c r="AM62" s="30">
        <f t="shared" si="113"/>
        <v>13.047847697617238</v>
      </c>
      <c r="AN62" s="30">
        <f t="shared" si="113"/>
        <v>13.152462840917909</v>
      </c>
      <c r="AO62" s="30">
        <f t="shared" si="113"/>
        <v>13.131742640507214</v>
      </c>
      <c r="AP62" s="17">
        <f t="shared" si="113"/>
        <v>13.127782146928945</v>
      </c>
      <c r="AQ62" s="17">
        <f t="shared" si="113"/>
        <v>13.124699793090958</v>
      </c>
      <c r="AR62" s="17">
        <f t="shared" si="113"/>
        <v>13.274630154178027</v>
      </c>
      <c r="AS62" s="17">
        <f t="shared" si="113"/>
        <v>13.193013099978414</v>
      </c>
      <c r="AT62" s="17">
        <f t="shared" si="113"/>
        <v>13.062886617694165</v>
      </c>
      <c r="AU62" s="17">
        <f t="shared" si="113"/>
        <v>13.163454994843399</v>
      </c>
      <c r="AV62" s="17">
        <f t="shared" si="113"/>
        <v>13.171582043470831</v>
      </c>
      <c r="AW62" s="17">
        <f t="shared" si="113"/>
        <v>13.391420438866824</v>
      </c>
      <c r="AX62" s="17">
        <f t="shared" si="113"/>
        <v>13.200972891968132</v>
      </c>
      <c r="AY62" s="17">
        <f t="shared" si="113"/>
        <v>13.291699988178328</v>
      </c>
      <c r="AZ62" s="17">
        <f t="shared" si="113"/>
        <v>13.043092864176751</v>
      </c>
    </row>
    <row r="63" spans="1:52" ht="14.4" customHeight="1" x14ac:dyDescent="0.35">
      <c r="A63" s="10" t="s">
        <v>42</v>
      </c>
      <c r="B63" s="17">
        <f>SUM(B45:B52)</f>
        <v>14.985924712274596</v>
      </c>
      <c r="C63" s="17">
        <f t="shared" ref="C63:M63" si="114">SUM(C45:C52)</f>
        <v>14.952433780645698</v>
      </c>
      <c r="D63" s="17">
        <f t="shared" si="114"/>
        <v>14.922972293833594</v>
      </c>
      <c r="E63" s="17">
        <f t="shared" si="114"/>
        <v>14.941711460459839</v>
      </c>
      <c r="F63" s="17">
        <f t="shared" si="114"/>
        <v>14.914396687605308</v>
      </c>
      <c r="G63" s="17">
        <f t="shared" si="114"/>
        <v>14.919197751284843</v>
      </c>
      <c r="H63" s="17">
        <f t="shared" si="114"/>
        <v>14.932050597796337</v>
      </c>
      <c r="I63" s="17">
        <f t="shared" si="114"/>
        <v>14.952487267953721</v>
      </c>
      <c r="J63" s="17">
        <f t="shared" si="114"/>
        <v>15.044257593969274</v>
      </c>
      <c r="K63" s="17">
        <f t="shared" si="114"/>
        <v>14.916061240025208</v>
      </c>
      <c r="L63" s="17">
        <f t="shared" si="114"/>
        <v>14.88493093613587</v>
      </c>
      <c r="M63" s="17">
        <f t="shared" si="114"/>
        <v>14.848554434633522</v>
      </c>
      <c r="N63" s="17"/>
      <c r="O63" s="17">
        <f t="shared" ref="O63:V63" si="115">SUM(O45:O52)</f>
        <v>14.5956600200844</v>
      </c>
      <c r="P63" s="17">
        <f t="shared" si="115"/>
        <v>14.725271585803315</v>
      </c>
      <c r="Q63" s="17">
        <f t="shared" si="115"/>
        <v>14.686143875865861</v>
      </c>
      <c r="R63" s="17">
        <f t="shared" si="115"/>
        <v>14.663814546048817</v>
      </c>
      <c r="S63" s="17">
        <f t="shared" si="115"/>
        <v>14.786662926413225</v>
      </c>
      <c r="T63" s="17">
        <f t="shared" si="115"/>
        <v>14.745564268906126</v>
      </c>
      <c r="U63" s="17">
        <f t="shared" si="115"/>
        <v>14.844134788290507</v>
      </c>
      <c r="V63" s="17">
        <f t="shared" si="115"/>
        <v>14.860396865370163</v>
      </c>
      <c r="W63" s="17"/>
      <c r="X63" s="17">
        <f t="shared" ref="X63:AE63" si="116">SUM(X45:X52)</f>
        <v>14.857252739709965</v>
      </c>
      <c r="Y63" s="17">
        <f t="shared" si="116"/>
        <v>14.890244824941572</v>
      </c>
      <c r="Z63" s="17">
        <f t="shared" si="116"/>
        <v>14.846883189388702</v>
      </c>
      <c r="AA63" s="17">
        <f t="shared" si="116"/>
        <v>14.827590461384997</v>
      </c>
      <c r="AB63" s="17">
        <f t="shared" si="116"/>
        <v>14.881259843124329</v>
      </c>
      <c r="AC63" s="30">
        <f t="shared" si="116"/>
        <v>14.864157595230461</v>
      </c>
      <c r="AD63" s="17">
        <f t="shared" si="116"/>
        <v>14.683160183363015</v>
      </c>
      <c r="AE63" s="17">
        <f t="shared" si="116"/>
        <v>14.671639403383267</v>
      </c>
      <c r="AF63" s="17"/>
      <c r="AG63" s="17">
        <f t="shared" ref="AG63:AH63" si="117">SUM(AG45:AG52)</f>
        <v>14.429655483600738</v>
      </c>
      <c r="AH63" s="17">
        <f t="shared" si="117"/>
        <v>14.525656359597217</v>
      </c>
      <c r="AI63" s="17"/>
      <c r="AJ63" s="17">
        <f t="shared" ref="AJ63:AZ63" si="118">SUM(AJ45:AJ52)</f>
        <v>14.844945352676664</v>
      </c>
      <c r="AK63" s="17">
        <f t="shared" si="118"/>
        <v>14.812490996699029</v>
      </c>
      <c r="AL63" s="17">
        <f t="shared" si="118"/>
        <v>14.820005024939633</v>
      </c>
      <c r="AM63" s="30">
        <f t="shared" si="118"/>
        <v>14.698334503304741</v>
      </c>
      <c r="AN63" s="30">
        <f t="shared" si="118"/>
        <v>14.798385501858943</v>
      </c>
      <c r="AO63" s="30">
        <f t="shared" si="118"/>
        <v>14.77887318845028</v>
      </c>
      <c r="AP63" s="17">
        <f t="shared" si="118"/>
        <v>14.814611362184396</v>
      </c>
      <c r="AQ63" s="17">
        <f t="shared" si="118"/>
        <v>14.905588341515484</v>
      </c>
      <c r="AR63" s="17">
        <f t="shared" si="118"/>
        <v>14.821066168227562</v>
      </c>
      <c r="AS63" s="17">
        <f t="shared" si="118"/>
        <v>14.840117654314142</v>
      </c>
      <c r="AT63" s="17">
        <f t="shared" si="118"/>
        <v>14.758769866147636</v>
      </c>
      <c r="AU63" s="17">
        <f t="shared" si="118"/>
        <v>14.833218654164455</v>
      </c>
      <c r="AV63" s="17">
        <f t="shared" si="118"/>
        <v>14.78321024803132</v>
      </c>
      <c r="AW63" s="17">
        <f t="shared" si="118"/>
        <v>15.006304036280039</v>
      </c>
      <c r="AX63" s="17">
        <f t="shared" si="118"/>
        <v>14.865319212988421</v>
      </c>
      <c r="AY63" s="17">
        <f t="shared" si="118"/>
        <v>14.887924219157277</v>
      </c>
      <c r="AZ63" s="17">
        <f t="shared" si="118"/>
        <v>14.874219155102669</v>
      </c>
    </row>
    <row r="64" spans="1:52" ht="14.4" customHeight="1" x14ac:dyDescent="0.3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30"/>
      <c r="AD64" s="17"/>
      <c r="AE64" s="17"/>
      <c r="AF64" s="17"/>
      <c r="AG64" s="17"/>
      <c r="AH64" s="17"/>
      <c r="AI64" s="17"/>
      <c r="AJ64" s="17"/>
      <c r="AK64" s="17"/>
      <c r="AL64" s="17"/>
      <c r="AM64" s="30"/>
      <c r="AN64" s="30"/>
      <c r="AO64" s="30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4.4" customHeight="1" x14ac:dyDescent="0.35">
      <c r="A65" s="14" t="s">
        <v>87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30"/>
      <c r="AD65" s="17"/>
      <c r="AE65" s="17"/>
      <c r="AF65" s="17"/>
      <c r="AG65" s="17"/>
      <c r="AH65" s="17"/>
      <c r="AI65" s="17"/>
      <c r="AJ65" s="17"/>
      <c r="AK65" s="17"/>
      <c r="AL65" s="17"/>
      <c r="AM65" s="30"/>
      <c r="AN65" s="30"/>
      <c r="AO65" s="30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4.4" customHeight="1" x14ac:dyDescent="0.35">
      <c r="A66" s="10" t="s">
        <v>16</v>
      </c>
      <c r="B66" s="17">
        <f t="shared" ref="B66:M66" si="119">IF(B$63&gt;15,B45/B$63*15,B45)</f>
        <v>6.7688258794193255</v>
      </c>
      <c r="C66" s="17">
        <f t="shared" si="119"/>
        <v>6.8473550459863342</v>
      </c>
      <c r="D66" s="17">
        <f t="shared" si="119"/>
        <v>6.8229888229871039</v>
      </c>
      <c r="E66" s="17">
        <f t="shared" si="119"/>
        <v>6.7636598763828095</v>
      </c>
      <c r="F66" s="17">
        <f t="shared" si="119"/>
        <v>6.6813799521460027</v>
      </c>
      <c r="G66" s="17">
        <f t="shared" si="119"/>
        <v>6.6893272492148821</v>
      </c>
      <c r="H66" s="17">
        <f t="shared" si="119"/>
        <v>6.3347029573996085</v>
      </c>
      <c r="I66" s="17">
        <f t="shared" si="119"/>
        <v>6.3662805559732201</v>
      </c>
      <c r="J66" s="17">
        <f t="shared" si="119"/>
        <v>6.4181203174675758</v>
      </c>
      <c r="K66" s="17">
        <f t="shared" si="119"/>
        <v>6.2048006272267315</v>
      </c>
      <c r="L66" s="17">
        <f t="shared" si="119"/>
        <v>6.0971289641067843</v>
      </c>
      <c r="M66" s="17">
        <f t="shared" si="119"/>
        <v>6.0065003642304164</v>
      </c>
      <c r="N66" s="17"/>
      <c r="O66" s="17">
        <f t="shared" ref="O66:V74" si="120">IF(O$63&gt;15,O45/O$63*15,O45)</f>
        <v>6.0174105445382686</v>
      </c>
      <c r="P66" s="17">
        <f t="shared" si="120"/>
        <v>6.1892259995119518</v>
      </c>
      <c r="Q66" s="17">
        <f t="shared" si="120"/>
        <v>6.3487722263037361</v>
      </c>
      <c r="R66" s="17">
        <f t="shared" si="120"/>
        <v>6.5491035904772037</v>
      </c>
      <c r="S66" s="17">
        <f t="shared" si="120"/>
        <v>6.7180239153006598</v>
      </c>
      <c r="T66" s="17">
        <f t="shared" si="120"/>
        <v>6.8598985871516369</v>
      </c>
      <c r="U66" s="17">
        <f t="shared" si="120"/>
        <v>6.9084656818799708</v>
      </c>
      <c r="V66" s="17">
        <f t="shared" si="120"/>
        <v>7.0420847783701355</v>
      </c>
      <c r="W66" s="17"/>
      <c r="X66" s="17">
        <f t="shared" ref="X66:AE74" si="121">IF(X$63&gt;15,X45/X$63*15,X45)</f>
        <v>6.2447242443273963</v>
      </c>
      <c r="Y66" s="17">
        <f t="shared" si="121"/>
        <v>6.2934056875475637</v>
      </c>
      <c r="Z66" s="17">
        <f t="shared" si="121"/>
        <v>6.0051420872272976</v>
      </c>
      <c r="AA66" s="17">
        <f t="shared" si="121"/>
        <v>6.0505924209304229</v>
      </c>
      <c r="AB66" s="17">
        <f t="shared" si="121"/>
        <v>5.8495117455237331</v>
      </c>
      <c r="AC66" s="30">
        <f t="shared" si="121"/>
        <v>6.0089880684799937</v>
      </c>
      <c r="AD66" s="17">
        <f t="shared" si="121"/>
        <v>5.810442688785761</v>
      </c>
      <c r="AE66" s="17">
        <f t="shared" si="121"/>
        <v>5.8598423641279345</v>
      </c>
      <c r="AF66" s="17"/>
      <c r="AG66" s="17">
        <f t="shared" ref="AG66:AH74" si="122">IF(AG$63&gt;15,AG45/AG$63*15,AG45)</f>
        <v>6.5890482851026793</v>
      </c>
      <c r="AH66" s="17">
        <f t="shared" si="122"/>
        <v>6.4769638477032601</v>
      </c>
      <c r="AI66" s="17"/>
      <c r="AJ66" s="17">
        <f t="shared" ref="AJ66:AZ66" si="123">IF(AJ$63&gt;15,AJ45/AJ$63*15,AJ45)</f>
        <v>7.3281792374534227</v>
      </c>
      <c r="AK66" s="17">
        <f t="shared" si="123"/>
        <v>7.2478530310420046</v>
      </c>
      <c r="AL66" s="17">
        <f t="shared" si="123"/>
        <v>6.6087524626826317</v>
      </c>
      <c r="AM66" s="30">
        <f t="shared" si="123"/>
        <v>6.4637783917117391</v>
      </c>
      <c r="AN66" s="30">
        <f t="shared" si="123"/>
        <v>6.1717198236924018</v>
      </c>
      <c r="AO66" s="30">
        <f t="shared" si="123"/>
        <v>6.1730736631555123</v>
      </c>
      <c r="AP66" s="17">
        <f t="shared" si="123"/>
        <v>7.410979714015073</v>
      </c>
      <c r="AQ66" s="17">
        <f t="shared" si="123"/>
        <v>7.1472829379190301</v>
      </c>
      <c r="AR66" s="17">
        <f t="shared" si="123"/>
        <v>7.3333617586110185</v>
      </c>
      <c r="AS66" s="17">
        <f t="shared" si="123"/>
        <v>6.6960046244156732</v>
      </c>
      <c r="AT66" s="17">
        <f t="shared" si="123"/>
        <v>6.7472779631068507</v>
      </c>
      <c r="AU66" s="17">
        <f t="shared" si="123"/>
        <v>6.8891987632856795</v>
      </c>
      <c r="AV66" s="17">
        <f t="shared" si="123"/>
        <v>6.7635377898603375</v>
      </c>
      <c r="AW66" s="17">
        <f t="shared" si="123"/>
        <v>7.6037826822719259</v>
      </c>
      <c r="AX66" s="17">
        <f t="shared" si="123"/>
        <v>7.2583212842950804</v>
      </c>
      <c r="AY66" s="17">
        <f t="shared" si="123"/>
        <v>6.6011443004352914</v>
      </c>
      <c r="AZ66" s="17">
        <f t="shared" si="123"/>
        <v>7.4541721035464832</v>
      </c>
    </row>
    <row r="67" spans="1:52" ht="14.4" customHeight="1" x14ac:dyDescent="0.35">
      <c r="A67" s="10" t="s">
        <v>36</v>
      </c>
      <c r="B67" s="17">
        <f t="shared" ref="B67:M67" si="124">IF(B$63&gt;15,B46/B$63*15,B46)</f>
        <v>0.14450085211673866</v>
      </c>
      <c r="C67" s="17">
        <f t="shared" si="124"/>
        <v>0.13623428079799704</v>
      </c>
      <c r="D67" s="17">
        <f t="shared" si="124"/>
        <v>0.14464578987574511</v>
      </c>
      <c r="E67" s="17">
        <f t="shared" si="124"/>
        <v>0.1572222701225266</v>
      </c>
      <c r="F67" s="17">
        <f t="shared" si="124"/>
        <v>0.15822844175140063</v>
      </c>
      <c r="G67" s="17">
        <f t="shared" si="124"/>
        <v>0.15750931058130321</v>
      </c>
      <c r="H67" s="17">
        <f t="shared" si="124"/>
        <v>0.1710883364699535</v>
      </c>
      <c r="I67" s="17">
        <f t="shared" si="124"/>
        <v>0.16835181067302096</v>
      </c>
      <c r="J67" s="17">
        <f t="shared" si="124"/>
        <v>0.11864240333094218</v>
      </c>
      <c r="K67" s="17">
        <f t="shared" si="124"/>
        <v>0.13570056515694692</v>
      </c>
      <c r="L67" s="17">
        <f t="shared" si="124"/>
        <v>0.13960568129895357</v>
      </c>
      <c r="M67" s="17">
        <f t="shared" si="124"/>
        <v>0.13577909745681296</v>
      </c>
      <c r="N67" s="17"/>
      <c r="O67" s="17">
        <f t="shared" si="120"/>
        <v>0.10835311825456183</v>
      </c>
      <c r="P67" s="17">
        <f t="shared" si="120"/>
        <v>4.8130112008640868E-2</v>
      </c>
      <c r="Q67" s="17">
        <f t="shared" si="120"/>
        <v>0.13554679646580206</v>
      </c>
      <c r="R67" s="17">
        <f t="shared" si="120"/>
        <v>0.13494913473740408</v>
      </c>
      <c r="S67" s="17">
        <f t="shared" si="120"/>
        <v>8.6741574185980455E-2</v>
      </c>
      <c r="T67" s="17">
        <f t="shared" si="120"/>
        <v>8.5251676822123632E-2</v>
      </c>
      <c r="U67" s="17">
        <f t="shared" si="120"/>
        <v>0.13185658330129946</v>
      </c>
      <c r="V67" s="17">
        <f t="shared" si="120"/>
        <v>0.12354864794949424</v>
      </c>
      <c r="W67" s="17"/>
      <c r="X67" s="17">
        <f t="shared" si="121"/>
        <v>8.7798876258616057E-2</v>
      </c>
      <c r="Y67" s="17">
        <f t="shared" si="121"/>
        <v>0.11082610085157771</v>
      </c>
      <c r="Z67" s="17">
        <f t="shared" si="121"/>
        <v>0.13285375826420817</v>
      </c>
      <c r="AA67" s="17">
        <f t="shared" si="121"/>
        <v>0.18507297194070363</v>
      </c>
      <c r="AB67" s="17">
        <f t="shared" si="121"/>
        <v>9.8965056853424618E-2</v>
      </c>
      <c r="AC67" s="30">
        <f t="shared" si="121"/>
        <v>0.1179312815661407</v>
      </c>
      <c r="AD67" s="17">
        <f t="shared" si="121"/>
        <v>6.8360294308680292E-2</v>
      </c>
      <c r="AE67" s="17">
        <f t="shared" si="121"/>
        <v>7.271642879804649E-2</v>
      </c>
      <c r="AF67" s="17"/>
      <c r="AG67" s="17">
        <f t="shared" si="122"/>
        <v>0.20187683058774158</v>
      </c>
      <c r="AH67" s="17">
        <f t="shared" si="122"/>
        <v>0.14716478571905639</v>
      </c>
      <c r="AI67" s="17"/>
      <c r="AJ67" s="17">
        <f t="shared" ref="AJ67:AZ67" si="125">IF(AJ$63&gt;15,AJ46/AJ$63*15,AJ46)</f>
        <v>7.380453675416232E-2</v>
      </c>
      <c r="AK67" s="17">
        <f t="shared" si="125"/>
        <v>0.10246026138430363</v>
      </c>
      <c r="AL67" s="17">
        <f t="shared" si="125"/>
        <v>0.15879460488862943</v>
      </c>
      <c r="AM67" s="30">
        <f t="shared" si="125"/>
        <v>0.1372432520859608</v>
      </c>
      <c r="AN67" s="30">
        <f t="shared" si="125"/>
        <v>0.34404369536722562</v>
      </c>
      <c r="AO67" s="30">
        <f t="shared" si="125"/>
        <v>0.31495555753569654</v>
      </c>
      <c r="AP67" s="17">
        <f t="shared" si="125"/>
        <v>6.7322086096147774E-2</v>
      </c>
      <c r="AQ67" s="17">
        <f t="shared" si="125"/>
        <v>7.1725985770388315E-2</v>
      </c>
      <c r="AR67" s="17">
        <f t="shared" si="125"/>
        <v>5.895414492910464E-2</v>
      </c>
      <c r="AS67" s="17">
        <f t="shared" si="125"/>
        <v>7.4490295324608505E-2</v>
      </c>
      <c r="AT67" s="17">
        <f t="shared" si="125"/>
        <v>9.2194629278064683E-2</v>
      </c>
      <c r="AU67" s="17">
        <f t="shared" si="125"/>
        <v>0.11557157551515793</v>
      </c>
      <c r="AV67" s="17">
        <f t="shared" si="125"/>
        <v>0.14930671200479118</v>
      </c>
      <c r="AW67" s="17">
        <f t="shared" si="125"/>
        <v>2.6701748656709726E-2</v>
      </c>
      <c r="AX67" s="17">
        <f t="shared" si="125"/>
        <v>7.3164997595138559E-2</v>
      </c>
      <c r="AY67" s="17">
        <f t="shared" si="125"/>
        <v>0.21218442909125418</v>
      </c>
      <c r="AZ67" s="17">
        <f t="shared" si="125"/>
        <v>0.10296798806133274</v>
      </c>
    </row>
    <row r="68" spans="1:52" s="53" customFormat="1" ht="14" customHeight="1" x14ac:dyDescent="0.35">
      <c r="A68" s="53" t="s">
        <v>37</v>
      </c>
      <c r="B68" s="54">
        <f t="shared" ref="B68:M68" si="126">IF(B$63&gt;15,B47/B$63*15,B47)</f>
        <v>1.2641255873401114</v>
      </c>
      <c r="C68" s="54">
        <f t="shared" si="126"/>
        <v>1.2704200442812124</v>
      </c>
      <c r="D68" s="54">
        <f t="shared" si="126"/>
        <v>1.2848480199145824</v>
      </c>
      <c r="E68" s="54">
        <f t="shared" si="126"/>
        <v>1.304577296371964</v>
      </c>
      <c r="F68" s="54">
        <f t="shared" si="126"/>
        <v>1.4736477883157333</v>
      </c>
      <c r="G68" s="54">
        <f t="shared" si="126"/>
        <v>1.4807568086459415</v>
      </c>
      <c r="H68" s="54">
        <f t="shared" si="126"/>
        <v>1.9548151503334672</v>
      </c>
      <c r="I68" s="54">
        <f t="shared" si="126"/>
        <v>1.9533610696813091</v>
      </c>
      <c r="J68" s="54">
        <f t="shared" si="126"/>
        <v>1.9890695571107067</v>
      </c>
      <c r="K68" s="54">
        <f t="shared" si="126"/>
        <v>2.2656427738130982</v>
      </c>
      <c r="L68" s="54">
        <f t="shared" si="126"/>
        <v>2.4332629266500967</v>
      </c>
      <c r="M68" s="54">
        <f t="shared" si="126"/>
        <v>2.7071789583178991</v>
      </c>
      <c r="N68" s="54"/>
      <c r="O68" s="54">
        <f t="shared" si="120"/>
        <v>3.3639483618770929</v>
      </c>
      <c r="P68" s="54">
        <f t="shared" si="120"/>
        <v>3.0559187019639111</v>
      </c>
      <c r="Q68" s="54">
        <f t="shared" si="120"/>
        <v>2.5766545703690311</v>
      </c>
      <c r="R68" s="54">
        <f t="shared" si="120"/>
        <v>2.2983843582575494</v>
      </c>
      <c r="S68" s="54">
        <f t="shared" si="120"/>
        <v>1.8922947274337802</v>
      </c>
      <c r="T68" s="54">
        <f t="shared" si="120"/>
        <v>1.6152178532483228</v>
      </c>
      <c r="U68" s="54">
        <f t="shared" si="120"/>
        <v>1.3526049833836016</v>
      </c>
      <c r="V68" s="54">
        <f t="shared" si="120"/>
        <v>1.1632340584784673</v>
      </c>
      <c r="W68" s="54"/>
      <c r="X68" s="54">
        <f t="shared" si="121"/>
        <v>2.4001873717382196</v>
      </c>
      <c r="Y68" s="54">
        <f t="shared" si="121"/>
        <v>2.2698197221227043</v>
      </c>
      <c r="Z68" s="54">
        <f t="shared" si="121"/>
        <v>2.6953306210915815</v>
      </c>
      <c r="AA68" s="54">
        <f t="shared" si="121"/>
        <v>2.5726955869089418</v>
      </c>
      <c r="AB68" s="54">
        <f t="shared" si="121"/>
        <v>2.9978843474038146</v>
      </c>
      <c r="AC68" s="55">
        <f t="shared" si="121"/>
        <v>2.6930332252535076</v>
      </c>
      <c r="AD68" s="54">
        <f t="shared" si="121"/>
        <v>3.5118045866323153</v>
      </c>
      <c r="AE68" s="54">
        <f t="shared" si="121"/>
        <v>3.4373443079991239</v>
      </c>
      <c r="AF68" s="54"/>
      <c r="AG68" s="54">
        <f t="shared" si="122"/>
        <v>2.3004353726094613</v>
      </c>
      <c r="AH68" s="54">
        <f t="shared" si="122"/>
        <v>2.4046672010445866</v>
      </c>
      <c r="AI68" s="54"/>
      <c r="AJ68" s="54">
        <f t="shared" ref="AJ68:AZ68" si="127">IF(AJ$63&gt;15,AJ47/AJ$63*15,AJ47)</f>
        <v>0.74389524617467995</v>
      </c>
      <c r="AK68" s="54">
        <f t="shared" si="127"/>
        <v>0.83092386306538513</v>
      </c>
      <c r="AL68" s="54">
        <f t="shared" si="127"/>
        <v>1.6940027875792734</v>
      </c>
      <c r="AM68" s="55">
        <f t="shared" si="127"/>
        <v>2.314313310363695</v>
      </c>
      <c r="AN68" s="55">
        <f t="shared" si="127"/>
        <v>2.17930572783041</v>
      </c>
      <c r="AO68" s="55">
        <f t="shared" si="127"/>
        <v>2.2911886766931766</v>
      </c>
      <c r="AP68" s="54">
        <f t="shared" si="127"/>
        <v>0.66575542903326435</v>
      </c>
      <c r="AQ68" s="54">
        <f t="shared" si="127"/>
        <v>1.0615923920281236</v>
      </c>
      <c r="AR68" s="54">
        <f t="shared" si="127"/>
        <v>0.78429102674342543</v>
      </c>
      <c r="AS68" s="54">
        <f t="shared" si="127"/>
        <v>1.7650869926215769</v>
      </c>
      <c r="AT68" s="54">
        <f t="shared" si="127"/>
        <v>1.7780420146463891</v>
      </c>
      <c r="AU68" s="54">
        <f t="shared" si="127"/>
        <v>1.4245183214470931</v>
      </c>
      <c r="AV68" s="54">
        <f t="shared" si="127"/>
        <v>1.6462486267535723</v>
      </c>
      <c r="AW68" s="54">
        <f t="shared" si="127"/>
        <v>0.27278064789869139</v>
      </c>
      <c r="AX68" s="54">
        <f t="shared" si="127"/>
        <v>0.88757811338399228</v>
      </c>
      <c r="AY68" s="54">
        <f t="shared" si="127"/>
        <v>1.6155491786511167</v>
      </c>
      <c r="AZ68" s="54">
        <f t="shared" si="127"/>
        <v>0.66529880177102096</v>
      </c>
    </row>
    <row r="69" spans="1:52" ht="14.4" customHeight="1" x14ac:dyDescent="0.35">
      <c r="A69" s="10" t="s">
        <v>41</v>
      </c>
      <c r="B69" s="17">
        <f t="shared" ref="B69:M69" si="128">IF(B$63&gt;15,B48/B$63*15,B48)</f>
        <v>0</v>
      </c>
      <c r="C69" s="17">
        <f t="shared" si="128"/>
        <v>0</v>
      </c>
      <c r="D69" s="17">
        <f t="shared" si="128"/>
        <v>0</v>
      </c>
      <c r="E69" s="17">
        <f t="shared" si="128"/>
        <v>0</v>
      </c>
      <c r="F69" s="17">
        <f t="shared" si="128"/>
        <v>0</v>
      </c>
      <c r="G69" s="17">
        <f t="shared" si="128"/>
        <v>0</v>
      </c>
      <c r="H69" s="17">
        <f t="shared" si="128"/>
        <v>0</v>
      </c>
      <c r="I69" s="17">
        <f t="shared" si="128"/>
        <v>0</v>
      </c>
      <c r="J69" s="17">
        <f t="shared" si="128"/>
        <v>0</v>
      </c>
      <c r="K69" s="17">
        <f t="shared" si="128"/>
        <v>0</v>
      </c>
      <c r="L69" s="17">
        <f t="shared" si="128"/>
        <v>0</v>
      </c>
      <c r="M69" s="17">
        <f t="shared" si="128"/>
        <v>0</v>
      </c>
      <c r="N69" s="17"/>
      <c r="O69" s="17">
        <f t="shared" si="120"/>
        <v>0</v>
      </c>
      <c r="P69" s="17">
        <f t="shared" si="120"/>
        <v>0</v>
      </c>
      <c r="Q69" s="17">
        <f t="shared" si="120"/>
        <v>0</v>
      </c>
      <c r="R69" s="17">
        <f t="shared" si="120"/>
        <v>0</v>
      </c>
      <c r="S69" s="17">
        <f t="shared" si="120"/>
        <v>0</v>
      </c>
      <c r="T69" s="17">
        <f t="shared" si="120"/>
        <v>0</v>
      </c>
      <c r="U69" s="17">
        <f t="shared" si="120"/>
        <v>0</v>
      </c>
      <c r="V69" s="17">
        <f t="shared" si="120"/>
        <v>0</v>
      </c>
      <c r="W69" s="17"/>
      <c r="X69" s="17">
        <f t="shared" si="121"/>
        <v>9.7142823381736309E-3</v>
      </c>
      <c r="Y69" s="17">
        <f t="shared" si="121"/>
        <v>1.3075371381099722E-2</v>
      </c>
      <c r="Z69" s="17">
        <f t="shared" si="121"/>
        <v>0</v>
      </c>
      <c r="AA69" s="17">
        <f t="shared" si="121"/>
        <v>0</v>
      </c>
      <c r="AB69" s="17">
        <f t="shared" si="121"/>
        <v>5.9783040618107816E-3</v>
      </c>
      <c r="AC69" s="30">
        <f t="shared" si="121"/>
        <v>2.4546128848693936E-3</v>
      </c>
      <c r="AD69" s="17">
        <f t="shared" si="121"/>
        <v>0</v>
      </c>
      <c r="AE69" s="17">
        <f t="shared" si="121"/>
        <v>8.2311894007706127E-3</v>
      </c>
      <c r="AF69" s="17"/>
      <c r="AG69" s="17">
        <f t="shared" si="122"/>
        <v>0</v>
      </c>
      <c r="AH69" s="17">
        <f t="shared" si="122"/>
        <v>0</v>
      </c>
      <c r="AI69" s="17"/>
      <c r="AJ69" s="17">
        <f t="shared" ref="AJ69:AZ69" si="129">IF(AJ$63&gt;15,AJ48/AJ$63*15,AJ48)</f>
        <v>0</v>
      </c>
      <c r="AK69" s="17">
        <f t="shared" si="129"/>
        <v>1.1834759498784589E-3</v>
      </c>
      <c r="AL69" s="17">
        <f t="shared" si="129"/>
        <v>0</v>
      </c>
      <c r="AM69" s="30">
        <f t="shared" si="129"/>
        <v>0</v>
      </c>
      <c r="AN69" s="30">
        <f t="shared" si="129"/>
        <v>5.9477868195128439E-3</v>
      </c>
      <c r="AO69" s="30">
        <f t="shared" si="129"/>
        <v>0</v>
      </c>
      <c r="AP69" s="17">
        <f t="shared" si="129"/>
        <v>0</v>
      </c>
      <c r="AQ69" s="17">
        <f t="shared" si="129"/>
        <v>0</v>
      </c>
      <c r="AR69" s="17">
        <f t="shared" si="129"/>
        <v>0</v>
      </c>
      <c r="AS69" s="17">
        <f t="shared" si="129"/>
        <v>0</v>
      </c>
      <c r="AT69" s="17">
        <f t="shared" si="129"/>
        <v>4.7854850567408619E-3</v>
      </c>
      <c r="AU69" s="17">
        <f t="shared" si="129"/>
        <v>0</v>
      </c>
      <c r="AV69" s="17">
        <f t="shared" si="129"/>
        <v>0</v>
      </c>
      <c r="AW69" s="17">
        <f t="shared" si="129"/>
        <v>0</v>
      </c>
      <c r="AX69" s="17">
        <f t="shared" si="129"/>
        <v>5.8260579634520715E-3</v>
      </c>
      <c r="AY69" s="17">
        <f t="shared" si="129"/>
        <v>0</v>
      </c>
      <c r="AZ69" s="17">
        <f t="shared" si="129"/>
        <v>1.1157730369885524E-3</v>
      </c>
    </row>
    <row r="70" spans="1:52" ht="14.4" customHeight="1" x14ac:dyDescent="0.35">
      <c r="A70" s="10" t="s">
        <v>29</v>
      </c>
      <c r="B70" s="17">
        <f t="shared" ref="B70:M70" si="130">IF(B$63&gt;15,B49/B$63*15,B49)</f>
        <v>1.7525470146808111</v>
      </c>
      <c r="C70" s="17">
        <f t="shared" si="130"/>
        <v>1.6971031210961982</v>
      </c>
      <c r="D70" s="17">
        <f t="shared" si="130"/>
        <v>1.7360764614479536</v>
      </c>
      <c r="E70" s="17">
        <f t="shared" si="130"/>
        <v>1.7282662879193986</v>
      </c>
      <c r="F70" s="17">
        <f t="shared" si="130"/>
        <v>1.9914164996180455</v>
      </c>
      <c r="G70" s="17">
        <f t="shared" si="130"/>
        <v>1.8479576468603334</v>
      </c>
      <c r="H70" s="17">
        <f t="shared" si="130"/>
        <v>2.2180665394635795</v>
      </c>
      <c r="I70" s="17">
        <f t="shared" si="130"/>
        <v>1.4232235899744203</v>
      </c>
      <c r="J70" s="17">
        <f t="shared" si="130"/>
        <v>0.87207787590031871</v>
      </c>
      <c r="K70" s="17">
        <f t="shared" si="130"/>
        <v>2.4463015652226598</v>
      </c>
      <c r="L70" s="17">
        <f t="shared" si="130"/>
        <v>2.8379259260431637</v>
      </c>
      <c r="M70" s="17">
        <f t="shared" si="130"/>
        <v>2.5303184486507155</v>
      </c>
      <c r="N70" s="17"/>
      <c r="O70" s="17">
        <f t="shared" si="120"/>
        <v>2.0406076337732051</v>
      </c>
      <c r="P70" s="17">
        <f t="shared" si="120"/>
        <v>1.7687942839688546</v>
      </c>
      <c r="Q70" s="17">
        <f t="shared" si="120"/>
        <v>1.9500223398773293</v>
      </c>
      <c r="R70" s="17">
        <f t="shared" si="120"/>
        <v>1.8555782675461998</v>
      </c>
      <c r="S70" s="17">
        <f t="shared" si="120"/>
        <v>1.8628922529769927</v>
      </c>
      <c r="T70" s="17">
        <f t="shared" si="120"/>
        <v>2.1469453973439343</v>
      </c>
      <c r="U70" s="17">
        <f t="shared" si="120"/>
        <v>2.0248067754384946</v>
      </c>
      <c r="V70" s="17">
        <f t="shared" si="120"/>
        <v>2.0046079426791206</v>
      </c>
      <c r="W70" s="17"/>
      <c r="X70" s="17">
        <f t="shared" si="121"/>
        <v>1.9831208526129733</v>
      </c>
      <c r="Y70" s="17">
        <f t="shared" si="121"/>
        <v>1.7325736928975606</v>
      </c>
      <c r="Z70" s="17">
        <f t="shared" si="121"/>
        <v>2.3060080855423855</v>
      </c>
      <c r="AA70" s="17">
        <f t="shared" si="121"/>
        <v>2.3173549850726971</v>
      </c>
      <c r="AB70" s="17">
        <f t="shared" si="121"/>
        <v>2.1171157332615613</v>
      </c>
      <c r="AC70" s="30">
        <f t="shared" si="121"/>
        <v>2.1627641467234642</v>
      </c>
      <c r="AD70" s="17">
        <f t="shared" si="121"/>
        <v>2.1255906728076601</v>
      </c>
      <c r="AE70" s="17">
        <f t="shared" si="121"/>
        <v>2.0273713727014284</v>
      </c>
      <c r="AF70" s="17"/>
      <c r="AG70" s="17">
        <f t="shared" si="122"/>
        <v>1.8219781437090212</v>
      </c>
      <c r="AH70" s="17">
        <f t="shared" si="122"/>
        <v>2.1122682771277486</v>
      </c>
      <c r="AI70" s="17"/>
      <c r="AJ70" s="17">
        <f t="shared" ref="AJ70:AZ70" si="131">IF(AJ$63&gt;15,AJ49/AJ$63*15,AJ49)</f>
        <v>2.1408005336085583</v>
      </c>
      <c r="AK70" s="17">
        <f t="shared" si="131"/>
        <v>2.2920755660389172</v>
      </c>
      <c r="AL70" s="17">
        <f t="shared" si="131"/>
        <v>2.4015506648805394</v>
      </c>
      <c r="AM70" s="30">
        <f t="shared" si="131"/>
        <v>2.3675998501930051</v>
      </c>
      <c r="AN70" s="30">
        <f t="shared" si="131"/>
        <v>2.2346499478261586</v>
      </c>
      <c r="AO70" s="30">
        <f t="shared" si="131"/>
        <v>2.0797446416530176</v>
      </c>
      <c r="AP70" s="17">
        <f t="shared" si="131"/>
        <v>2.1583411428117256</v>
      </c>
      <c r="AQ70" s="17">
        <f t="shared" si="131"/>
        <v>2.2132283385257936</v>
      </c>
      <c r="AR70" s="17">
        <f t="shared" si="131"/>
        <v>2.4016749084399116</v>
      </c>
      <c r="AS70" s="17">
        <f t="shared" si="131"/>
        <v>3.1063226315506141</v>
      </c>
      <c r="AT70" s="17">
        <f t="shared" si="131"/>
        <v>2.9029565601038194</v>
      </c>
      <c r="AU70" s="17">
        <f t="shared" si="131"/>
        <v>2.0179430729422592</v>
      </c>
      <c r="AV70" s="17">
        <f t="shared" si="131"/>
        <v>1.9329678242997022</v>
      </c>
      <c r="AW70" s="17">
        <f t="shared" si="131"/>
        <v>1.7325329656794464</v>
      </c>
      <c r="AX70" s="17">
        <f t="shared" si="131"/>
        <v>2.1211277099146306</v>
      </c>
      <c r="AY70" s="17">
        <f t="shared" si="131"/>
        <v>1.8110743736525696</v>
      </c>
      <c r="AZ70" s="17">
        <f t="shared" si="131"/>
        <v>0.90049550794085031</v>
      </c>
    </row>
    <row r="71" spans="1:52" ht="14.4" customHeight="1" x14ac:dyDescent="0.35">
      <c r="A71" s="10" t="s">
        <v>28</v>
      </c>
      <c r="B71" s="17">
        <f t="shared" ref="B71:M71" si="132">IF(B$63&gt;15,B50/B$63*15,B50)</f>
        <v>8.6288014537474172E-2</v>
      </c>
      <c r="C71" s="17">
        <f t="shared" si="132"/>
        <v>9.1548745420917205E-2</v>
      </c>
      <c r="D71" s="17">
        <f t="shared" si="132"/>
        <v>8.3275841194163286E-2</v>
      </c>
      <c r="E71" s="17">
        <f t="shared" si="132"/>
        <v>8.4779449112285576E-2</v>
      </c>
      <c r="F71" s="17">
        <f t="shared" si="132"/>
        <v>8.9709197004131908E-2</v>
      </c>
      <c r="G71" s="17">
        <f t="shared" si="132"/>
        <v>8.1392452865854503E-2</v>
      </c>
      <c r="H71" s="17">
        <f t="shared" si="132"/>
        <v>9.257364450113216E-2</v>
      </c>
      <c r="I71" s="17">
        <f t="shared" si="132"/>
        <v>4.5844162592745735E-2</v>
      </c>
      <c r="J71" s="17">
        <f t="shared" si="132"/>
        <v>4.9795152450870218E-2</v>
      </c>
      <c r="K71" s="17">
        <f t="shared" si="132"/>
        <v>8.5170009875127212E-2</v>
      </c>
      <c r="L71" s="17">
        <f t="shared" si="132"/>
        <v>6.3660458367358397E-2</v>
      </c>
      <c r="M71" s="17">
        <f t="shared" si="132"/>
        <v>6.1157379465618063E-2</v>
      </c>
      <c r="N71" s="17"/>
      <c r="O71" s="17">
        <f t="shared" si="120"/>
        <v>2.3898973082699386E-2</v>
      </c>
      <c r="P71" s="17">
        <f t="shared" si="120"/>
        <v>6.8977616292588528E-2</v>
      </c>
      <c r="Q71" s="17">
        <f t="shared" si="120"/>
        <v>2.9012668965539154E-2</v>
      </c>
      <c r="R71" s="17">
        <f t="shared" si="120"/>
        <v>4.941751962147279E-2</v>
      </c>
      <c r="S71" s="17">
        <f t="shared" si="120"/>
        <v>2.5044862495733539E-2</v>
      </c>
      <c r="T71" s="17">
        <f t="shared" si="120"/>
        <v>3.0314927821500189E-2</v>
      </c>
      <c r="U71" s="17">
        <f t="shared" si="120"/>
        <v>5.4568293325676781E-2</v>
      </c>
      <c r="V71" s="17">
        <f t="shared" si="120"/>
        <v>4.5120455806940817E-2</v>
      </c>
      <c r="W71" s="17"/>
      <c r="X71" s="17">
        <f t="shared" si="121"/>
        <v>5.2034491594071447E-2</v>
      </c>
      <c r="Y71" s="17">
        <f t="shared" si="121"/>
        <v>3.8202623829390908E-2</v>
      </c>
      <c r="Z71" s="17">
        <f t="shared" si="121"/>
        <v>4.6427394873067171E-2</v>
      </c>
      <c r="AA71" s="17">
        <f t="shared" si="121"/>
        <v>3.0497648303091093E-2</v>
      </c>
      <c r="AB71" s="17">
        <f t="shared" si="121"/>
        <v>4.2270026970684875E-2</v>
      </c>
      <c r="AC71" s="30">
        <f t="shared" si="121"/>
        <v>3.5499919449614531E-2</v>
      </c>
      <c r="AD71" s="17">
        <f t="shared" si="121"/>
        <v>2.5238296819190188E-2</v>
      </c>
      <c r="AE71" s="17">
        <f t="shared" si="121"/>
        <v>3.0233357967349349E-2</v>
      </c>
      <c r="AF71" s="17"/>
      <c r="AG71" s="17">
        <f t="shared" si="122"/>
        <v>2.6743824354541493E-2</v>
      </c>
      <c r="AH71" s="17">
        <f t="shared" si="122"/>
        <v>4.8592901044905934E-2</v>
      </c>
      <c r="AI71" s="17"/>
      <c r="AJ71" s="17">
        <f t="shared" ref="AJ71:AZ71" si="133">IF(AJ$63&gt;15,AJ50/AJ$63*15,AJ50)</f>
        <v>5.4577908843877893E-2</v>
      </c>
      <c r="AK71" s="17">
        <f t="shared" si="133"/>
        <v>4.6910682379046997E-2</v>
      </c>
      <c r="AL71" s="17">
        <f t="shared" si="133"/>
        <v>4.4385450671830744E-2</v>
      </c>
      <c r="AM71" s="30">
        <f t="shared" si="133"/>
        <v>3.92689078491264E-2</v>
      </c>
      <c r="AN71" s="30">
        <f t="shared" si="133"/>
        <v>3.4408024873937668E-2</v>
      </c>
      <c r="AO71" s="30">
        <f t="shared" si="133"/>
        <v>2.786569534972675E-2</v>
      </c>
      <c r="AP71" s="17">
        <f t="shared" si="133"/>
        <v>4.9709990530743091E-2</v>
      </c>
      <c r="AQ71" s="17">
        <f t="shared" si="133"/>
        <v>6.3370816723300805E-2</v>
      </c>
      <c r="AR71" s="17">
        <f t="shared" si="133"/>
        <v>7.5152889774199511E-2</v>
      </c>
      <c r="AS71" s="17">
        <f t="shared" si="133"/>
        <v>8.3879465672579701E-2</v>
      </c>
      <c r="AT71" s="17">
        <f t="shared" si="133"/>
        <v>8.7153628974942915E-2</v>
      </c>
      <c r="AU71" s="17">
        <f t="shared" si="133"/>
        <v>4.8337290291409672E-2</v>
      </c>
      <c r="AV71" s="17">
        <f t="shared" si="133"/>
        <v>4.4833642359151861E-2</v>
      </c>
      <c r="AW71" s="17">
        <f t="shared" si="133"/>
        <v>6.2540161402011726E-2</v>
      </c>
      <c r="AX71" s="17">
        <f t="shared" si="133"/>
        <v>9.9863175830342432E-2</v>
      </c>
      <c r="AY71" s="17">
        <f t="shared" si="133"/>
        <v>3.3599437376354603E-2</v>
      </c>
      <c r="AZ71" s="17">
        <f t="shared" si="133"/>
        <v>1.4343914832103906E-2</v>
      </c>
    </row>
    <row r="72" spans="1:52" ht="14.4" customHeight="1" x14ac:dyDescent="0.35">
      <c r="A72" s="10" t="s">
        <v>30</v>
      </c>
      <c r="B72" s="17">
        <f t="shared" ref="B72:M72" si="134">IF(B$63&gt;15,B51/B$63*15,B51)</f>
        <v>3.1545684470826512</v>
      </c>
      <c r="C72" s="17">
        <f t="shared" si="134"/>
        <v>3.1006573758908482</v>
      </c>
      <c r="D72" s="17">
        <f t="shared" si="134"/>
        <v>3.075793686680854</v>
      </c>
      <c r="E72" s="17">
        <f t="shared" si="134"/>
        <v>3.0611104333303962</v>
      </c>
      <c r="F72" s="17">
        <f t="shared" si="134"/>
        <v>2.7389873323035743</v>
      </c>
      <c r="G72" s="17">
        <f t="shared" si="134"/>
        <v>2.8950169498227529</v>
      </c>
      <c r="H72" s="17">
        <f t="shared" si="134"/>
        <v>2.3251055486971777</v>
      </c>
      <c r="I72" s="17">
        <f t="shared" si="134"/>
        <v>3.2384104047230542</v>
      </c>
      <c r="J72" s="17">
        <f t="shared" si="134"/>
        <v>3.8177525561486876</v>
      </c>
      <c r="K72" s="17">
        <f t="shared" si="134"/>
        <v>1.9421233319918503</v>
      </c>
      <c r="L72" s="17">
        <f t="shared" si="134"/>
        <v>1.4085669882629543</v>
      </c>
      <c r="M72" s="17">
        <f t="shared" si="134"/>
        <v>1.5944112272321296</v>
      </c>
      <c r="N72" s="17"/>
      <c r="O72" s="17">
        <f t="shared" si="120"/>
        <v>1.5187030575743055</v>
      </c>
      <c r="P72" s="17">
        <f t="shared" si="120"/>
        <v>1.9207771888477654</v>
      </c>
      <c r="Q72" s="17">
        <f t="shared" si="120"/>
        <v>2.0025782579426603</v>
      </c>
      <c r="R72" s="17">
        <f t="shared" si="120"/>
        <v>2.2135627736445307</v>
      </c>
      <c r="S72" s="17">
        <f t="shared" si="120"/>
        <v>2.384728978590311</v>
      </c>
      <c r="T72" s="17">
        <f t="shared" si="120"/>
        <v>2.2742805801526202</v>
      </c>
      <c r="U72" s="17">
        <f t="shared" si="120"/>
        <v>2.5417760893838319</v>
      </c>
      <c r="V72" s="17">
        <f t="shared" si="120"/>
        <v>2.7552215605559813</v>
      </c>
      <c r="W72" s="17"/>
      <c r="X72" s="17">
        <f t="shared" si="121"/>
        <v>2.1247234590003279</v>
      </c>
      <c r="Y72" s="17">
        <f t="shared" si="121"/>
        <v>2.5057448901051673</v>
      </c>
      <c r="Z72" s="17">
        <f t="shared" si="121"/>
        <v>1.7931722866254349</v>
      </c>
      <c r="AA72" s="17">
        <f t="shared" si="121"/>
        <v>1.8227866170926323</v>
      </c>
      <c r="AB72" s="17">
        <f t="shared" si="121"/>
        <v>1.9320684977435274</v>
      </c>
      <c r="AC72" s="30">
        <f t="shared" si="121"/>
        <v>1.9623775561449381</v>
      </c>
      <c r="AD72" s="17">
        <f t="shared" si="121"/>
        <v>1.4081289207301901</v>
      </c>
      <c r="AE72" s="17">
        <f t="shared" si="121"/>
        <v>1.4766327151914247</v>
      </c>
      <c r="AF72" s="17"/>
      <c r="AG72" s="17">
        <f t="shared" si="122"/>
        <v>2.0133235165441947</v>
      </c>
      <c r="AH72" s="17">
        <f t="shared" si="122"/>
        <v>1.8355101527674429</v>
      </c>
      <c r="AI72" s="17"/>
      <c r="AJ72" s="17">
        <f t="shared" ref="AJ72:AZ72" si="135">IF(AJ$63&gt;15,AJ51/AJ$63*15,AJ51)</f>
        <v>2.768258111386745</v>
      </c>
      <c r="AK72" s="17">
        <f t="shared" si="135"/>
        <v>2.5461195008132647</v>
      </c>
      <c r="AL72" s="17">
        <f t="shared" si="135"/>
        <v>2.2409358003532418</v>
      </c>
      <c r="AM72" s="30">
        <f t="shared" si="135"/>
        <v>1.7256439854137089</v>
      </c>
      <c r="AN72" s="30">
        <f t="shared" si="135"/>
        <v>2.1823878345082619</v>
      </c>
      <c r="AO72" s="30">
        <f t="shared" si="135"/>
        <v>2.2449144061200843</v>
      </c>
      <c r="AP72" s="17">
        <f t="shared" si="135"/>
        <v>2.7756737844419921</v>
      </c>
      <c r="AQ72" s="17">
        <f t="shared" si="135"/>
        <v>2.5674993221243207</v>
      </c>
      <c r="AR72" s="17">
        <f t="shared" si="135"/>
        <v>2.6211954256803667</v>
      </c>
      <c r="AS72" s="17">
        <f t="shared" si="135"/>
        <v>1.4672290903933636</v>
      </c>
      <c r="AT72" s="17">
        <f t="shared" si="135"/>
        <v>1.4504763365273599</v>
      </c>
      <c r="AU72" s="17">
        <f t="shared" si="135"/>
        <v>2.6678859713617991</v>
      </c>
      <c r="AV72" s="17">
        <f t="shared" si="135"/>
        <v>2.6346874481932772</v>
      </c>
      <c r="AW72" s="17">
        <f t="shared" si="135"/>
        <v>3.687456597219636</v>
      </c>
      <c r="AX72" s="17">
        <f t="shared" si="135"/>
        <v>2.7550915529854931</v>
      </c>
      <c r="AY72" s="17">
        <f t="shared" si="135"/>
        <v>3.0181482689717427</v>
      </c>
      <c r="AZ72" s="17">
        <f t="shared" si="135"/>
        <v>3.904698774987974</v>
      </c>
    </row>
    <row r="73" spans="1:52" ht="14.4" customHeight="1" x14ac:dyDescent="0.35">
      <c r="A73" s="10" t="s">
        <v>27</v>
      </c>
      <c r="B73" s="17">
        <f t="shared" ref="B73:M73" si="136">IF(B$63&gt;15,B52/B$63*15,B52)</f>
        <v>1.8150689170974832</v>
      </c>
      <c r="C73" s="17">
        <f t="shared" si="136"/>
        <v>1.8091151671721908</v>
      </c>
      <c r="D73" s="17">
        <f t="shared" si="136"/>
        <v>1.7753436717331907</v>
      </c>
      <c r="E73" s="17">
        <f t="shared" si="136"/>
        <v>1.8420958472204574</v>
      </c>
      <c r="F73" s="17">
        <f t="shared" si="136"/>
        <v>1.7810274764664191</v>
      </c>
      <c r="G73" s="17">
        <f t="shared" si="136"/>
        <v>1.767237333293777</v>
      </c>
      <c r="H73" s="17">
        <f t="shared" si="136"/>
        <v>1.8356984209314198</v>
      </c>
      <c r="I73" s="17">
        <f t="shared" si="136"/>
        <v>1.7570156743359533</v>
      </c>
      <c r="J73" s="17">
        <f t="shared" si="136"/>
        <v>1.7345421375908987</v>
      </c>
      <c r="K73" s="17">
        <f t="shared" si="136"/>
        <v>1.8363223667387925</v>
      </c>
      <c r="L73" s="17">
        <f t="shared" si="136"/>
        <v>1.9047799914065588</v>
      </c>
      <c r="M73" s="17">
        <f t="shared" si="136"/>
        <v>1.8132089592799312</v>
      </c>
      <c r="N73" s="17"/>
      <c r="O73" s="17">
        <f t="shared" si="120"/>
        <v>1.5227383309842657</v>
      </c>
      <c r="P73" s="17">
        <f t="shared" si="120"/>
        <v>1.6734476832096001</v>
      </c>
      <c r="Q73" s="17">
        <f t="shared" si="120"/>
        <v>1.643557015941763</v>
      </c>
      <c r="R73" s="17">
        <f t="shared" si="120"/>
        <v>1.5628189017644563</v>
      </c>
      <c r="S73" s="17">
        <f t="shared" si="120"/>
        <v>1.8169366154297677</v>
      </c>
      <c r="T73" s="17">
        <f t="shared" si="120"/>
        <v>1.733655246365988</v>
      </c>
      <c r="U73" s="17">
        <f t="shared" si="120"/>
        <v>1.8300563815776321</v>
      </c>
      <c r="V73" s="17">
        <f t="shared" si="120"/>
        <v>1.726579421530023</v>
      </c>
      <c r="W73" s="17"/>
      <c r="X73" s="17">
        <f t="shared" si="121"/>
        <v>1.9549491618401877</v>
      </c>
      <c r="Y73" s="17">
        <f t="shared" si="121"/>
        <v>1.9265967362065091</v>
      </c>
      <c r="Z73" s="17">
        <f t="shared" si="121"/>
        <v>1.867948955764728</v>
      </c>
      <c r="AA73" s="17">
        <f t="shared" si="121"/>
        <v>1.8485902311365077</v>
      </c>
      <c r="AB73" s="17">
        <f t="shared" si="121"/>
        <v>1.8374661313057703</v>
      </c>
      <c r="AC73" s="30">
        <f t="shared" si="121"/>
        <v>1.8811087847279313</v>
      </c>
      <c r="AD73" s="17">
        <f t="shared" si="121"/>
        <v>1.7335947232792164</v>
      </c>
      <c r="AE73" s="17">
        <f t="shared" si="121"/>
        <v>1.7592676671971867</v>
      </c>
      <c r="AF73" s="17"/>
      <c r="AG73" s="17">
        <f t="shared" si="122"/>
        <v>1.4762495106930995</v>
      </c>
      <c r="AH73" s="17">
        <f t="shared" si="122"/>
        <v>1.5004891941902185</v>
      </c>
      <c r="AI73" s="17"/>
      <c r="AJ73" s="17">
        <f t="shared" ref="AJ73:AZ73" si="137">IF(AJ$63&gt;15,AJ52/AJ$63*15,AJ52)</f>
        <v>1.7354297784552177</v>
      </c>
      <c r="AK73" s="17">
        <f t="shared" si="137"/>
        <v>1.7449646160262309</v>
      </c>
      <c r="AL73" s="17">
        <f t="shared" si="137"/>
        <v>1.6715832538834841</v>
      </c>
      <c r="AM73" s="30">
        <f t="shared" si="137"/>
        <v>1.6504868056875028</v>
      </c>
      <c r="AN73" s="30">
        <f t="shared" si="137"/>
        <v>1.6459226609410333</v>
      </c>
      <c r="AO73" s="30">
        <f t="shared" si="137"/>
        <v>1.6471305479430662</v>
      </c>
      <c r="AP73" s="17">
        <f t="shared" si="137"/>
        <v>1.6868292152554509</v>
      </c>
      <c r="AQ73" s="17">
        <f t="shared" si="137"/>
        <v>1.7808885484245269</v>
      </c>
      <c r="AR73" s="17">
        <f t="shared" si="137"/>
        <v>1.5464360140495343</v>
      </c>
      <c r="AS73" s="17">
        <f t="shared" si="137"/>
        <v>1.6471045543357288</v>
      </c>
      <c r="AT73" s="17">
        <f t="shared" si="137"/>
        <v>1.6958832484534707</v>
      </c>
      <c r="AU73" s="17">
        <f t="shared" si="137"/>
        <v>1.6697636593210556</v>
      </c>
      <c r="AV73" s="17">
        <f t="shared" si="137"/>
        <v>1.6116282045604882</v>
      </c>
      <c r="AW73" s="17">
        <f t="shared" si="137"/>
        <v>1.6142051968715807</v>
      </c>
      <c r="AX73" s="17">
        <f t="shared" si="137"/>
        <v>1.6643463210202896</v>
      </c>
      <c r="AY73" s="17">
        <f t="shared" si="137"/>
        <v>1.5962242309789494</v>
      </c>
      <c r="AZ73" s="17">
        <f t="shared" si="137"/>
        <v>1.8311262909259165</v>
      </c>
    </row>
    <row r="74" spans="1:52" ht="14.4" customHeight="1" x14ac:dyDescent="0.35">
      <c r="A74" s="10" t="s">
        <v>25</v>
      </c>
      <c r="B74" s="17">
        <f t="shared" ref="B74:M74" si="138">IF(B$63&gt;15,B53/B$63*15,B53)</f>
        <v>0.44018829135701859</v>
      </c>
      <c r="C74" s="17">
        <f t="shared" si="138"/>
        <v>0.36531864634855449</v>
      </c>
      <c r="D74" s="17">
        <f t="shared" si="138"/>
        <v>0.437316804489146</v>
      </c>
      <c r="E74" s="17">
        <f t="shared" si="138"/>
        <v>0.44806681693180284</v>
      </c>
      <c r="F74" s="17">
        <f t="shared" si="138"/>
        <v>0.4192598355431823</v>
      </c>
      <c r="G74" s="17">
        <f t="shared" si="138"/>
        <v>0.42546341030413276</v>
      </c>
      <c r="H74" s="17">
        <f t="shared" si="138"/>
        <v>0.46963552594234692</v>
      </c>
      <c r="I74" s="17">
        <f t="shared" si="138"/>
        <v>0.58993899918538006</v>
      </c>
      <c r="J74" s="17">
        <f t="shared" si="138"/>
        <v>0.50876327159574297</v>
      </c>
      <c r="K74" s="17">
        <f t="shared" si="138"/>
        <v>0.43579558374025845</v>
      </c>
      <c r="L74" s="17">
        <f t="shared" si="138"/>
        <v>0.41338044988625389</v>
      </c>
      <c r="M74" s="17">
        <f t="shared" si="138"/>
        <v>0.44623179709522348</v>
      </c>
      <c r="N74" s="17"/>
      <c r="O74" s="17">
        <f t="shared" si="120"/>
        <v>0.63920485603517074</v>
      </c>
      <c r="P74" s="17">
        <f t="shared" si="120"/>
        <v>0.49624286433259479</v>
      </c>
      <c r="Q74" s="17">
        <f t="shared" si="120"/>
        <v>0.50242419697451446</v>
      </c>
      <c r="R74" s="17">
        <f t="shared" si="120"/>
        <v>0.4468270855028994</v>
      </c>
      <c r="S74" s="17">
        <f t="shared" si="120"/>
        <v>0.40704127723136801</v>
      </c>
      <c r="T74" s="17">
        <f t="shared" si="120"/>
        <v>0.39322910719271609</v>
      </c>
      <c r="U74" s="17">
        <f t="shared" si="120"/>
        <v>0.32825534841605714</v>
      </c>
      <c r="V74" s="17">
        <f t="shared" si="120"/>
        <v>0.26108013094263066</v>
      </c>
      <c r="W74" s="17"/>
      <c r="X74" s="17">
        <f t="shared" si="121"/>
        <v>0.43773382897561347</v>
      </c>
      <c r="Y74" s="17">
        <f t="shared" si="121"/>
        <v>0.44598969109788372</v>
      </c>
      <c r="Z74" s="17">
        <f t="shared" si="121"/>
        <v>0.56680607358834867</v>
      </c>
      <c r="AA74" s="17">
        <f t="shared" si="121"/>
        <v>0.51195198355344906</v>
      </c>
      <c r="AB74" s="17">
        <f t="shared" si="121"/>
        <v>0.57176115771612401</v>
      </c>
      <c r="AC74" s="30">
        <f t="shared" si="121"/>
        <v>0.58087457070717885</v>
      </c>
      <c r="AD74" s="17">
        <f t="shared" si="121"/>
        <v>0.60083446267755269</v>
      </c>
      <c r="AE74" s="17">
        <f t="shared" si="121"/>
        <v>0.61420903409428962</v>
      </c>
      <c r="AF74" s="17"/>
      <c r="AG74" s="17">
        <f t="shared" si="122"/>
        <v>0.60105751799165352</v>
      </c>
      <c r="AH74" s="17">
        <f t="shared" si="122"/>
        <v>0.62746911422157159</v>
      </c>
      <c r="AI74" s="17"/>
      <c r="AJ74" s="17">
        <f t="shared" ref="AJ74:AZ74" si="139">IF(AJ$63&gt;15,AJ53/AJ$63*15,AJ53)</f>
        <v>0.26122425215705353</v>
      </c>
      <c r="AK74" s="17">
        <f t="shared" si="139"/>
        <v>0.29602722233349571</v>
      </c>
      <c r="AL74" s="17">
        <f t="shared" si="139"/>
        <v>0.45575736337113193</v>
      </c>
      <c r="AM74" s="30">
        <f t="shared" si="139"/>
        <v>0.4436495157589041</v>
      </c>
      <c r="AN74" s="30">
        <f t="shared" si="139"/>
        <v>0.55717394400634623</v>
      </c>
      <c r="AO74" s="30">
        <f t="shared" si="139"/>
        <v>0.56828308225548363</v>
      </c>
      <c r="AP74" s="17">
        <f t="shared" si="139"/>
        <v>0.24749383983974035</v>
      </c>
      <c r="AQ74" s="17">
        <f t="shared" si="139"/>
        <v>0.17919303688089167</v>
      </c>
      <c r="AR74" s="17">
        <f t="shared" si="139"/>
        <v>0.2293748900201745</v>
      </c>
      <c r="AS74" s="17">
        <f t="shared" si="139"/>
        <v>0.28357959877447214</v>
      </c>
      <c r="AT74" s="17">
        <f t="shared" si="139"/>
        <v>0.29338507358696281</v>
      </c>
      <c r="AU74" s="17">
        <f t="shared" si="139"/>
        <v>0.38017534113106283</v>
      </c>
      <c r="AV74" s="17">
        <f t="shared" si="139"/>
        <v>0.44187015837425758</v>
      </c>
      <c r="AW74" s="17">
        <f t="shared" si="139"/>
        <v>6.0567519381992445E-2</v>
      </c>
      <c r="AX74" s="17">
        <f t="shared" si="139"/>
        <v>0.22859505178682399</v>
      </c>
      <c r="AY74" s="17">
        <f t="shared" si="139"/>
        <v>0.52414025550736154</v>
      </c>
      <c r="AZ74" s="17">
        <f t="shared" si="139"/>
        <v>0.20795123129064319</v>
      </c>
    </row>
    <row r="75" spans="1:52" ht="14.4" customHeight="1" x14ac:dyDescent="0.35">
      <c r="A75" s="10" t="s">
        <v>24</v>
      </c>
      <c r="B75" s="17">
        <f>IF(B$63&gt;15,B54/B$63*15,B54)</f>
        <v>0.14667383074539303</v>
      </c>
      <c r="C75" s="17">
        <f>IF(C$63&gt;15,C54/C$63*15,C54)</f>
        <v>0.15279447029094065</v>
      </c>
      <c r="D75" s="17">
        <f>IF(D$63&gt;15,D54/D$63*15,D54)</f>
        <v>0.14940606991380634</v>
      </c>
      <c r="E75" s="17">
        <f t="shared" ref="E75:M75" si="140">IF(E$63&gt;15,E54/E$63*15,E54)</f>
        <v>0.17651541518200106</v>
      </c>
      <c r="F75" s="17">
        <f t="shared" si="140"/>
        <v>0.20079891321205576</v>
      </c>
      <c r="G75" s="17">
        <f t="shared" si="140"/>
        <v>0.19211962951579384</v>
      </c>
      <c r="H75" s="17">
        <f t="shared" si="140"/>
        <v>0.25625223249965562</v>
      </c>
      <c r="I75" s="17">
        <f t="shared" si="140"/>
        <v>0.19781594393849616</v>
      </c>
      <c r="J75" s="17">
        <f t="shared" si="140"/>
        <v>0.11890214069453983</v>
      </c>
      <c r="K75" s="17">
        <f t="shared" si="140"/>
        <v>0.29617646458434788</v>
      </c>
      <c r="L75" s="17">
        <f t="shared" si="140"/>
        <v>0.34244027517179737</v>
      </c>
      <c r="M75" s="17">
        <f t="shared" si="140"/>
        <v>0.35885776221522531</v>
      </c>
      <c r="N75" s="17"/>
      <c r="O75" s="17">
        <f t="shared" ref="O75:V75" si="141">IF(O$63&gt;15,O54/O$63*15,O54)</f>
        <v>0.14587788957862857</v>
      </c>
      <c r="P75" s="17">
        <f t="shared" si="141"/>
        <v>0.16882418226190837</v>
      </c>
      <c r="Q75" s="17">
        <f t="shared" si="141"/>
        <v>0.18999096741018132</v>
      </c>
      <c r="R75" s="17">
        <f t="shared" si="141"/>
        <v>0.187938360203457</v>
      </c>
      <c r="S75" s="17">
        <f t="shared" si="141"/>
        <v>0.14522871293971501</v>
      </c>
      <c r="T75" s="17">
        <f t="shared" si="141"/>
        <v>0.18073489433041343</v>
      </c>
      <c r="U75" s="17">
        <f t="shared" si="141"/>
        <v>0.14526420616909635</v>
      </c>
      <c r="V75" s="17">
        <f t="shared" si="141"/>
        <v>0.12270363866349289</v>
      </c>
      <c r="W75" s="17"/>
      <c r="X75" s="17">
        <f t="shared" ref="X75:AE75" si="142">IF(X$63&gt;15,X54/X$63*15,X54)</f>
        <v>0.3761886258334397</v>
      </c>
      <c r="Y75" s="17">
        <f t="shared" si="142"/>
        <v>0.33564725013736574</v>
      </c>
      <c r="Z75" s="17">
        <f t="shared" si="142"/>
        <v>0.30690361845117065</v>
      </c>
      <c r="AA75" s="17">
        <f t="shared" si="142"/>
        <v>0.32536972401082015</v>
      </c>
      <c r="AB75" s="17">
        <f t="shared" si="142"/>
        <v>0.34147975316296963</v>
      </c>
      <c r="AC75" s="30">
        <f t="shared" si="142"/>
        <v>0.30893087125656438</v>
      </c>
      <c r="AD75" s="17">
        <f t="shared" si="142"/>
        <v>0.33831648321369312</v>
      </c>
      <c r="AE75" s="17">
        <f t="shared" si="142"/>
        <v>0.32634480134705185</v>
      </c>
      <c r="AF75" s="17"/>
      <c r="AG75" s="17">
        <f t="shared" ref="AG75:AH75" si="143">IF(AG$63&gt;15,AG54/AG$63*15,AG54)</f>
        <v>0.29295028207475632</v>
      </c>
      <c r="AH75" s="17">
        <f t="shared" si="143"/>
        <v>0.24584004326922432</v>
      </c>
      <c r="AI75" s="17"/>
      <c r="AJ75" s="17">
        <f t="shared" ref="AJ75:AZ75" si="144">IF(AJ$63&gt;15,AJ54/AJ$63*15,AJ54)</f>
        <v>7.2862141178050746E-2</v>
      </c>
      <c r="AK75" s="17">
        <f t="shared" si="144"/>
        <v>8.7841747192775876E-2</v>
      </c>
      <c r="AL75" s="17">
        <f t="shared" si="144"/>
        <v>0.19482553105170794</v>
      </c>
      <c r="AM75" s="30">
        <f t="shared" si="144"/>
        <v>0.16980490963391295</v>
      </c>
      <c r="AN75" s="30">
        <f t="shared" si="144"/>
        <v>0.18234450994136919</v>
      </c>
      <c r="AO75" s="30">
        <f t="shared" si="144"/>
        <v>0.1907744944377559</v>
      </c>
      <c r="AP75" s="17">
        <f t="shared" si="144"/>
        <v>6.9256177973415697E-2</v>
      </c>
      <c r="AQ75" s="17">
        <f t="shared" si="144"/>
        <v>6.7374372976022182E-2</v>
      </c>
      <c r="AR75" s="17">
        <f t="shared" si="144"/>
        <v>7.9234958013056869E-2</v>
      </c>
      <c r="AS75" s="17">
        <f t="shared" si="144"/>
        <v>0.1088437341849626</v>
      </c>
      <c r="AT75" s="17">
        <f t="shared" si="144"/>
        <v>0.14671119762403137</v>
      </c>
      <c r="AU75" s="17">
        <f t="shared" si="144"/>
        <v>0.11573973690281708</v>
      </c>
      <c r="AV75" s="17">
        <f t="shared" si="144"/>
        <v>0.13317815021933307</v>
      </c>
      <c r="AW75" s="17">
        <f t="shared" si="144"/>
        <v>3.9852121188322966E-2</v>
      </c>
      <c r="AX75" s="17">
        <f t="shared" si="144"/>
        <v>6.0164245125535053E-2</v>
      </c>
      <c r="AY75" s="17">
        <f t="shared" si="144"/>
        <v>9.5589793743366916E-2</v>
      </c>
      <c r="AZ75" s="17">
        <f t="shared" si="144"/>
        <v>8.281659889221224E-2</v>
      </c>
    </row>
    <row r="76" spans="1:52" ht="14.4" customHeight="1" x14ac:dyDescent="0.35">
      <c r="A76" s="10" t="s">
        <v>21</v>
      </c>
      <c r="B76" s="17">
        <f>IF(B$63&gt;15,B56/B$63*15,B56)</f>
        <v>0</v>
      </c>
      <c r="C76" s="17">
        <f t="shared" ref="C76:M77" si="145">IF(C$63&gt;15,C56/C$63*15,C56)</f>
        <v>0</v>
      </c>
      <c r="D76" s="17">
        <f t="shared" si="145"/>
        <v>0</v>
      </c>
      <c r="E76" s="17">
        <f t="shared" si="145"/>
        <v>0</v>
      </c>
      <c r="F76" s="17">
        <f t="shared" si="145"/>
        <v>0</v>
      </c>
      <c r="G76" s="17">
        <f t="shared" si="145"/>
        <v>0</v>
      </c>
      <c r="H76" s="17">
        <f t="shared" si="145"/>
        <v>0</v>
      </c>
      <c r="I76" s="17">
        <f t="shared" si="145"/>
        <v>0</v>
      </c>
      <c r="J76" s="17">
        <f t="shared" si="145"/>
        <v>0</v>
      </c>
      <c r="K76" s="17">
        <f t="shared" si="145"/>
        <v>0</v>
      </c>
      <c r="L76" s="17">
        <f t="shared" si="145"/>
        <v>0</v>
      </c>
      <c r="M76" s="17">
        <f t="shared" si="145"/>
        <v>0</v>
      </c>
      <c r="N76" s="17"/>
      <c r="O76" s="17">
        <f t="shared" ref="O76:V77" si="146">IF(O$63&gt;15,O56/O$63*15,O56)</f>
        <v>0</v>
      </c>
      <c r="P76" s="17">
        <f t="shared" si="146"/>
        <v>0</v>
      </c>
      <c r="Q76" s="17">
        <f t="shared" si="146"/>
        <v>0</v>
      </c>
      <c r="R76" s="17">
        <f t="shared" si="146"/>
        <v>0</v>
      </c>
      <c r="S76" s="17">
        <f t="shared" si="146"/>
        <v>0</v>
      </c>
      <c r="T76" s="17">
        <f t="shared" si="146"/>
        <v>0</v>
      </c>
      <c r="U76" s="17">
        <f t="shared" si="146"/>
        <v>0</v>
      </c>
      <c r="V76" s="17">
        <f t="shared" si="146"/>
        <v>0</v>
      </c>
      <c r="W76" s="17"/>
      <c r="X76" s="17">
        <f t="shared" ref="X76:AE77" si="147">IF(X$63&gt;15,X56/X$63*15,X56)</f>
        <v>0</v>
      </c>
      <c r="Y76" s="17">
        <f t="shared" si="147"/>
        <v>0</v>
      </c>
      <c r="Z76" s="17">
        <f t="shared" si="147"/>
        <v>0</v>
      </c>
      <c r="AA76" s="17">
        <f t="shared" si="147"/>
        <v>0</v>
      </c>
      <c r="AB76" s="17">
        <f t="shared" si="147"/>
        <v>0</v>
      </c>
      <c r="AC76" s="30">
        <f t="shared" si="147"/>
        <v>0</v>
      </c>
      <c r="AD76" s="17">
        <f t="shared" si="147"/>
        <v>0</v>
      </c>
      <c r="AE76" s="17">
        <f t="shared" si="147"/>
        <v>0</v>
      </c>
      <c r="AF76" s="17"/>
      <c r="AG76" s="17">
        <f t="shared" ref="AG76:AH77" si="148">IF(AG$63&gt;15,AG56/AG$63*15,AG56)</f>
        <v>0</v>
      </c>
      <c r="AH76" s="17">
        <f t="shared" si="148"/>
        <v>0</v>
      </c>
      <c r="AI76" s="17"/>
      <c r="AJ76" s="17">
        <f t="shared" ref="AJ76:AZ77" si="149">IF(AJ$63&gt;15,AJ56/AJ$63*15,AJ56)</f>
        <v>0</v>
      </c>
      <c r="AK76" s="17">
        <f t="shared" si="149"/>
        <v>0</v>
      </c>
      <c r="AL76" s="17">
        <f t="shared" si="149"/>
        <v>0</v>
      </c>
      <c r="AM76" s="30">
        <f t="shared" si="149"/>
        <v>0</v>
      </c>
      <c r="AN76" s="30">
        <f t="shared" si="149"/>
        <v>0</v>
      </c>
      <c r="AO76" s="30">
        <f t="shared" si="149"/>
        <v>0</v>
      </c>
      <c r="AP76" s="17">
        <f t="shared" si="149"/>
        <v>0</v>
      </c>
      <c r="AQ76" s="17">
        <f t="shared" si="149"/>
        <v>0</v>
      </c>
      <c r="AR76" s="17">
        <f t="shared" si="149"/>
        <v>0</v>
      </c>
      <c r="AS76" s="17">
        <f t="shared" si="149"/>
        <v>0</v>
      </c>
      <c r="AT76" s="17">
        <f t="shared" si="149"/>
        <v>0</v>
      </c>
      <c r="AU76" s="17">
        <f t="shared" si="149"/>
        <v>0</v>
      </c>
      <c r="AV76" s="17">
        <f t="shared" si="149"/>
        <v>0</v>
      </c>
      <c r="AW76" s="17">
        <f t="shared" si="149"/>
        <v>0</v>
      </c>
      <c r="AX76" s="17">
        <f t="shared" si="149"/>
        <v>0</v>
      </c>
      <c r="AY76" s="17">
        <f t="shared" si="149"/>
        <v>0</v>
      </c>
      <c r="AZ76" s="17">
        <f t="shared" si="149"/>
        <v>0</v>
      </c>
    </row>
    <row r="77" spans="1:52" ht="14.4" customHeight="1" x14ac:dyDescent="0.35">
      <c r="A77" s="10" t="s">
        <v>47</v>
      </c>
      <c r="B77" s="17">
        <f>IF(B$63&gt;15,B57/B$63*15,B57)</f>
        <v>0</v>
      </c>
      <c r="C77" s="17">
        <f t="shared" si="145"/>
        <v>0</v>
      </c>
      <c r="D77" s="17">
        <f t="shared" si="145"/>
        <v>0</v>
      </c>
      <c r="E77" s="17">
        <f t="shared" si="145"/>
        <v>0</v>
      </c>
      <c r="F77" s="17">
        <f t="shared" si="145"/>
        <v>0</v>
      </c>
      <c r="G77" s="17">
        <f t="shared" si="145"/>
        <v>0</v>
      </c>
      <c r="H77" s="17">
        <f t="shared" si="145"/>
        <v>0</v>
      </c>
      <c r="I77" s="17">
        <f t="shared" si="145"/>
        <v>0</v>
      </c>
      <c r="J77" s="17">
        <f t="shared" si="145"/>
        <v>0</v>
      </c>
      <c r="K77" s="17">
        <f t="shared" si="145"/>
        <v>0</v>
      </c>
      <c r="L77" s="17">
        <f t="shared" si="145"/>
        <v>0</v>
      </c>
      <c r="M77" s="17">
        <f t="shared" si="145"/>
        <v>0</v>
      </c>
      <c r="N77" s="17"/>
      <c r="O77" s="17">
        <f t="shared" si="146"/>
        <v>0</v>
      </c>
      <c r="P77" s="17">
        <f t="shared" si="146"/>
        <v>0</v>
      </c>
      <c r="Q77" s="17">
        <f t="shared" si="146"/>
        <v>0</v>
      </c>
      <c r="R77" s="17">
        <f t="shared" si="146"/>
        <v>0</v>
      </c>
      <c r="S77" s="17">
        <f t="shared" si="146"/>
        <v>0</v>
      </c>
      <c r="T77" s="17">
        <f t="shared" si="146"/>
        <v>0</v>
      </c>
      <c r="U77" s="17">
        <f t="shared" si="146"/>
        <v>0</v>
      </c>
      <c r="V77" s="17">
        <f t="shared" si="146"/>
        <v>0</v>
      </c>
      <c r="W77" s="17"/>
      <c r="X77" s="17">
        <f t="shared" si="147"/>
        <v>0</v>
      </c>
      <c r="Y77" s="17">
        <f t="shared" si="147"/>
        <v>0</v>
      </c>
      <c r="Z77" s="17">
        <f t="shared" si="147"/>
        <v>0</v>
      </c>
      <c r="AA77" s="17">
        <f t="shared" si="147"/>
        <v>0</v>
      </c>
      <c r="AB77" s="17">
        <f t="shared" si="147"/>
        <v>0</v>
      </c>
      <c r="AC77" s="30">
        <f t="shared" si="147"/>
        <v>0</v>
      </c>
      <c r="AD77" s="17">
        <f t="shared" si="147"/>
        <v>0</v>
      </c>
      <c r="AE77" s="17">
        <f t="shared" si="147"/>
        <v>0</v>
      </c>
      <c r="AF77" s="17"/>
      <c r="AG77" s="17">
        <f t="shared" si="148"/>
        <v>0</v>
      </c>
      <c r="AH77" s="17">
        <f t="shared" si="148"/>
        <v>0</v>
      </c>
      <c r="AI77" s="17"/>
      <c r="AJ77" s="17">
        <f t="shared" si="149"/>
        <v>4.3681693280874914E-2</v>
      </c>
      <c r="AK77" s="17">
        <f t="shared" si="149"/>
        <v>5.7078838430868403E-2</v>
      </c>
      <c r="AL77" s="17">
        <f t="shared" si="149"/>
        <v>1.8015798689693205E-2</v>
      </c>
      <c r="AM77" s="30">
        <f t="shared" si="149"/>
        <v>6.0830439291682187E-3</v>
      </c>
      <c r="AN77" s="30">
        <f t="shared" si="149"/>
        <v>6.119695356528258E-3</v>
      </c>
      <c r="AO77" s="30">
        <f t="shared" si="149"/>
        <v>6.3359215997443293E-3</v>
      </c>
      <c r="AP77" s="17">
        <f t="shared" si="149"/>
        <v>4.1526252687955553E-2</v>
      </c>
      <c r="AQ77" s="17">
        <f t="shared" si="149"/>
        <v>7.4586970036026384E-3</v>
      </c>
      <c r="AR77" s="17">
        <f t="shared" si="149"/>
        <v>6.5161393666042598E-3</v>
      </c>
      <c r="AS77" s="17">
        <f t="shared" si="149"/>
        <v>1.1877436367544703E-2</v>
      </c>
      <c r="AT77" s="17">
        <f t="shared" si="149"/>
        <v>9.4885722487583739E-3</v>
      </c>
      <c r="AU77" s="17">
        <f t="shared" si="149"/>
        <v>2.5543329207812361E-2</v>
      </c>
      <c r="AV77" s="17">
        <f t="shared" si="149"/>
        <v>6.4788429471903039E-3</v>
      </c>
      <c r="AW77" s="17">
        <f t="shared" si="149"/>
        <v>1.9251661777335263E-3</v>
      </c>
      <c r="AX77" s="17">
        <f t="shared" si="149"/>
        <v>8.4921349194147268E-3</v>
      </c>
      <c r="AY77" s="17">
        <f t="shared" si="149"/>
        <v>1.493970677242976E-3</v>
      </c>
      <c r="AZ77" s="17">
        <f t="shared" si="149"/>
        <v>1.8177017537703392E-2</v>
      </c>
    </row>
    <row r="78" spans="1:52" ht="14.4" customHeight="1" x14ac:dyDescent="0.35">
      <c r="A78" s="10" t="s">
        <v>40</v>
      </c>
      <c r="B78" s="17">
        <f>B66*2+B67*2+B68*1.5+B69*1.5+B70+B71+B72+B73+B74/2+B75/2</f>
        <v>22.824745298531919</v>
      </c>
      <c r="C78" s="17">
        <f t="shared" ref="C78:M78" si="150">C66*2+C67*2+C68*1.5+C69*1.5+C70+C71+C72+C73+C74/2+C75/2</f>
        <v>22.830289687890382</v>
      </c>
      <c r="D78" s="17">
        <f t="shared" si="150"/>
        <v>22.826392353855205</v>
      </c>
      <c r="E78" s="17">
        <f t="shared" si="150"/>
        <v>22.827173371208055</v>
      </c>
      <c r="F78" s="17">
        <f t="shared" si="150"/>
        <v>22.800858350038194</v>
      </c>
      <c r="G78" s="17">
        <f t="shared" si="150"/>
        <v>22.815204235313967</v>
      </c>
      <c r="H78" s="17">
        <f t="shared" si="150"/>
        <v>22.77819334605363</v>
      </c>
      <c r="I78" s="17">
        <f t="shared" si="150"/>
        <v>22.857677641002557</v>
      </c>
      <c r="J78" s="17">
        <f t="shared" si="150"/>
        <v>22.845130205499011</v>
      </c>
      <c r="K78" s="17">
        <f t="shared" si="150"/>
        <v>22.755369843477737</v>
      </c>
      <c r="L78" s="17">
        <f t="shared" si="150"/>
        <v>22.716207407395682</v>
      </c>
      <c r="M78" s="17">
        <f t="shared" si="150"/>
        <v>22.746968155134923</v>
      </c>
      <c r="N78" s="17"/>
      <c r="O78" s="17">
        <f t="shared" ref="O78:V78" si="151">O66*2+O67*2+O68*1.5+O69*1.5+O70+O71+O72+O73+O74/2+O75/2</f>
        <v>22.795939236622676</v>
      </c>
      <c r="P78" s="17">
        <f t="shared" si="151"/>
        <v>22.823120571603109</v>
      </c>
      <c r="Q78" s="17">
        <f t="shared" si="151"/>
        <v>22.804997766012264</v>
      </c>
      <c r="R78" s="17">
        <f t="shared" si="151"/>
        <v>22.814442173245371</v>
      </c>
      <c r="S78" s="17">
        <f t="shared" si="151"/>
        <v>22.81371077470229</v>
      </c>
      <c r="T78" s="17">
        <f t="shared" si="151"/>
        <v>22.785305460265612</v>
      </c>
      <c r="U78" s="17">
        <f t="shared" si="151"/>
        <v>22.797519322456154</v>
      </c>
      <c r="V78" s="17">
        <f t="shared" si="151"/>
        <v>22.799539205732088</v>
      </c>
      <c r="W78" s="17"/>
      <c r="X78" s="17">
        <f t="shared" ref="X78:AE78" si="152">X66*2+X67*2+X68*1.5+X69*1.5+X70+X71+X72+X73+X74/2+X75/2</f>
        <v>22.801687914738704</v>
      </c>
      <c r="Y78" s="17">
        <f t="shared" si="152"/>
        <v>22.826742630710239</v>
      </c>
      <c r="Z78" s="17">
        <f t="shared" si="152"/>
        <v>22.769399191445757</v>
      </c>
      <c r="AA78" s="17">
        <f t="shared" si="152"/>
        <v>22.76826450149273</v>
      </c>
      <c r="AB78" s="17">
        <f t="shared" si="152"/>
        <v>22.788288426673841</v>
      </c>
      <c r="AC78" s="30">
        <f t="shared" si="152"/>
        <v>22.783723585327653</v>
      </c>
      <c r="AD78" s="17">
        <f t="shared" si="152"/>
        <v>22.787440932719239</v>
      </c>
      <c r="AE78" s="17">
        <f t="shared" si="152"/>
        <v>22.797262862729863</v>
      </c>
      <c r="AF78" s="17"/>
      <c r="AG78" s="17">
        <f t="shared" ref="AG78:AH78" si="153">AG66*2+AG67*2+AG68*1.5+AG69*1.5+AG70+AG71+AG72+AG73+AG74/2+AG75/2</f>
        <v>22.817802185629095</v>
      </c>
      <c r="AH78" s="17">
        <f t="shared" si="153"/>
        <v>22.788773172287229</v>
      </c>
      <c r="AI78" s="17"/>
      <c r="AJ78" s="17">
        <f t="shared" ref="AJ78:AZ78" si="154">AJ66*2+AJ67*2+AJ68*1.5+AJ69*1.5+AJ70+AJ71+AJ72+AJ73+AJ74/2+AJ75/2</f>
        <v>22.78591994663914</v>
      </c>
      <c r="AK78" s="17">
        <f t="shared" si="154"/>
        <v>22.770792443396104</v>
      </c>
      <c r="AL78" s="17">
        <f t="shared" si="154"/>
        <v>22.75984493351195</v>
      </c>
      <c r="AM78" s="30">
        <f t="shared" si="154"/>
        <v>22.763240014980695</v>
      </c>
      <c r="AN78" s="30">
        <f t="shared" si="154"/>
        <v>22.776535005217383</v>
      </c>
      <c r="AO78" s="30">
        <f t="shared" si="154"/>
        <v>22.7920255358347</v>
      </c>
      <c r="AP78" s="17">
        <f t="shared" si="154"/>
        <v>22.784165885718828</v>
      </c>
      <c r="AQ78" s="17">
        <f t="shared" si="154"/>
        <v>22.778677166147418</v>
      </c>
      <c r="AR78" s="17">
        <f t="shared" si="154"/>
        <v>22.759832509156006</v>
      </c>
      <c r="AS78" s="17">
        <f t="shared" si="154"/>
        <v>22.689367736844936</v>
      </c>
      <c r="AT78" s="17">
        <f t="shared" si="154"/>
        <v>22.70970434398961</v>
      </c>
      <c r="AU78" s="17">
        <f t="shared" si="154"/>
        <v>22.798205692705778</v>
      </c>
      <c r="AV78" s="17">
        <f t="shared" si="154"/>
        <v>22.806703217570032</v>
      </c>
      <c r="AW78" s="17">
        <f t="shared" si="154"/>
        <v>22.81708457516314</v>
      </c>
      <c r="AX78" s="17">
        <f t="shared" si="154"/>
        <v>22.787887229008543</v>
      </c>
      <c r="AY78" s="17">
        <f t="shared" si="154"/>
        <v>22.818892562634748</v>
      </c>
      <c r="AZ78" s="17">
        <f t="shared" si="154"/>
        <v>22.909950449205919</v>
      </c>
    </row>
    <row r="79" spans="1:52" ht="14.4" customHeight="1" x14ac:dyDescent="0.3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30"/>
      <c r="AD79" s="17"/>
      <c r="AE79" s="17"/>
      <c r="AF79" s="17"/>
      <c r="AG79" s="17"/>
      <c r="AH79" s="17"/>
      <c r="AI79" s="17"/>
      <c r="AJ79" s="17"/>
      <c r="AK79" s="17"/>
      <c r="AL79" s="17"/>
      <c r="AM79" s="30"/>
      <c r="AN79" s="30"/>
      <c r="AO79" s="30"/>
      <c r="AP79" s="17"/>
      <c r="AQ79" s="17"/>
      <c r="AR79" s="17"/>
      <c r="AS79" s="17"/>
      <c r="AT79" s="17"/>
      <c r="AU79" s="17"/>
      <c r="AV79" s="17"/>
      <c r="AW79" s="38"/>
      <c r="AX79" s="17"/>
      <c r="AY79" s="17"/>
      <c r="AZ79" s="17"/>
    </row>
    <row r="80" spans="1:52" ht="14.4" customHeight="1" x14ac:dyDescent="0.35">
      <c r="A80" s="14" t="s">
        <v>39</v>
      </c>
    </row>
    <row r="81" spans="1:52" ht="14.4" customHeight="1" x14ac:dyDescent="0.35">
      <c r="A81" s="10" t="s">
        <v>16</v>
      </c>
      <c r="B81" s="17">
        <f t="shared" ref="B81:M81" si="155">B66</f>
        <v>6.7688258794193255</v>
      </c>
      <c r="C81" s="17">
        <f t="shared" si="155"/>
        <v>6.8473550459863342</v>
      </c>
      <c r="D81" s="17">
        <f t="shared" si="155"/>
        <v>6.8229888229871039</v>
      </c>
      <c r="E81" s="17">
        <f t="shared" si="155"/>
        <v>6.7636598763828095</v>
      </c>
      <c r="F81" s="17">
        <f t="shared" si="155"/>
        <v>6.6813799521460027</v>
      </c>
      <c r="G81" s="17">
        <f t="shared" si="155"/>
        <v>6.6893272492148821</v>
      </c>
      <c r="H81" s="17">
        <f t="shared" si="155"/>
        <v>6.3347029573996085</v>
      </c>
      <c r="I81" s="17">
        <f t="shared" si="155"/>
        <v>6.3662805559732201</v>
      </c>
      <c r="J81" s="17">
        <f t="shared" si="155"/>
        <v>6.4181203174675758</v>
      </c>
      <c r="K81" s="17">
        <f t="shared" si="155"/>
        <v>6.2048006272267315</v>
      </c>
      <c r="L81" s="17">
        <f t="shared" si="155"/>
        <v>6.0971289641067843</v>
      </c>
      <c r="M81" s="17">
        <f t="shared" si="155"/>
        <v>6.0065003642304164</v>
      </c>
      <c r="N81" s="17"/>
      <c r="O81" s="17">
        <f t="shared" ref="O81:V81" si="156">O66</f>
        <v>6.0174105445382686</v>
      </c>
      <c r="P81" s="17">
        <f t="shared" si="156"/>
        <v>6.1892259995119518</v>
      </c>
      <c r="Q81" s="17">
        <f t="shared" si="156"/>
        <v>6.3487722263037361</v>
      </c>
      <c r="R81" s="17">
        <f t="shared" si="156"/>
        <v>6.5491035904772037</v>
      </c>
      <c r="S81" s="17">
        <f t="shared" si="156"/>
        <v>6.7180239153006598</v>
      </c>
      <c r="T81" s="17">
        <f t="shared" si="156"/>
        <v>6.8598985871516369</v>
      </c>
      <c r="U81" s="17">
        <f t="shared" si="156"/>
        <v>6.9084656818799708</v>
      </c>
      <c r="V81" s="17">
        <f t="shared" si="156"/>
        <v>7.0420847783701355</v>
      </c>
      <c r="W81" s="17"/>
      <c r="X81" s="17">
        <f t="shared" ref="X81:AE81" si="157">X66</f>
        <v>6.2447242443273963</v>
      </c>
      <c r="Y81" s="17">
        <f t="shared" si="157"/>
        <v>6.2934056875475637</v>
      </c>
      <c r="Z81" s="17">
        <f t="shared" si="157"/>
        <v>6.0051420872272976</v>
      </c>
      <c r="AA81" s="17">
        <f t="shared" si="157"/>
        <v>6.0505924209304229</v>
      </c>
      <c r="AB81" s="17">
        <f t="shared" si="157"/>
        <v>5.8495117455237331</v>
      </c>
      <c r="AC81" s="30">
        <f t="shared" si="157"/>
        <v>6.0089880684799937</v>
      </c>
      <c r="AD81" s="17">
        <f t="shared" si="157"/>
        <v>5.810442688785761</v>
      </c>
      <c r="AE81" s="17">
        <f t="shared" si="157"/>
        <v>5.8598423641279345</v>
      </c>
      <c r="AF81" s="17"/>
      <c r="AG81" s="17">
        <f>AG66</f>
        <v>6.5890482851026793</v>
      </c>
      <c r="AH81" s="17">
        <f>AH66</f>
        <v>6.4769638477032601</v>
      </c>
      <c r="AI81" s="17"/>
      <c r="AJ81" s="17">
        <f t="shared" ref="AJ81:AZ81" si="158">AJ66</f>
        <v>7.3281792374534227</v>
      </c>
      <c r="AK81" s="17">
        <f t="shared" si="158"/>
        <v>7.2478530310420046</v>
      </c>
      <c r="AL81" s="17">
        <f t="shared" si="158"/>
        <v>6.6087524626826317</v>
      </c>
      <c r="AM81" s="30">
        <f t="shared" si="158"/>
        <v>6.4637783917117391</v>
      </c>
      <c r="AN81" s="30">
        <f t="shared" si="158"/>
        <v>6.1717198236924018</v>
      </c>
      <c r="AO81" s="30">
        <f t="shared" si="158"/>
        <v>6.1730736631555123</v>
      </c>
      <c r="AP81" s="17">
        <f t="shared" si="158"/>
        <v>7.410979714015073</v>
      </c>
      <c r="AQ81" s="17">
        <f t="shared" si="158"/>
        <v>7.1472829379190301</v>
      </c>
      <c r="AR81" s="17">
        <f t="shared" si="158"/>
        <v>7.3333617586110185</v>
      </c>
      <c r="AS81" s="17">
        <f t="shared" si="158"/>
        <v>6.6960046244156732</v>
      </c>
      <c r="AT81" s="17">
        <f t="shared" si="158"/>
        <v>6.7472779631068507</v>
      </c>
      <c r="AU81" s="17">
        <f t="shared" si="158"/>
        <v>6.8891987632856795</v>
      </c>
      <c r="AV81" s="17">
        <f t="shared" si="158"/>
        <v>6.7635377898603375</v>
      </c>
      <c r="AW81" s="17">
        <f t="shared" si="158"/>
        <v>7.6037826822719259</v>
      </c>
      <c r="AX81" s="17">
        <f t="shared" si="158"/>
        <v>7.2583212842950804</v>
      </c>
      <c r="AY81" s="17">
        <f t="shared" si="158"/>
        <v>6.6011443004352914</v>
      </c>
      <c r="AZ81" s="17">
        <f t="shared" si="158"/>
        <v>7.4541721035464832</v>
      </c>
    </row>
    <row r="82" spans="1:52" s="53" customFormat="1" ht="14.4" customHeight="1" x14ac:dyDescent="0.35">
      <c r="A82" s="53" t="s">
        <v>37</v>
      </c>
      <c r="B82" s="54">
        <f>MIN(8-B81,B68)</f>
        <v>1.2311741205806745</v>
      </c>
      <c r="C82" s="54">
        <f t="shared" ref="B82:M82" si="159">MIN(8-C81,C68)</f>
        <v>1.1526449540136658</v>
      </c>
      <c r="D82" s="54">
        <f t="shared" si="159"/>
        <v>1.1770111770128961</v>
      </c>
      <c r="E82" s="54">
        <f t="shared" si="159"/>
        <v>1.2363401236171905</v>
      </c>
      <c r="F82" s="54">
        <f t="shared" si="159"/>
        <v>1.3186200478539973</v>
      </c>
      <c r="G82" s="54">
        <f t="shared" si="159"/>
        <v>1.3106727507851179</v>
      </c>
      <c r="H82" s="54">
        <f t="shared" si="159"/>
        <v>1.6652970426003915</v>
      </c>
      <c r="I82" s="54">
        <f t="shared" si="159"/>
        <v>1.6337194440267799</v>
      </c>
      <c r="J82" s="54">
        <f t="shared" si="159"/>
        <v>1.5818796825324242</v>
      </c>
      <c r="K82" s="54">
        <f t="shared" si="159"/>
        <v>1.7951993727732685</v>
      </c>
      <c r="L82" s="54">
        <f t="shared" si="159"/>
        <v>1.9028710358932157</v>
      </c>
      <c r="M82" s="54">
        <f t="shared" si="159"/>
        <v>1.9934996357695836</v>
      </c>
      <c r="N82" s="54"/>
      <c r="O82" s="54">
        <f t="shared" ref="O82:V82" si="160">MIN(8-O81,O68)</f>
        <v>1.9825894554617314</v>
      </c>
      <c r="P82" s="54">
        <f t="shared" si="160"/>
        <v>1.8107740004880482</v>
      </c>
      <c r="Q82" s="54">
        <f t="shared" si="160"/>
        <v>1.6512277736962639</v>
      </c>
      <c r="R82" s="54">
        <f t="shared" si="160"/>
        <v>1.4508964095227963</v>
      </c>
      <c r="S82" s="54">
        <f t="shared" si="160"/>
        <v>1.2819760846993402</v>
      </c>
      <c r="T82" s="54">
        <f t="shared" si="160"/>
        <v>1.1401014128483631</v>
      </c>
      <c r="U82" s="54">
        <f t="shared" si="160"/>
        <v>1.0915343181200292</v>
      </c>
      <c r="V82" s="54">
        <f t="shared" si="160"/>
        <v>0.95791522162986453</v>
      </c>
      <c r="W82" s="54"/>
      <c r="X82" s="54">
        <f t="shared" ref="X82:AE82" si="161">MIN(8-X81,X68)</f>
        <v>1.7552757556726037</v>
      </c>
      <c r="Y82" s="54">
        <f t="shared" si="161"/>
        <v>1.7065943124524363</v>
      </c>
      <c r="Z82" s="54">
        <f t="shared" si="161"/>
        <v>1.9948579127727024</v>
      </c>
      <c r="AA82" s="54">
        <f t="shared" si="161"/>
        <v>1.9494075790695771</v>
      </c>
      <c r="AB82" s="54">
        <f t="shared" si="161"/>
        <v>2.1504882544762669</v>
      </c>
      <c r="AC82" s="55">
        <f t="shared" si="161"/>
        <v>1.9910119315200063</v>
      </c>
      <c r="AD82" s="54">
        <f t="shared" si="161"/>
        <v>2.189557311214239</v>
      </c>
      <c r="AE82" s="54">
        <f t="shared" si="161"/>
        <v>2.1401576358720655</v>
      </c>
      <c r="AF82" s="54"/>
      <c r="AG82" s="54">
        <f>MIN(8-AG81,AG68)</f>
        <v>1.4109517148973207</v>
      </c>
      <c r="AH82" s="54">
        <f>MIN(8-AH81,AH68)</f>
        <v>1.5230361522967399</v>
      </c>
      <c r="AI82" s="54"/>
      <c r="AJ82" s="54">
        <f t="shared" ref="AJ82:AZ82" si="162">MIN(8-AJ81,AJ68)</f>
        <v>0.6718207625465773</v>
      </c>
      <c r="AK82" s="54">
        <f t="shared" si="162"/>
        <v>0.75214696895799538</v>
      </c>
      <c r="AL82" s="54">
        <f t="shared" si="162"/>
        <v>1.3912475373173683</v>
      </c>
      <c r="AM82" s="55">
        <f t="shared" si="162"/>
        <v>1.5362216082882609</v>
      </c>
      <c r="AN82" s="55">
        <f t="shared" si="162"/>
        <v>1.8282801763075982</v>
      </c>
      <c r="AO82" s="55">
        <f t="shared" si="162"/>
        <v>1.8269263368444877</v>
      </c>
      <c r="AP82" s="54">
        <f t="shared" si="162"/>
        <v>0.58902028598492695</v>
      </c>
      <c r="AQ82" s="54">
        <f t="shared" si="162"/>
        <v>0.85271706208096987</v>
      </c>
      <c r="AR82" s="54">
        <f t="shared" si="162"/>
        <v>0.66663824138898153</v>
      </c>
      <c r="AS82" s="54">
        <f t="shared" si="162"/>
        <v>1.3039953755843268</v>
      </c>
      <c r="AT82" s="54">
        <f t="shared" si="162"/>
        <v>1.2527220368931493</v>
      </c>
      <c r="AU82" s="54">
        <f t="shared" si="162"/>
        <v>1.1108012367143205</v>
      </c>
      <c r="AV82" s="54">
        <f t="shared" si="162"/>
        <v>1.2364622101396625</v>
      </c>
      <c r="AW82" s="54">
        <f t="shared" si="162"/>
        <v>0.27278064789869139</v>
      </c>
      <c r="AX82" s="54">
        <f t="shared" si="162"/>
        <v>0.74167871570491961</v>
      </c>
      <c r="AY82" s="54">
        <f t="shared" si="162"/>
        <v>1.3988556995647086</v>
      </c>
      <c r="AZ82" s="54">
        <f t="shared" si="162"/>
        <v>0.54582789645351681</v>
      </c>
    </row>
    <row r="83" spans="1:52" ht="14.4" customHeight="1" x14ac:dyDescent="0.35">
      <c r="A83" s="10" t="s">
        <v>36</v>
      </c>
      <c r="B83" s="17">
        <f t="shared" ref="B83:M83" si="163">MIN(8-B82-B81,B46)</f>
        <v>0</v>
      </c>
      <c r="C83" s="17">
        <f t="shared" si="163"/>
        <v>0</v>
      </c>
      <c r="D83" s="17">
        <f t="shared" si="163"/>
        <v>0</v>
      </c>
      <c r="E83" s="17">
        <f t="shared" si="163"/>
        <v>0</v>
      </c>
      <c r="F83" s="17">
        <f t="shared" si="163"/>
        <v>0</v>
      </c>
      <c r="G83" s="17">
        <f t="shared" si="163"/>
        <v>0</v>
      </c>
      <c r="H83" s="17">
        <f t="shared" si="163"/>
        <v>0</v>
      </c>
      <c r="I83" s="17">
        <f t="shared" si="163"/>
        <v>0</v>
      </c>
      <c r="J83" s="17">
        <f t="shared" si="163"/>
        <v>0</v>
      </c>
      <c r="K83" s="17">
        <f t="shared" si="163"/>
        <v>0</v>
      </c>
      <c r="L83" s="17">
        <f t="shared" si="163"/>
        <v>0</v>
      </c>
      <c r="M83" s="17">
        <f t="shared" si="163"/>
        <v>0</v>
      </c>
      <c r="N83" s="17"/>
      <c r="O83" s="17">
        <f t="shared" ref="O83:V83" si="164">MIN(8-O82-O81,O46)</f>
        <v>0</v>
      </c>
      <c r="P83" s="17">
        <f t="shared" si="164"/>
        <v>0</v>
      </c>
      <c r="Q83" s="17">
        <f t="shared" si="164"/>
        <v>0</v>
      </c>
      <c r="R83" s="17">
        <f t="shared" si="164"/>
        <v>0</v>
      </c>
      <c r="S83" s="17">
        <f t="shared" si="164"/>
        <v>0</v>
      </c>
      <c r="T83" s="17">
        <f t="shared" si="164"/>
        <v>0</v>
      </c>
      <c r="U83" s="17">
        <f t="shared" si="164"/>
        <v>0</v>
      </c>
      <c r="V83" s="17">
        <f t="shared" si="164"/>
        <v>0</v>
      </c>
      <c r="W83" s="17"/>
      <c r="X83" s="17">
        <f t="shared" ref="X83:AE83" si="165">MIN(8-X82-X81,X46)</f>
        <v>0</v>
      </c>
      <c r="Y83" s="17">
        <f t="shared" si="165"/>
        <v>0</v>
      </c>
      <c r="Z83" s="17">
        <f t="shared" si="165"/>
        <v>0</v>
      </c>
      <c r="AA83" s="17">
        <f t="shared" si="165"/>
        <v>0</v>
      </c>
      <c r="AB83" s="17">
        <f t="shared" si="165"/>
        <v>0</v>
      </c>
      <c r="AC83" s="30">
        <f t="shared" si="165"/>
        <v>0</v>
      </c>
      <c r="AD83" s="17">
        <f t="shared" si="165"/>
        <v>0</v>
      </c>
      <c r="AE83" s="17">
        <f t="shared" si="165"/>
        <v>0</v>
      </c>
      <c r="AF83" s="17"/>
      <c r="AG83" s="17">
        <f>MIN(8-AG82-AG81,AG46)</f>
        <v>0</v>
      </c>
      <c r="AH83" s="17">
        <f>MIN(8-AH82-AH81,AH46)</f>
        <v>0</v>
      </c>
      <c r="AI83" s="17"/>
      <c r="AJ83" s="17">
        <f t="shared" ref="AJ83:AZ83" si="166">MIN(8-AJ82-AJ81,AJ46)</f>
        <v>0</v>
      </c>
      <c r="AK83" s="17">
        <f t="shared" si="166"/>
        <v>0</v>
      </c>
      <c r="AL83" s="17">
        <f t="shared" si="166"/>
        <v>0</v>
      </c>
      <c r="AM83" s="30">
        <f t="shared" si="166"/>
        <v>0</v>
      </c>
      <c r="AN83" s="30">
        <f t="shared" si="166"/>
        <v>0</v>
      </c>
      <c r="AO83" s="30">
        <f t="shared" si="166"/>
        <v>0</v>
      </c>
      <c r="AP83" s="17">
        <f t="shared" si="166"/>
        <v>0</v>
      </c>
      <c r="AQ83" s="17">
        <f t="shared" si="166"/>
        <v>0</v>
      </c>
      <c r="AR83" s="17">
        <f t="shared" si="166"/>
        <v>0</v>
      </c>
      <c r="AS83" s="17">
        <f t="shared" si="166"/>
        <v>0</v>
      </c>
      <c r="AT83" s="17">
        <f t="shared" si="166"/>
        <v>0</v>
      </c>
      <c r="AU83" s="17">
        <f t="shared" si="166"/>
        <v>0</v>
      </c>
      <c r="AV83" s="17">
        <f t="shared" si="166"/>
        <v>0</v>
      </c>
      <c r="AW83" s="17">
        <f t="shared" si="166"/>
        <v>2.6712970576194553E-2</v>
      </c>
      <c r="AX83" s="17">
        <f t="shared" si="166"/>
        <v>0</v>
      </c>
      <c r="AY83" s="17">
        <f t="shared" si="166"/>
        <v>0</v>
      </c>
      <c r="AZ83" s="17">
        <f t="shared" si="166"/>
        <v>0</v>
      </c>
    </row>
    <row r="84" spans="1:52" ht="14.4" customHeight="1" x14ac:dyDescent="0.35">
      <c r="A84" s="10" t="s">
        <v>35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/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30">
        <v>0</v>
      </c>
      <c r="AD84" s="17">
        <v>0</v>
      </c>
      <c r="AE84" s="17">
        <v>0</v>
      </c>
      <c r="AF84" s="17"/>
      <c r="AG84" s="17">
        <v>0</v>
      </c>
      <c r="AH84" s="17">
        <v>0</v>
      </c>
      <c r="AI84" s="17"/>
      <c r="AJ84" s="17">
        <v>0</v>
      </c>
      <c r="AK84" s="17">
        <v>0</v>
      </c>
      <c r="AL84" s="17">
        <v>0</v>
      </c>
      <c r="AM84" s="30">
        <v>0</v>
      </c>
      <c r="AN84" s="30">
        <v>0</v>
      </c>
      <c r="AO84" s="30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f>8-AW85</f>
        <v>9.6723699253188578E-2</v>
      </c>
      <c r="AX84" s="17">
        <v>0</v>
      </c>
      <c r="AY84" s="17">
        <v>0</v>
      </c>
      <c r="AZ84" s="17">
        <v>0</v>
      </c>
    </row>
    <row r="85" spans="1:52" ht="14.4" customHeight="1" x14ac:dyDescent="0.35">
      <c r="A85" s="10" t="s">
        <v>23</v>
      </c>
      <c r="B85" s="17">
        <f t="shared" ref="B85:M85" si="167">SUM(B81:B83)</f>
        <v>8</v>
      </c>
      <c r="C85" s="17">
        <f t="shared" si="167"/>
        <v>8</v>
      </c>
      <c r="D85" s="17">
        <f t="shared" si="167"/>
        <v>8</v>
      </c>
      <c r="E85" s="17">
        <f t="shared" si="167"/>
        <v>8</v>
      </c>
      <c r="F85" s="17">
        <f t="shared" si="167"/>
        <v>8</v>
      </c>
      <c r="G85" s="17">
        <f t="shared" si="167"/>
        <v>8</v>
      </c>
      <c r="H85" s="17">
        <f t="shared" si="167"/>
        <v>8</v>
      </c>
      <c r="I85" s="17">
        <f t="shared" si="167"/>
        <v>8</v>
      </c>
      <c r="J85" s="17">
        <f t="shared" si="167"/>
        <v>8</v>
      </c>
      <c r="K85" s="17">
        <f t="shared" si="167"/>
        <v>8</v>
      </c>
      <c r="L85" s="17">
        <f t="shared" si="167"/>
        <v>8</v>
      </c>
      <c r="M85" s="17">
        <f t="shared" si="167"/>
        <v>8</v>
      </c>
      <c r="N85" s="17"/>
      <c r="O85" s="17">
        <f t="shared" ref="O85:V85" si="168">SUM(O81:O83)</f>
        <v>8</v>
      </c>
      <c r="P85" s="17">
        <f t="shared" si="168"/>
        <v>8</v>
      </c>
      <c r="Q85" s="17">
        <f t="shared" si="168"/>
        <v>8</v>
      </c>
      <c r="R85" s="17">
        <f t="shared" si="168"/>
        <v>8</v>
      </c>
      <c r="S85" s="17">
        <f t="shared" si="168"/>
        <v>8</v>
      </c>
      <c r="T85" s="17">
        <f t="shared" si="168"/>
        <v>8</v>
      </c>
      <c r="U85" s="17">
        <f t="shared" si="168"/>
        <v>8</v>
      </c>
      <c r="V85" s="17">
        <f t="shared" si="168"/>
        <v>8</v>
      </c>
      <c r="W85" s="17"/>
      <c r="X85" s="17">
        <f t="shared" ref="X85:AE85" si="169">SUM(X81:X83)</f>
        <v>8</v>
      </c>
      <c r="Y85" s="17">
        <f t="shared" si="169"/>
        <v>8</v>
      </c>
      <c r="Z85" s="17">
        <f t="shared" si="169"/>
        <v>8</v>
      </c>
      <c r="AA85" s="17">
        <f t="shared" si="169"/>
        <v>8</v>
      </c>
      <c r="AB85" s="17">
        <f t="shared" si="169"/>
        <v>8</v>
      </c>
      <c r="AC85" s="30">
        <f t="shared" si="169"/>
        <v>8</v>
      </c>
      <c r="AD85" s="17">
        <f t="shared" si="169"/>
        <v>8</v>
      </c>
      <c r="AE85" s="17">
        <f t="shared" si="169"/>
        <v>8</v>
      </c>
      <c r="AF85" s="17"/>
      <c r="AG85" s="17">
        <f t="shared" ref="AG85:AH85" si="170">SUM(AG81:AG83)</f>
        <v>8</v>
      </c>
      <c r="AH85" s="17">
        <f t="shared" si="170"/>
        <v>8</v>
      </c>
      <c r="AI85" s="17"/>
      <c r="AJ85" s="17">
        <f t="shared" ref="AJ85:AZ85" si="171">SUM(AJ81:AJ83)</f>
        <v>8</v>
      </c>
      <c r="AK85" s="17">
        <f t="shared" si="171"/>
        <v>8</v>
      </c>
      <c r="AL85" s="17">
        <f t="shared" si="171"/>
        <v>8</v>
      </c>
      <c r="AM85" s="30">
        <f t="shared" si="171"/>
        <v>8</v>
      </c>
      <c r="AN85" s="30">
        <f t="shared" si="171"/>
        <v>8</v>
      </c>
      <c r="AO85" s="30">
        <f t="shared" si="171"/>
        <v>8</v>
      </c>
      <c r="AP85" s="17">
        <f t="shared" si="171"/>
        <v>8</v>
      </c>
      <c r="AQ85" s="17">
        <f t="shared" si="171"/>
        <v>8</v>
      </c>
      <c r="AR85" s="17">
        <f t="shared" si="171"/>
        <v>8</v>
      </c>
      <c r="AS85" s="17">
        <f t="shared" si="171"/>
        <v>8</v>
      </c>
      <c r="AT85" s="17">
        <f t="shared" si="171"/>
        <v>8</v>
      </c>
      <c r="AU85" s="17">
        <f t="shared" si="171"/>
        <v>8</v>
      </c>
      <c r="AV85" s="17">
        <f t="shared" si="171"/>
        <v>8</v>
      </c>
      <c r="AW85" s="17">
        <f t="shared" si="171"/>
        <v>7.9032763007468114</v>
      </c>
      <c r="AX85" s="17">
        <f t="shared" si="171"/>
        <v>8</v>
      </c>
      <c r="AY85" s="17">
        <f t="shared" si="171"/>
        <v>8</v>
      </c>
      <c r="AZ85" s="17">
        <f t="shared" si="171"/>
        <v>8</v>
      </c>
    </row>
    <row r="86" spans="1:52" ht="14" customHeight="1" x14ac:dyDescent="0.35">
      <c r="A86" s="14" t="s">
        <v>38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30"/>
      <c r="AD86" s="17"/>
      <c r="AE86" s="17"/>
      <c r="AF86" s="17"/>
      <c r="AG86" s="17"/>
      <c r="AH86" s="17"/>
      <c r="AI86" s="17"/>
      <c r="AJ86" s="17"/>
      <c r="AK86" s="17"/>
      <c r="AL86" s="17"/>
      <c r="AM86" s="30"/>
      <c r="AN86" s="30"/>
      <c r="AO86" s="30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s="53" customFormat="1" ht="14" customHeight="1" x14ac:dyDescent="0.35">
      <c r="A87" s="53" t="s">
        <v>37</v>
      </c>
      <c r="B87" s="54">
        <f>MAX(B68-B82,0)</f>
        <v>3.2951466759436832E-2</v>
      </c>
      <c r="C87" s="54">
        <f t="shared" ref="B87:M87" si="172">MAX(C68-C82,0)</f>
        <v>0.11777509026754651</v>
      </c>
      <c r="D87" s="54">
        <f t="shared" si="172"/>
        <v>0.10783684290168627</v>
      </c>
      <c r="E87" s="54">
        <f t="shared" si="172"/>
        <v>6.8237172754773479E-2</v>
      </c>
      <c r="F87" s="54">
        <f t="shared" si="172"/>
        <v>0.15502774046173595</v>
      </c>
      <c r="G87" s="54">
        <f t="shared" si="172"/>
        <v>0.17008405786082359</v>
      </c>
      <c r="H87" s="54">
        <f t="shared" si="172"/>
        <v>0.28951810773307574</v>
      </c>
      <c r="I87" s="54">
        <f t="shared" si="172"/>
        <v>0.31964162565452914</v>
      </c>
      <c r="J87" s="54">
        <f t="shared" si="172"/>
        <v>0.40718987457828248</v>
      </c>
      <c r="K87" s="54">
        <f t="shared" si="172"/>
        <v>0.47044340103982973</v>
      </c>
      <c r="L87" s="54">
        <f t="shared" si="172"/>
        <v>0.53039189075688098</v>
      </c>
      <c r="M87" s="54">
        <f t="shared" si="172"/>
        <v>0.71367932254831556</v>
      </c>
      <c r="N87" s="54"/>
      <c r="O87" s="54">
        <f t="shared" ref="O87:V87" si="173">MAX(O68-O82,0)</f>
        <v>1.3813589064153615</v>
      </c>
      <c r="P87" s="54">
        <f t="shared" si="173"/>
        <v>1.245144701475863</v>
      </c>
      <c r="Q87" s="54">
        <f t="shared" si="173"/>
        <v>0.92542679667276717</v>
      </c>
      <c r="R87" s="54">
        <f t="shared" si="173"/>
        <v>0.84748794873475308</v>
      </c>
      <c r="S87" s="54">
        <f t="shared" si="173"/>
        <v>0.61031864273444003</v>
      </c>
      <c r="T87" s="54">
        <f t="shared" si="173"/>
        <v>0.47511644039995971</v>
      </c>
      <c r="U87" s="54">
        <f t="shared" si="173"/>
        <v>0.26107066526357237</v>
      </c>
      <c r="V87" s="54">
        <f t="shared" si="173"/>
        <v>0.20531883684860275</v>
      </c>
      <c r="W87" s="54"/>
      <c r="X87" s="54">
        <f t="shared" ref="X87:AE87" si="174">MAX(X68-X82,0)</f>
        <v>0.64491161606561587</v>
      </c>
      <c r="Y87" s="54">
        <f t="shared" si="174"/>
        <v>0.56322540967026802</v>
      </c>
      <c r="Z87" s="54">
        <f t="shared" si="174"/>
        <v>0.70047270831887909</v>
      </c>
      <c r="AA87" s="54">
        <f t="shared" si="174"/>
        <v>0.62328800783936478</v>
      </c>
      <c r="AB87" s="54">
        <f t="shared" si="174"/>
        <v>0.84739609292754769</v>
      </c>
      <c r="AC87" s="55">
        <f t="shared" si="174"/>
        <v>0.70202129373350131</v>
      </c>
      <c r="AD87" s="54">
        <f t="shared" si="174"/>
        <v>1.3222472754180763</v>
      </c>
      <c r="AE87" s="54">
        <f t="shared" si="174"/>
        <v>1.2971866721270584</v>
      </c>
      <c r="AF87" s="54"/>
      <c r="AG87" s="54">
        <f>MAX(AG68-AG82,0)</f>
        <v>0.88948365771214055</v>
      </c>
      <c r="AH87" s="54">
        <f>MAX(AH68-AH82,0)</f>
        <v>0.8816310487478467</v>
      </c>
      <c r="AI87" s="54"/>
      <c r="AJ87" s="54">
        <f t="shared" ref="AJ87:AZ87" si="175">MAX(AJ68-AJ82,0)</f>
        <v>7.2074483628102648E-2</v>
      </c>
      <c r="AK87" s="54">
        <f t="shared" si="175"/>
        <v>7.877689410738975E-2</v>
      </c>
      <c r="AL87" s="54">
        <f t="shared" si="175"/>
        <v>0.30275525026190508</v>
      </c>
      <c r="AM87" s="55">
        <f t="shared" si="175"/>
        <v>0.7780917020754341</v>
      </c>
      <c r="AN87" s="55">
        <f t="shared" si="175"/>
        <v>0.35102555152281179</v>
      </c>
      <c r="AO87" s="55">
        <f t="shared" si="175"/>
        <v>0.46426233984868892</v>
      </c>
      <c r="AP87" s="54">
        <f t="shared" si="175"/>
        <v>7.6735143048337395E-2</v>
      </c>
      <c r="AQ87" s="54">
        <f t="shared" si="175"/>
        <v>0.20887532994715374</v>
      </c>
      <c r="AR87" s="54">
        <f t="shared" si="175"/>
        <v>0.1176527853544439</v>
      </c>
      <c r="AS87" s="54">
        <f t="shared" si="175"/>
        <v>0.4610916170372501</v>
      </c>
      <c r="AT87" s="54">
        <f t="shared" si="175"/>
        <v>0.5253199777532398</v>
      </c>
      <c r="AU87" s="54">
        <f t="shared" si="175"/>
        <v>0.3137170847327726</v>
      </c>
      <c r="AV87" s="54">
        <f t="shared" si="175"/>
        <v>0.4097864166139098</v>
      </c>
      <c r="AW87" s="54">
        <f t="shared" si="175"/>
        <v>0</v>
      </c>
      <c r="AX87" s="54">
        <f t="shared" si="175"/>
        <v>0.14589939767907267</v>
      </c>
      <c r="AY87" s="54">
        <f t="shared" si="175"/>
        <v>0.21669347908640813</v>
      </c>
      <c r="AZ87" s="54">
        <f t="shared" si="175"/>
        <v>0.11947090531750415</v>
      </c>
    </row>
    <row r="88" spans="1:52" s="56" customFormat="1" ht="14.4" customHeight="1" x14ac:dyDescent="0.35">
      <c r="A88" s="56" t="s">
        <v>36</v>
      </c>
      <c r="B88" s="57">
        <f t="shared" ref="B88:M88" si="176">B67-B83</f>
        <v>0.14450085211673866</v>
      </c>
      <c r="C88" s="57">
        <f t="shared" si="176"/>
        <v>0.13623428079799704</v>
      </c>
      <c r="D88" s="57">
        <f t="shared" si="176"/>
        <v>0.14464578987574511</v>
      </c>
      <c r="E88" s="57">
        <f t="shared" si="176"/>
        <v>0.1572222701225266</v>
      </c>
      <c r="F88" s="57">
        <f t="shared" si="176"/>
        <v>0.15822844175140063</v>
      </c>
      <c r="G88" s="57">
        <f t="shared" si="176"/>
        <v>0.15750931058130321</v>
      </c>
      <c r="H88" s="57">
        <f t="shared" si="176"/>
        <v>0.1710883364699535</v>
      </c>
      <c r="I88" s="57">
        <f t="shared" si="176"/>
        <v>0.16835181067302096</v>
      </c>
      <c r="J88" s="57">
        <f t="shared" si="176"/>
        <v>0.11864240333094218</v>
      </c>
      <c r="K88" s="57">
        <f t="shared" si="176"/>
        <v>0.13570056515694692</v>
      </c>
      <c r="L88" s="57">
        <f t="shared" si="176"/>
        <v>0.13960568129895357</v>
      </c>
      <c r="M88" s="57">
        <f t="shared" si="176"/>
        <v>0.13577909745681296</v>
      </c>
      <c r="N88" s="57"/>
      <c r="O88" s="57">
        <f t="shared" ref="O88:V88" si="177">O67-O83</f>
        <v>0.10835311825456183</v>
      </c>
      <c r="P88" s="57">
        <f t="shared" si="177"/>
        <v>4.8130112008640868E-2</v>
      </c>
      <c r="Q88" s="57">
        <f t="shared" si="177"/>
        <v>0.13554679646580206</v>
      </c>
      <c r="R88" s="57">
        <f t="shared" si="177"/>
        <v>0.13494913473740408</v>
      </c>
      <c r="S88" s="57">
        <f t="shared" si="177"/>
        <v>8.6741574185980455E-2</v>
      </c>
      <c r="T88" s="57">
        <f t="shared" si="177"/>
        <v>8.5251676822123632E-2</v>
      </c>
      <c r="U88" s="57">
        <f t="shared" si="177"/>
        <v>0.13185658330129946</v>
      </c>
      <c r="V88" s="57">
        <f t="shared" si="177"/>
        <v>0.12354864794949424</v>
      </c>
      <c r="W88" s="57"/>
      <c r="X88" s="57">
        <f t="shared" ref="X88:AE88" si="178">X67-X83</f>
        <v>8.7798876258616057E-2</v>
      </c>
      <c r="Y88" s="57">
        <f t="shared" si="178"/>
        <v>0.11082610085157771</v>
      </c>
      <c r="Z88" s="57">
        <f t="shared" si="178"/>
        <v>0.13285375826420817</v>
      </c>
      <c r="AA88" s="57">
        <f t="shared" si="178"/>
        <v>0.18507297194070363</v>
      </c>
      <c r="AB88" s="57">
        <f t="shared" si="178"/>
        <v>9.8965056853424618E-2</v>
      </c>
      <c r="AC88" s="58">
        <f t="shared" si="178"/>
        <v>0.1179312815661407</v>
      </c>
      <c r="AD88" s="57">
        <f t="shared" si="178"/>
        <v>6.8360294308680292E-2</v>
      </c>
      <c r="AE88" s="57">
        <f t="shared" si="178"/>
        <v>7.271642879804649E-2</v>
      </c>
      <c r="AF88" s="57"/>
      <c r="AG88" s="57">
        <f>AG67-AG83</f>
        <v>0.20187683058774158</v>
      </c>
      <c r="AH88" s="57">
        <f>AH67-AH83</f>
        <v>0.14716478571905639</v>
      </c>
      <c r="AI88" s="57"/>
      <c r="AJ88" s="57">
        <f t="shared" ref="AJ88:AZ88" si="179">AJ67-AJ83</f>
        <v>7.380453675416232E-2</v>
      </c>
      <c r="AK88" s="57">
        <f t="shared" si="179"/>
        <v>0.10246026138430363</v>
      </c>
      <c r="AL88" s="57">
        <f t="shared" si="179"/>
        <v>0.15879460488862943</v>
      </c>
      <c r="AM88" s="58">
        <f t="shared" si="179"/>
        <v>0.1372432520859608</v>
      </c>
      <c r="AN88" s="58">
        <f t="shared" si="179"/>
        <v>0.34404369536722562</v>
      </c>
      <c r="AO88" s="58">
        <f t="shared" si="179"/>
        <v>0.31495555753569654</v>
      </c>
      <c r="AP88" s="57">
        <f t="shared" si="179"/>
        <v>6.7322086096147774E-2</v>
      </c>
      <c r="AQ88" s="57">
        <f t="shared" si="179"/>
        <v>7.1725985770388315E-2</v>
      </c>
      <c r="AR88" s="57">
        <f t="shared" si="179"/>
        <v>5.895414492910464E-2</v>
      </c>
      <c r="AS88" s="57">
        <f t="shared" si="179"/>
        <v>7.4490295324608505E-2</v>
      </c>
      <c r="AT88" s="57">
        <f t="shared" si="179"/>
        <v>9.2194629278064683E-2</v>
      </c>
      <c r="AU88" s="57">
        <f t="shared" si="179"/>
        <v>0.11557157551515793</v>
      </c>
      <c r="AV88" s="57">
        <f t="shared" si="179"/>
        <v>0.14930671200479118</v>
      </c>
      <c r="AW88" s="57">
        <f t="shared" si="179"/>
        <v>-1.1221919484827314E-5</v>
      </c>
      <c r="AX88" s="57">
        <f t="shared" si="179"/>
        <v>7.3164997595138559E-2</v>
      </c>
      <c r="AY88" s="57">
        <f t="shared" si="179"/>
        <v>0.21218442909125418</v>
      </c>
      <c r="AZ88" s="57">
        <f t="shared" si="179"/>
        <v>0.10296798806133274</v>
      </c>
    </row>
    <row r="89" spans="1:52" ht="14.4" customHeight="1" x14ac:dyDescent="0.35">
      <c r="A89" s="10" t="s">
        <v>35</v>
      </c>
      <c r="B89" s="17">
        <f t="shared" ref="B89:M89" si="180">(23-B78)*2-B84</f>
        <v>0.35050940293616151</v>
      </c>
      <c r="C89" s="17">
        <f t="shared" si="180"/>
        <v>0.3394206242192368</v>
      </c>
      <c r="D89" s="17">
        <f t="shared" si="180"/>
        <v>0.34721529228959014</v>
      </c>
      <c r="E89" s="17">
        <f t="shared" si="180"/>
        <v>0.34565325758389065</v>
      </c>
      <c r="F89" s="17">
        <f t="shared" si="180"/>
        <v>0.39828329992361233</v>
      </c>
      <c r="G89" s="17">
        <f t="shared" si="180"/>
        <v>0.36959152937206596</v>
      </c>
      <c r="H89" s="17">
        <f t="shared" si="180"/>
        <v>0.44361330789273978</v>
      </c>
      <c r="I89" s="17">
        <f t="shared" si="180"/>
        <v>0.28464471799488678</v>
      </c>
      <c r="J89" s="17">
        <f t="shared" si="180"/>
        <v>0.30973958900197829</v>
      </c>
      <c r="K89" s="17">
        <f t="shared" si="180"/>
        <v>0.48926031304452522</v>
      </c>
      <c r="L89" s="17">
        <f t="shared" si="180"/>
        <v>0.56758518520863532</v>
      </c>
      <c r="M89" s="17">
        <f t="shared" si="180"/>
        <v>0.50606368973015492</v>
      </c>
      <c r="N89" s="17"/>
      <c r="O89" s="17">
        <f t="shared" ref="O89:V89" si="181">(23-O78)*2-O84</f>
        <v>0.4081215267546483</v>
      </c>
      <c r="P89" s="17">
        <f t="shared" si="181"/>
        <v>0.35375885679378172</v>
      </c>
      <c r="Q89" s="17">
        <f t="shared" si="181"/>
        <v>0.39000446797547283</v>
      </c>
      <c r="R89" s="17">
        <f t="shared" si="181"/>
        <v>0.37111565350925702</v>
      </c>
      <c r="S89" s="17">
        <f t="shared" si="181"/>
        <v>0.3725784505954195</v>
      </c>
      <c r="T89" s="17">
        <f t="shared" si="181"/>
        <v>0.42938907946877691</v>
      </c>
      <c r="U89" s="17">
        <f t="shared" si="181"/>
        <v>0.40496135508769271</v>
      </c>
      <c r="V89" s="17">
        <f t="shared" si="181"/>
        <v>0.40092158853582305</v>
      </c>
      <c r="W89" s="17"/>
      <c r="X89" s="17">
        <f t="shared" ref="X89:AE89" si="182">(23-X78)*2-X84</f>
        <v>0.39662417052259258</v>
      </c>
      <c r="Y89" s="17">
        <f t="shared" si="182"/>
        <v>0.34651473857952197</v>
      </c>
      <c r="Z89" s="17">
        <f t="shared" si="182"/>
        <v>0.46120161710848606</v>
      </c>
      <c r="AA89" s="17">
        <f t="shared" si="182"/>
        <v>0.46347099701453942</v>
      </c>
      <c r="AB89" s="17">
        <f t="shared" si="182"/>
        <v>0.42342314665231839</v>
      </c>
      <c r="AC89" s="30">
        <f t="shared" si="182"/>
        <v>0.43255282934469363</v>
      </c>
      <c r="AD89" s="17">
        <f t="shared" si="182"/>
        <v>0.42511813456152225</v>
      </c>
      <c r="AE89" s="17">
        <f t="shared" si="182"/>
        <v>0.40547427454027485</v>
      </c>
      <c r="AF89" s="17"/>
      <c r="AG89" s="17">
        <f>(23-AG78)*2-AG84</f>
        <v>0.36439562874181064</v>
      </c>
      <c r="AH89" s="17">
        <f>(23-AH78)*2-AH84</f>
        <v>0.42245365542554225</v>
      </c>
      <c r="AI89" s="17"/>
      <c r="AJ89" s="17">
        <f t="shared" ref="AJ89:AZ89" si="183">(23-AJ78)*2-AJ84</f>
        <v>0.42816010672171956</v>
      </c>
      <c r="AK89" s="17">
        <f t="shared" si="183"/>
        <v>0.45841511320779205</v>
      </c>
      <c r="AL89" s="17">
        <f t="shared" si="183"/>
        <v>0.48031013297610059</v>
      </c>
      <c r="AM89" s="30">
        <f t="shared" si="183"/>
        <v>0.47351997003860902</v>
      </c>
      <c r="AN89" s="30">
        <f t="shared" si="183"/>
        <v>0.44692998956523411</v>
      </c>
      <c r="AO89" s="30">
        <f t="shared" si="183"/>
        <v>0.41594892833060015</v>
      </c>
      <c r="AP89" s="17">
        <f t="shared" si="183"/>
        <v>0.43166822856234432</v>
      </c>
      <c r="AQ89" s="17">
        <f t="shared" si="183"/>
        <v>0.44264566770516467</v>
      </c>
      <c r="AR89" s="17">
        <f t="shared" si="183"/>
        <v>0.48033498168798872</v>
      </c>
      <c r="AS89" s="17">
        <f t="shared" si="183"/>
        <v>0.62126452631012796</v>
      </c>
      <c r="AT89" s="17">
        <f t="shared" si="183"/>
        <v>0.58059131202077907</v>
      </c>
      <c r="AU89" s="17">
        <f t="shared" si="183"/>
        <v>0.40358861458844331</v>
      </c>
      <c r="AV89" s="17">
        <f t="shared" si="183"/>
        <v>0.38659356485993612</v>
      </c>
      <c r="AW89" s="17">
        <f t="shared" si="183"/>
        <v>0.26910715042053202</v>
      </c>
      <c r="AX89" s="17">
        <f t="shared" si="183"/>
        <v>0.42422554198291351</v>
      </c>
      <c r="AY89" s="17">
        <f t="shared" si="183"/>
        <v>0.36221487473050473</v>
      </c>
      <c r="AZ89" s="17">
        <f t="shared" si="183"/>
        <v>0.18009910158816211</v>
      </c>
    </row>
    <row r="90" spans="1:52" ht="14.4" customHeight="1" x14ac:dyDescent="0.35">
      <c r="A90" s="10" t="s">
        <v>34</v>
      </c>
      <c r="B90" s="17">
        <f t="shared" ref="B90:M90" si="184">B69</f>
        <v>0</v>
      </c>
      <c r="C90" s="17">
        <f t="shared" si="184"/>
        <v>0</v>
      </c>
      <c r="D90" s="17">
        <f t="shared" si="184"/>
        <v>0</v>
      </c>
      <c r="E90" s="17">
        <f t="shared" si="184"/>
        <v>0</v>
      </c>
      <c r="F90" s="17">
        <f t="shared" si="184"/>
        <v>0</v>
      </c>
      <c r="G90" s="17">
        <f t="shared" si="184"/>
        <v>0</v>
      </c>
      <c r="H90" s="17">
        <f t="shared" si="184"/>
        <v>0</v>
      </c>
      <c r="I90" s="17">
        <f t="shared" si="184"/>
        <v>0</v>
      </c>
      <c r="J90" s="17">
        <f t="shared" si="184"/>
        <v>0</v>
      </c>
      <c r="K90" s="17">
        <f t="shared" si="184"/>
        <v>0</v>
      </c>
      <c r="L90" s="17">
        <f t="shared" si="184"/>
        <v>0</v>
      </c>
      <c r="M90" s="17">
        <f t="shared" si="184"/>
        <v>0</v>
      </c>
      <c r="N90" s="17"/>
      <c r="O90" s="17">
        <f t="shared" ref="O90:V90" si="185">O69</f>
        <v>0</v>
      </c>
      <c r="P90" s="17">
        <f t="shared" si="185"/>
        <v>0</v>
      </c>
      <c r="Q90" s="17">
        <f t="shared" si="185"/>
        <v>0</v>
      </c>
      <c r="R90" s="17">
        <f t="shared" si="185"/>
        <v>0</v>
      </c>
      <c r="S90" s="17">
        <f t="shared" si="185"/>
        <v>0</v>
      </c>
      <c r="T90" s="17">
        <f t="shared" si="185"/>
        <v>0</v>
      </c>
      <c r="U90" s="17">
        <f t="shared" si="185"/>
        <v>0</v>
      </c>
      <c r="V90" s="17">
        <f t="shared" si="185"/>
        <v>0</v>
      </c>
      <c r="W90" s="17"/>
      <c r="X90" s="17">
        <f t="shared" ref="X90:AE90" si="186">X69</f>
        <v>9.7142823381736309E-3</v>
      </c>
      <c r="Y90" s="17">
        <f t="shared" si="186"/>
        <v>1.3075371381099722E-2</v>
      </c>
      <c r="Z90" s="17">
        <f t="shared" si="186"/>
        <v>0</v>
      </c>
      <c r="AA90" s="17">
        <f t="shared" si="186"/>
        <v>0</v>
      </c>
      <c r="AB90" s="17">
        <f t="shared" si="186"/>
        <v>5.9783040618107816E-3</v>
      </c>
      <c r="AC90" s="30">
        <f t="shared" si="186"/>
        <v>2.4546128848693936E-3</v>
      </c>
      <c r="AD90" s="17">
        <f t="shared" si="186"/>
        <v>0</v>
      </c>
      <c r="AE90" s="17">
        <f t="shared" si="186"/>
        <v>8.2311894007706127E-3</v>
      </c>
      <c r="AF90" s="17"/>
      <c r="AG90" s="17">
        <f>AG69</f>
        <v>0</v>
      </c>
      <c r="AH90" s="17">
        <f>AH69</f>
        <v>0</v>
      </c>
      <c r="AI90" s="17"/>
      <c r="AJ90" s="17">
        <f t="shared" ref="AJ90:AZ90" si="187">AJ69</f>
        <v>0</v>
      </c>
      <c r="AK90" s="17">
        <f t="shared" si="187"/>
        <v>1.1834759498784589E-3</v>
      </c>
      <c r="AL90" s="17">
        <f t="shared" si="187"/>
        <v>0</v>
      </c>
      <c r="AM90" s="30">
        <f t="shared" si="187"/>
        <v>0</v>
      </c>
      <c r="AN90" s="30">
        <f t="shared" si="187"/>
        <v>5.9477868195128439E-3</v>
      </c>
      <c r="AO90" s="30">
        <f t="shared" si="187"/>
        <v>0</v>
      </c>
      <c r="AP90" s="17">
        <f t="shared" si="187"/>
        <v>0</v>
      </c>
      <c r="AQ90" s="17">
        <f t="shared" si="187"/>
        <v>0</v>
      </c>
      <c r="AR90" s="17">
        <f t="shared" si="187"/>
        <v>0</v>
      </c>
      <c r="AS90" s="17">
        <f t="shared" si="187"/>
        <v>0</v>
      </c>
      <c r="AT90" s="17">
        <f t="shared" si="187"/>
        <v>4.7854850567408619E-3</v>
      </c>
      <c r="AU90" s="17">
        <f t="shared" si="187"/>
        <v>0</v>
      </c>
      <c r="AV90" s="17">
        <f t="shared" si="187"/>
        <v>0</v>
      </c>
      <c r="AW90" s="17">
        <f t="shared" si="187"/>
        <v>0</v>
      </c>
      <c r="AX90" s="17">
        <f t="shared" si="187"/>
        <v>5.8260579634520715E-3</v>
      </c>
      <c r="AY90" s="17">
        <f t="shared" si="187"/>
        <v>0</v>
      </c>
      <c r="AZ90" s="17">
        <f t="shared" si="187"/>
        <v>1.1157730369885524E-3</v>
      </c>
    </row>
    <row r="91" spans="1:52" ht="14.4" customHeight="1" x14ac:dyDescent="0.35">
      <c r="A91" s="10" t="s">
        <v>30</v>
      </c>
      <c r="B91" s="17">
        <f t="shared" ref="B91:M91" si="188">MIN(B72,5-SUM(B87:B90))</f>
        <v>3.1545684470826512</v>
      </c>
      <c r="C91" s="17">
        <f t="shared" si="188"/>
        <v>3.1006573758908482</v>
      </c>
      <c r="D91" s="17">
        <f t="shared" si="188"/>
        <v>3.075793686680854</v>
      </c>
      <c r="E91" s="17">
        <f t="shared" si="188"/>
        <v>3.0611104333303962</v>
      </c>
      <c r="F91" s="17">
        <f t="shared" si="188"/>
        <v>2.7389873323035743</v>
      </c>
      <c r="G91" s="17">
        <f t="shared" si="188"/>
        <v>2.8950169498227529</v>
      </c>
      <c r="H91" s="17">
        <f t="shared" si="188"/>
        <v>2.3251055486971777</v>
      </c>
      <c r="I91" s="17">
        <f t="shared" si="188"/>
        <v>3.2384104047230542</v>
      </c>
      <c r="J91" s="17">
        <f t="shared" si="188"/>
        <v>3.8177525561486876</v>
      </c>
      <c r="K91" s="17">
        <f t="shared" si="188"/>
        <v>1.9421233319918503</v>
      </c>
      <c r="L91" s="17">
        <f t="shared" si="188"/>
        <v>1.4085669882629543</v>
      </c>
      <c r="M91" s="17">
        <f t="shared" si="188"/>
        <v>1.5944112272321296</v>
      </c>
      <c r="N91" s="17"/>
      <c r="O91" s="17">
        <f t="shared" ref="O91:V91" si="189">MIN(O72,5-SUM(O87:O90))</f>
        <v>1.5187030575743055</v>
      </c>
      <c r="P91" s="17">
        <f t="shared" si="189"/>
        <v>1.9207771888477654</v>
      </c>
      <c r="Q91" s="17">
        <f t="shared" si="189"/>
        <v>2.0025782579426603</v>
      </c>
      <c r="R91" s="17">
        <f t="shared" si="189"/>
        <v>2.2135627736445307</v>
      </c>
      <c r="S91" s="17">
        <f t="shared" si="189"/>
        <v>2.384728978590311</v>
      </c>
      <c r="T91" s="17">
        <f t="shared" si="189"/>
        <v>2.2742805801526202</v>
      </c>
      <c r="U91" s="17">
        <f t="shared" si="189"/>
        <v>2.5417760893838319</v>
      </c>
      <c r="V91" s="17">
        <f t="shared" si="189"/>
        <v>2.7552215605559813</v>
      </c>
      <c r="W91" s="17"/>
      <c r="X91" s="17">
        <f t="shared" ref="X91:AE91" si="190">MIN(X72,5-SUM(X87:X90))</f>
        <v>2.1247234590003279</v>
      </c>
      <c r="Y91" s="17">
        <f t="shared" si="190"/>
        <v>2.5057448901051673</v>
      </c>
      <c r="Z91" s="17">
        <f t="shared" si="190"/>
        <v>1.7931722866254349</v>
      </c>
      <c r="AA91" s="17">
        <f t="shared" si="190"/>
        <v>1.8227866170926323</v>
      </c>
      <c r="AB91" s="17">
        <f t="shared" si="190"/>
        <v>1.9320684977435274</v>
      </c>
      <c r="AC91" s="30">
        <f t="shared" si="190"/>
        <v>1.9623775561449381</v>
      </c>
      <c r="AD91" s="17">
        <f t="shared" si="190"/>
        <v>1.4081289207301901</v>
      </c>
      <c r="AE91" s="17">
        <f t="shared" si="190"/>
        <v>1.4766327151914247</v>
      </c>
      <c r="AF91" s="17"/>
      <c r="AG91" s="17">
        <f>MIN(AG72,5-SUM(AG87:AG90))</f>
        <v>2.0133235165441947</v>
      </c>
      <c r="AH91" s="17">
        <f>MIN(AH72,5-SUM(AH87:AH90))</f>
        <v>1.8355101527674429</v>
      </c>
      <c r="AI91" s="17"/>
      <c r="AJ91" s="17">
        <f t="shared" ref="AJ91:AZ91" si="191">MIN(AJ72,5-SUM(AJ87:AJ90))</f>
        <v>2.768258111386745</v>
      </c>
      <c r="AK91" s="17">
        <f t="shared" si="191"/>
        <v>2.5461195008132647</v>
      </c>
      <c r="AL91" s="17">
        <f t="shared" si="191"/>
        <v>2.2409358003532418</v>
      </c>
      <c r="AM91" s="30">
        <f t="shared" si="191"/>
        <v>1.7256439854137089</v>
      </c>
      <c r="AN91" s="30">
        <f t="shared" si="191"/>
        <v>2.1823878345082619</v>
      </c>
      <c r="AO91" s="30">
        <f t="shared" si="191"/>
        <v>2.2449144061200843</v>
      </c>
      <c r="AP91" s="17">
        <f t="shared" si="191"/>
        <v>2.7756737844419921</v>
      </c>
      <c r="AQ91" s="17">
        <f t="shared" si="191"/>
        <v>2.5674993221243207</v>
      </c>
      <c r="AR91" s="17">
        <f t="shared" si="191"/>
        <v>2.6211954256803667</v>
      </c>
      <c r="AS91" s="17">
        <f t="shared" si="191"/>
        <v>1.4672290903933636</v>
      </c>
      <c r="AT91" s="17">
        <f t="shared" si="191"/>
        <v>1.4504763365273599</v>
      </c>
      <c r="AU91" s="17">
        <f t="shared" si="191"/>
        <v>2.6678859713617991</v>
      </c>
      <c r="AV91" s="17">
        <f t="shared" si="191"/>
        <v>2.6346874481932772</v>
      </c>
      <c r="AW91" s="17">
        <f t="shared" si="191"/>
        <v>3.687456597219636</v>
      </c>
      <c r="AX91" s="17">
        <f t="shared" si="191"/>
        <v>2.7550915529854931</v>
      </c>
      <c r="AY91" s="17">
        <f t="shared" si="191"/>
        <v>3.0181482689717427</v>
      </c>
      <c r="AZ91" s="17">
        <f t="shared" si="191"/>
        <v>3.904698774987974</v>
      </c>
    </row>
    <row r="92" spans="1:52" ht="14.4" customHeight="1" x14ac:dyDescent="0.35">
      <c r="A92" s="10" t="s">
        <v>33</v>
      </c>
      <c r="B92" s="17">
        <f t="shared" ref="B92:M92" si="192">MIN(B70-B89,5-SUM(B87:B91))</f>
        <v>1.3174698311050119</v>
      </c>
      <c r="C92" s="17">
        <f t="shared" si="192"/>
        <v>1.3059126288243714</v>
      </c>
      <c r="D92" s="17">
        <f t="shared" si="192"/>
        <v>1.3245083882521245</v>
      </c>
      <c r="E92" s="17">
        <f t="shared" si="192"/>
        <v>1.3677768662084131</v>
      </c>
      <c r="F92" s="17">
        <f t="shared" si="192"/>
        <v>1.5494731855596768</v>
      </c>
      <c r="G92" s="17">
        <f t="shared" si="192"/>
        <v>1.4077981523630543</v>
      </c>
      <c r="H92" s="17">
        <f t="shared" si="192"/>
        <v>1.7706746992070532</v>
      </c>
      <c r="I92" s="17">
        <f t="shared" si="192"/>
        <v>0.9889514409545086</v>
      </c>
      <c r="J92" s="17">
        <f t="shared" si="192"/>
        <v>0.34667557694010931</v>
      </c>
      <c r="K92" s="17">
        <f t="shared" si="192"/>
        <v>1.9570412521781346</v>
      </c>
      <c r="L92" s="17">
        <f t="shared" si="192"/>
        <v>2.2703407408345284</v>
      </c>
      <c r="M92" s="17">
        <f t="shared" si="192"/>
        <v>2.0242547589205606</v>
      </c>
      <c r="N92" s="17"/>
      <c r="O92" s="17">
        <f t="shared" ref="O92:V92" si="193">MIN(O70-O89,5-SUM(O87:O91))</f>
        <v>1.5834633910011231</v>
      </c>
      <c r="P92" s="17">
        <f t="shared" si="193"/>
        <v>1.4150354271750729</v>
      </c>
      <c r="Q92" s="17">
        <f t="shared" si="193"/>
        <v>1.5464436809432973</v>
      </c>
      <c r="R92" s="17">
        <f t="shared" si="193"/>
        <v>1.4328844893740551</v>
      </c>
      <c r="S92" s="17">
        <f t="shared" si="193"/>
        <v>1.4903138023815732</v>
      </c>
      <c r="T92" s="17">
        <f t="shared" si="193"/>
        <v>1.7175563178751574</v>
      </c>
      <c r="U92" s="17">
        <f t="shared" si="193"/>
        <v>1.6198454203508019</v>
      </c>
      <c r="V92" s="17">
        <f t="shared" si="193"/>
        <v>1.5149893661100986</v>
      </c>
      <c r="W92" s="17"/>
      <c r="X92" s="17">
        <f t="shared" ref="X92:AE92" si="194">MIN(X70-X89,5-SUM(X87:X91))</f>
        <v>1.5864966820903807</v>
      </c>
      <c r="Y92" s="17">
        <f t="shared" si="194"/>
        <v>1.3860589543180386</v>
      </c>
      <c r="Z92" s="17">
        <f t="shared" si="194"/>
        <v>1.8448064684338994</v>
      </c>
      <c r="AA92" s="17">
        <f t="shared" si="194"/>
        <v>1.8538839880581577</v>
      </c>
      <c r="AB92" s="17">
        <f t="shared" si="194"/>
        <v>1.692168901761371</v>
      </c>
      <c r="AC92" s="30">
        <f t="shared" si="194"/>
        <v>1.7302113173787705</v>
      </c>
      <c r="AD92" s="17">
        <f t="shared" si="194"/>
        <v>1.7004725382461379</v>
      </c>
      <c r="AE92" s="17">
        <f t="shared" si="194"/>
        <v>1.6218970981611536</v>
      </c>
      <c r="AF92" s="17"/>
      <c r="AG92" s="17">
        <f>MIN(AG70-AG89,5-SUM(AG87:AG91))</f>
        <v>1.4575825149672106</v>
      </c>
      <c r="AH92" s="17">
        <f>MIN(AH70-AH89,5-SUM(AH87:AH91))</f>
        <v>1.6898146217022063</v>
      </c>
      <c r="AI92" s="17"/>
      <c r="AJ92" s="17">
        <f t="shared" ref="AJ92:AZ92" si="195">MIN(AJ70-AJ89,5-SUM(AJ87:AJ91))</f>
        <v>1.6577027615092703</v>
      </c>
      <c r="AK92" s="17">
        <f t="shared" si="195"/>
        <v>1.8130447545373714</v>
      </c>
      <c r="AL92" s="17">
        <f t="shared" si="195"/>
        <v>1.817204211520123</v>
      </c>
      <c r="AM92" s="30">
        <f t="shared" si="195"/>
        <v>1.8855010903862874</v>
      </c>
      <c r="AN92" s="30">
        <f t="shared" si="195"/>
        <v>1.6696651422169539</v>
      </c>
      <c r="AO92" s="30">
        <f t="shared" si="195"/>
        <v>1.55991876816493</v>
      </c>
      <c r="AP92" s="17">
        <f t="shared" si="195"/>
        <v>1.6486007578511783</v>
      </c>
      <c r="AQ92" s="17">
        <f t="shared" si="195"/>
        <v>1.7092536944529728</v>
      </c>
      <c r="AR92" s="17">
        <f t="shared" si="195"/>
        <v>1.7218626623480962</v>
      </c>
      <c r="AS92" s="17">
        <f t="shared" si="195"/>
        <v>2.3759244709346499</v>
      </c>
      <c r="AT92" s="17">
        <f t="shared" si="195"/>
        <v>2.3223652480830403</v>
      </c>
      <c r="AU92" s="17">
        <f t="shared" si="195"/>
        <v>1.499236753801827</v>
      </c>
      <c r="AV92" s="17">
        <f t="shared" si="195"/>
        <v>1.4196258583280859</v>
      </c>
      <c r="AW92" s="17">
        <f t="shared" si="195"/>
        <v>1.0434474742793167</v>
      </c>
      <c r="AX92" s="17">
        <f t="shared" si="195"/>
        <v>1.5957924517939301</v>
      </c>
      <c r="AY92" s="17">
        <f t="shared" si="195"/>
        <v>1.1907589481200902</v>
      </c>
      <c r="AZ92" s="17">
        <f t="shared" si="195"/>
        <v>0.6916474570080382</v>
      </c>
    </row>
    <row r="93" spans="1:52" ht="14.4" customHeight="1" x14ac:dyDescent="0.35">
      <c r="A93" s="10" t="s">
        <v>32</v>
      </c>
      <c r="B93" s="17">
        <f t="shared" ref="B93:M93" si="196">MAX(0,5-SUM(B87:B92))</f>
        <v>0</v>
      </c>
      <c r="C93" s="17">
        <f t="shared" si="196"/>
        <v>0</v>
      </c>
      <c r="D93" s="17">
        <f t="shared" si="196"/>
        <v>0</v>
      </c>
      <c r="E93" s="17">
        <f t="shared" si="196"/>
        <v>0</v>
      </c>
      <c r="F93" s="17">
        <f t="shared" si="196"/>
        <v>0</v>
      </c>
      <c r="G93" s="17">
        <f t="shared" si="196"/>
        <v>0</v>
      </c>
      <c r="H93" s="17">
        <f t="shared" si="196"/>
        <v>0</v>
      </c>
      <c r="I93" s="17">
        <f t="shared" si="196"/>
        <v>0</v>
      </c>
      <c r="J93" s="17">
        <f t="shared" si="196"/>
        <v>0</v>
      </c>
      <c r="K93" s="17">
        <f t="shared" si="196"/>
        <v>5.4311365887134144E-3</v>
      </c>
      <c r="L93" s="17">
        <f t="shared" si="196"/>
        <v>8.3509513638047039E-2</v>
      </c>
      <c r="M93" s="17">
        <f t="shared" si="196"/>
        <v>2.5811904112027051E-2</v>
      </c>
      <c r="N93" s="17"/>
      <c r="O93" s="17">
        <f t="shared" ref="O93:V93" si="197">MAX(0,5-SUM(O87:O92))</f>
        <v>0</v>
      </c>
      <c r="P93" s="17">
        <f t="shared" si="197"/>
        <v>1.7153713698876416E-2</v>
      </c>
      <c r="Q93" s="17">
        <f t="shared" si="197"/>
        <v>0</v>
      </c>
      <c r="R93" s="17">
        <f t="shared" si="197"/>
        <v>0</v>
      </c>
      <c r="S93" s="17">
        <f t="shared" si="197"/>
        <v>5.5318551512275604E-2</v>
      </c>
      <c r="T93" s="17">
        <f t="shared" si="197"/>
        <v>1.8405905281362323E-2</v>
      </c>
      <c r="U93" s="17">
        <f t="shared" si="197"/>
        <v>4.048988661280184E-2</v>
      </c>
      <c r="V93" s="17">
        <f t="shared" si="197"/>
        <v>0</v>
      </c>
      <c r="W93" s="17"/>
      <c r="X93" s="17">
        <f t="shared" ref="X93:AE93" si="198">MAX(0,5-SUM(X87:X92))</f>
        <v>0.14973091372429259</v>
      </c>
      <c r="Y93" s="17">
        <f t="shared" si="198"/>
        <v>7.4554535094327079E-2</v>
      </c>
      <c r="Z93" s="17">
        <f t="shared" si="198"/>
        <v>6.7493161249092992E-2</v>
      </c>
      <c r="AA93" s="17">
        <f t="shared" si="198"/>
        <v>5.1497418054601951E-2</v>
      </c>
      <c r="AB93" s="17">
        <f t="shared" si="198"/>
        <v>0</v>
      </c>
      <c r="AC93" s="30">
        <f t="shared" si="198"/>
        <v>5.2451108947085601E-2</v>
      </c>
      <c r="AD93" s="17">
        <f t="shared" si="198"/>
        <v>7.5672836735392934E-2</v>
      </c>
      <c r="AE93" s="17">
        <f t="shared" si="198"/>
        <v>0.11786162178127135</v>
      </c>
      <c r="AF93" s="17"/>
      <c r="AG93" s="17">
        <f t="shared" ref="AG93:AH93" si="199">MAX(0,5-SUM(AG87:AG92))</f>
        <v>7.3337851446901858E-2</v>
      </c>
      <c r="AH93" s="17">
        <f t="shared" si="199"/>
        <v>2.3425735637905731E-2</v>
      </c>
      <c r="AI93" s="17"/>
      <c r="AJ93" s="17">
        <f t="shared" ref="AJ93:AZ93" si="200">MAX(0,5-SUM(AJ87:AJ92))</f>
        <v>0</v>
      </c>
      <c r="AK93" s="17">
        <f t="shared" si="200"/>
        <v>0</v>
      </c>
      <c r="AL93" s="17">
        <f t="shared" si="200"/>
        <v>0</v>
      </c>
      <c r="AM93" s="30">
        <f t="shared" si="200"/>
        <v>0</v>
      </c>
      <c r="AN93" s="30">
        <f t="shared" si="200"/>
        <v>0</v>
      </c>
      <c r="AO93" s="30">
        <f t="shared" si="200"/>
        <v>0</v>
      </c>
      <c r="AP93" s="17">
        <f t="shared" si="200"/>
        <v>0</v>
      </c>
      <c r="AQ93" s="17">
        <f t="shared" si="200"/>
        <v>0</v>
      </c>
      <c r="AR93" s="17">
        <f t="shared" si="200"/>
        <v>0</v>
      </c>
      <c r="AS93" s="17">
        <f t="shared" si="200"/>
        <v>0</v>
      </c>
      <c r="AT93" s="17">
        <f t="shared" si="200"/>
        <v>2.4267011280775463E-2</v>
      </c>
      <c r="AU93" s="17">
        <f t="shared" si="200"/>
        <v>0</v>
      </c>
      <c r="AV93" s="17">
        <f t="shared" si="200"/>
        <v>0</v>
      </c>
      <c r="AW93" s="17">
        <f t="shared" si="200"/>
        <v>0</v>
      </c>
      <c r="AX93" s="17">
        <f t="shared" si="200"/>
        <v>0</v>
      </c>
      <c r="AY93" s="17">
        <f t="shared" si="200"/>
        <v>0</v>
      </c>
      <c r="AZ93" s="17">
        <f t="shared" si="200"/>
        <v>0</v>
      </c>
    </row>
    <row r="94" spans="1:52" ht="14.4" customHeight="1" x14ac:dyDescent="0.35">
      <c r="A94" s="10" t="s">
        <v>23</v>
      </c>
      <c r="B94" s="17">
        <f t="shared" ref="B94:M94" si="201">SUM(B87:B93)</f>
        <v>5</v>
      </c>
      <c r="C94" s="17">
        <f t="shared" si="201"/>
        <v>5</v>
      </c>
      <c r="D94" s="17">
        <f t="shared" si="201"/>
        <v>5</v>
      </c>
      <c r="E94" s="17">
        <f t="shared" si="201"/>
        <v>5</v>
      </c>
      <c r="F94" s="17">
        <f t="shared" si="201"/>
        <v>5</v>
      </c>
      <c r="G94" s="17">
        <f t="shared" si="201"/>
        <v>5</v>
      </c>
      <c r="H94" s="17">
        <f t="shared" si="201"/>
        <v>5</v>
      </c>
      <c r="I94" s="17">
        <f t="shared" si="201"/>
        <v>5</v>
      </c>
      <c r="J94" s="17">
        <f t="shared" si="201"/>
        <v>5</v>
      </c>
      <c r="K94" s="17">
        <f t="shared" si="201"/>
        <v>5</v>
      </c>
      <c r="L94" s="17">
        <f t="shared" si="201"/>
        <v>5</v>
      </c>
      <c r="M94" s="17">
        <f t="shared" si="201"/>
        <v>5</v>
      </c>
      <c r="N94" s="17"/>
      <c r="O94" s="17">
        <f t="shared" ref="O94:V94" si="202">SUM(O87:O93)</f>
        <v>5</v>
      </c>
      <c r="P94" s="17">
        <f t="shared" si="202"/>
        <v>5</v>
      </c>
      <c r="Q94" s="17">
        <f t="shared" si="202"/>
        <v>5</v>
      </c>
      <c r="R94" s="17">
        <f t="shared" si="202"/>
        <v>5</v>
      </c>
      <c r="S94" s="17">
        <f t="shared" si="202"/>
        <v>5</v>
      </c>
      <c r="T94" s="17">
        <f t="shared" si="202"/>
        <v>5</v>
      </c>
      <c r="U94" s="17">
        <f t="shared" si="202"/>
        <v>5</v>
      </c>
      <c r="V94" s="17">
        <f t="shared" si="202"/>
        <v>5</v>
      </c>
      <c r="W94" s="17"/>
      <c r="X94" s="17">
        <f t="shared" ref="X94:AE94" si="203">SUM(X87:X93)</f>
        <v>5</v>
      </c>
      <c r="Y94" s="17">
        <f t="shared" si="203"/>
        <v>5</v>
      </c>
      <c r="Z94" s="17">
        <f t="shared" si="203"/>
        <v>5</v>
      </c>
      <c r="AA94" s="17">
        <f t="shared" si="203"/>
        <v>5</v>
      </c>
      <c r="AB94" s="17">
        <f t="shared" si="203"/>
        <v>5</v>
      </c>
      <c r="AC94" s="30">
        <f t="shared" si="203"/>
        <v>5</v>
      </c>
      <c r="AD94" s="17">
        <f t="shared" si="203"/>
        <v>5</v>
      </c>
      <c r="AE94" s="17">
        <f t="shared" si="203"/>
        <v>5</v>
      </c>
      <c r="AF94" s="17"/>
      <c r="AG94" s="17">
        <f t="shared" ref="AG94:AH94" si="204">SUM(AG87:AG93)</f>
        <v>5</v>
      </c>
      <c r="AH94" s="17">
        <f t="shared" si="204"/>
        <v>5</v>
      </c>
      <c r="AI94" s="17"/>
      <c r="AJ94" s="17">
        <f t="shared" ref="AJ94:AZ94" si="205">SUM(AJ87:AJ93)</f>
        <v>5</v>
      </c>
      <c r="AK94" s="17">
        <f t="shared" si="205"/>
        <v>5</v>
      </c>
      <c r="AL94" s="17">
        <f t="shared" si="205"/>
        <v>5</v>
      </c>
      <c r="AM94" s="30">
        <f t="shared" si="205"/>
        <v>5</v>
      </c>
      <c r="AN94" s="30">
        <f t="shared" si="205"/>
        <v>5</v>
      </c>
      <c r="AO94" s="30">
        <f t="shared" si="205"/>
        <v>5</v>
      </c>
      <c r="AP94" s="17">
        <f t="shared" si="205"/>
        <v>5</v>
      </c>
      <c r="AQ94" s="17">
        <f t="shared" si="205"/>
        <v>5</v>
      </c>
      <c r="AR94" s="17">
        <f t="shared" si="205"/>
        <v>5</v>
      </c>
      <c r="AS94" s="17">
        <f t="shared" si="205"/>
        <v>5</v>
      </c>
      <c r="AT94" s="17">
        <f t="shared" si="205"/>
        <v>5</v>
      </c>
      <c r="AU94" s="17">
        <f t="shared" si="205"/>
        <v>5</v>
      </c>
      <c r="AV94" s="17">
        <f t="shared" si="205"/>
        <v>5</v>
      </c>
      <c r="AW94" s="17">
        <f t="shared" si="205"/>
        <v>5</v>
      </c>
      <c r="AX94" s="17">
        <f t="shared" si="205"/>
        <v>5</v>
      </c>
      <c r="AY94" s="17">
        <f t="shared" si="205"/>
        <v>5</v>
      </c>
      <c r="AZ94" s="17">
        <f t="shared" si="205"/>
        <v>5</v>
      </c>
    </row>
    <row r="95" spans="1:52" ht="14.4" customHeight="1" x14ac:dyDescent="0.35">
      <c r="A95" s="14" t="s">
        <v>31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30"/>
      <c r="AD95" s="17"/>
      <c r="AE95" s="17"/>
      <c r="AF95" s="17"/>
      <c r="AG95" s="17"/>
      <c r="AH95" s="17"/>
      <c r="AI95" s="17"/>
      <c r="AJ95" s="17"/>
      <c r="AK95" s="17"/>
      <c r="AL95" s="17"/>
      <c r="AM95" s="30"/>
      <c r="AN95" s="30"/>
      <c r="AO95" s="30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4.4" customHeight="1" x14ac:dyDescent="0.35">
      <c r="A96" s="10" t="s">
        <v>30</v>
      </c>
      <c r="B96" s="17">
        <f t="shared" ref="B96:M96" si="206">B72-B91</f>
        <v>0</v>
      </c>
      <c r="C96" s="17">
        <f t="shared" si="206"/>
        <v>0</v>
      </c>
      <c r="D96" s="17">
        <f t="shared" si="206"/>
        <v>0</v>
      </c>
      <c r="E96" s="17">
        <f t="shared" si="206"/>
        <v>0</v>
      </c>
      <c r="F96" s="17">
        <f t="shared" si="206"/>
        <v>0</v>
      </c>
      <c r="G96" s="17">
        <f t="shared" si="206"/>
        <v>0</v>
      </c>
      <c r="H96" s="17">
        <f t="shared" si="206"/>
        <v>0</v>
      </c>
      <c r="I96" s="17">
        <f t="shared" si="206"/>
        <v>0</v>
      </c>
      <c r="J96" s="17">
        <f t="shared" si="206"/>
        <v>0</v>
      </c>
      <c r="K96" s="17">
        <f t="shared" si="206"/>
        <v>0</v>
      </c>
      <c r="L96" s="17">
        <f t="shared" si="206"/>
        <v>0</v>
      </c>
      <c r="M96" s="17">
        <f t="shared" si="206"/>
        <v>0</v>
      </c>
      <c r="N96" s="17"/>
      <c r="O96" s="17">
        <f t="shared" ref="O96:V96" si="207">O72-O91</f>
        <v>0</v>
      </c>
      <c r="P96" s="17">
        <f t="shared" si="207"/>
        <v>0</v>
      </c>
      <c r="Q96" s="17">
        <f t="shared" si="207"/>
        <v>0</v>
      </c>
      <c r="R96" s="17">
        <f t="shared" si="207"/>
        <v>0</v>
      </c>
      <c r="S96" s="17">
        <f t="shared" si="207"/>
        <v>0</v>
      </c>
      <c r="T96" s="17">
        <f t="shared" si="207"/>
        <v>0</v>
      </c>
      <c r="U96" s="17">
        <f t="shared" si="207"/>
        <v>0</v>
      </c>
      <c r="V96" s="17">
        <f t="shared" si="207"/>
        <v>0</v>
      </c>
      <c r="W96" s="17"/>
      <c r="X96" s="17">
        <f t="shared" ref="X96:AE96" si="208">X72-X91</f>
        <v>0</v>
      </c>
      <c r="Y96" s="17">
        <f t="shared" si="208"/>
        <v>0</v>
      </c>
      <c r="Z96" s="17">
        <f t="shared" si="208"/>
        <v>0</v>
      </c>
      <c r="AA96" s="17">
        <f t="shared" si="208"/>
        <v>0</v>
      </c>
      <c r="AB96" s="17">
        <f t="shared" si="208"/>
        <v>0</v>
      </c>
      <c r="AC96" s="30">
        <f t="shared" si="208"/>
        <v>0</v>
      </c>
      <c r="AD96" s="17">
        <f t="shared" si="208"/>
        <v>0</v>
      </c>
      <c r="AE96" s="17">
        <f t="shared" si="208"/>
        <v>0</v>
      </c>
      <c r="AF96" s="17"/>
      <c r="AG96" s="17">
        <f>AG72-AG91</f>
        <v>0</v>
      </c>
      <c r="AH96" s="17">
        <f>AH72-AH91</f>
        <v>0</v>
      </c>
      <c r="AI96" s="17"/>
      <c r="AJ96" s="17">
        <f t="shared" ref="AJ96:AZ96" si="209">AJ72-AJ91</f>
        <v>0</v>
      </c>
      <c r="AK96" s="17">
        <f t="shared" si="209"/>
        <v>0</v>
      </c>
      <c r="AL96" s="17">
        <f t="shared" si="209"/>
        <v>0</v>
      </c>
      <c r="AM96" s="30">
        <f t="shared" si="209"/>
        <v>0</v>
      </c>
      <c r="AN96" s="30">
        <f t="shared" si="209"/>
        <v>0</v>
      </c>
      <c r="AO96" s="30">
        <f t="shared" si="209"/>
        <v>0</v>
      </c>
      <c r="AP96" s="17">
        <f t="shared" si="209"/>
        <v>0</v>
      </c>
      <c r="AQ96" s="17">
        <f t="shared" si="209"/>
        <v>0</v>
      </c>
      <c r="AR96" s="17">
        <f t="shared" si="209"/>
        <v>0</v>
      </c>
      <c r="AS96" s="17">
        <f t="shared" si="209"/>
        <v>0</v>
      </c>
      <c r="AT96" s="17">
        <f t="shared" si="209"/>
        <v>0</v>
      </c>
      <c r="AU96" s="17">
        <f t="shared" si="209"/>
        <v>0</v>
      </c>
      <c r="AV96" s="17">
        <f t="shared" si="209"/>
        <v>0</v>
      </c>
      <c r="AW96" s="17">
        <f t="shared" si="209"/>
        <v>0</v>
      </c>
      <c r="AX96" s="17">
        <f t="shared" si="209"/>
        <v>0</v>
      </c>
      <c r="AY96" s="17">
        <f t="shared" si="209"/>
        <v>0</v>
      </c>
      <c r="AZ96" s="17">
        <f t="shared" si="209"/>
        <v>0</v>
      </c>
    </row>
    <row r="97" spans="1:52" ht="14.4" customHeight="1" x14ac:dyDescent="0.35">
      <c r="A97" s="10" t="s">
        <v>33</v>
      </c>
      <c r="B97" s="17">
        <f t="shared" ref="B97:M97" si="210">MAX(0,B70-B92-B89)</f>
        <v>8.4567780639637657E-2</v>
      </c>
      <c r="C97" s="17">
        <f t="shared" si="210"/>
        <v>5.1769868052589985E-2</v>
      </c>
      <c r="D97" s="17">
        <f t="shared" si="210"/>
        <v>6.4352780906238971E-2</v>
      </c>
      <c r="E97" s="17">
        <f t="shared" si="210"/>
        <v>1.4836164127094875E-2</v>
      </c>
      <c r="F97" s="17">
        <f t="shared" si="210"/>
        <v>4.3660014134756286E-2</v>
      </c>
      <c r="G97" s="17">
        <f t="shared" si="210"/>
        <v>7.0567965125213128E-2</v>
      </c>
      <c r="H97" s="17">
        <f t="shared" si="210"/>
        <v>3.7785323637864465E-3</v>
      </c>
      <c r="I97" s="17">
        <f t="shared" si="210"/>
        <v>0.14962743102502496</v>
      </c>
      <c r="J97" s="17">
        <f t="shared" si="210"/>
        <v>0.21566270995823111</v>
      </c>
      <c r="K97" s="17">
        <f t="shared" si="210"/>
        <v>0</v>
      </c>
      <c r="L97" s="17">
        <f t="shared" si="210"/>
        <v>0</v>
      </c>
      <c r="M97" s="17">
        <f t="shared" si="210"/>
        <v>0</v>
      </c>
      <c r="N97" s="17"/>
      <c r="O97" s="17">
        <f t="shared" ref="O97:V97" si="211">MAX(0,O70-O92-O89)</f>
        <v>4.9022716017433687E-2</v>
      </c>
      <c r="P97" s="17">
        <f t="shared" si="211"/>
        <v>0</v>
      </c>
      <c r="Q97" s="17">
        <f t="shared" si="211"/>
        <v>1.3574190958559162E-2</v>
      </c>
      <c r="R97" s="17">
        <f t="shared" si="211"/>
        <v>5.1578124662887692E-2</v>
      </c>
      <c r="S97" s="17">
        <f t="shared" si="211"/>
        <v>0</v>
      </c>
      <c r="T97" s="17">
        <f t="shared" si="211"/>
        <v>0</v>
      </c>
      <c r="U97" s="17">
        <f t="shared" si="211"/>
        <v>0</v>
      </c>
      <c r="V97" s="17">
        <f t="shared" si="211"/>
        <v>8.869698803319892E-2</v>
      </c>
      <c r="W97" s="17"/>
      <c r="X97" s="17">
        <f t="shared" ref="X97:AE97" si="212">MAX(0,X70-X92-X89)</f>
        <v>0</v>
      </c>
      <c r="Y97" s="17">
        <f t="shared" si="212"/>
        <v>0</v>
      </c>
      <c r="Z97" s="17">
        <f t="shared" si="212"/>
        <v>0</v>
      </c>
      <c r="AA97" s="17">
        <f t="shared" si="212"/>
        <v>0</v>
      </c>
      <c r="AB97" s="17">
        <f t="shared" si="212"/>
        <v>1.5236848478719089E-3</v>
      </c>
      <c r="AC97" s="30">
        <f t="shared" si="212"/>
        <v>0</v>
      </c>
      <c r="AD97" s="17">
        <f t="shared" si="212"/>
        <v>0</v>
      </c>
      <c r="AE97" s="17">
        <f t="shared" si="212"/>
        <v>0</v>
      </c>
      <c r="AF97" s="17"/>
      <c r="AG97" s="17">
        <f>MAX(0,AG70-AG92-AG89)</f>
        <v>0</v>
      </c>
      <c r="AH97" s="17">
        <f>MAX(0,AH70-AH92-AH89)</f>
        <v>0</v>
      </c>
      <c r="AI97" s="17"/>
      <c r="AJ97" s="17">
        <f t="shared" ref="AJ97:AZ97" si="213">MAX(0,AJ70-AJ92-AJ89)</f>
        <v>5.493766537756839E-2</v>
      </c>
      <c r="AK97" s="17">
        <f t="shared" si="213"/>
        <v>2.0615698293753759E-2</v>
      </c>
      <c r="AL97" s="17">
        <f t="shared" si="213"/>
        <v>0.10403632038431576</v>
      </c>
      <c r="AM97" s="30">
        <f t="shared" si="213"/>
        <v>8.5787897681086633E-3</v>
      </c>
      <c r="AN97" s="30">
        <f t="shared" si="213"/>
        <v>0.1180548160439705</v>
      </c>
      <c r="AO97" s="30">
        <f t="shared" si="213"/>
        <v>0.10387694515748747</v>
      </c>
      <c r="AP97" s="17">
        <f t="shared" si="213"/>
        <v>7.8072156398202974E-2</v>
      </c>
      <c r="AQ97" s="17">
        <f t="shared" si="213"/>
        <v>6.1328976367656107E-2</v>
      </c>
      <c r="AR97" s="17">
        <f t="shared" si="213"/>
        <v>0.19947726440382674</v>
      </c>
      <c r="AS97" s="17">
        <f t="shared" si="213"/>
        <v>0.10913363430583622</v>
      </c>
      <c r="AT97" s="17">
        <f t="shared" si="213"/>
        <v>0</v>
      </c>
      <c r="AU97" s="17">
        <f t="shared" si="213"/>
        <v>0.11511770455198889</v>
      </c>
      <c r="AV97" s="17">
        <f t="shared" si="213"/>
        <v>0.12674840111168018</v>
      </c>
      <c r="AW97" s="17">
        <f t="shared" si="213"/>
        <v>0.41997834097959763</v>
      </c>
      <c r="AX97" s="17">
        <f t="shared" si="213"/>
        <v>0.10110971613778696</v>
      </c>
      <c r="AY97" s="17">
        <f t="shared" si="213"/>
        <v>0.25810055080197469</v>
      </c>
      <c r="AZ97" s="17">
        <f t="shared" si="213"/>
        <v>2.8748949344649999E-2</v>
      </c>
    </row>
    <row r="98" spans="1:52" ht="14.4" customHeight="1" x14ac:dyDescent="0.35">
      <c r="A98" s="10" t="s">
        <v>28</v>
      </c>
      <c r="B98" s="17">
        <f t="shared" ref="B98:M98" si="214">MAX(0,B71-B93)</f>
        <v>8.6288014537474172E-2</v>
      </c>
      <c r="C98" s="17">
        <f t="shared" si="214"/>
        <v>9.1548745420917205E-2</v>
      </c>
      <c r="D98" s="17">
        <f t="shared" si="214"/>
        <v>8.3275841194163286E-2</v>
      </c>
      <c r="E98" s="17">
        <f t="shared" si="214"/>
        <v>8.4779449112285576E-2</v>
      </c>
      <c r="F98" s="17">
        <f t="shared" si="214"/>
        <v>8.9709197004131908E-2</v>
      </c>
      <c r="G98" s="17">
        <f t="shared" si="214"/>
        <v>8.1392452865854503E-2</v>
      </c>
      <c r="H98" s="17">
        <f t="shared" si="214"/>
        <v>9.257364450113216E-2</v>
      </c>
      <c r="I98" s="17">
        <f t="shared" si="214"/>
        <v>4.5844162592745735E-2</v>
      </c>
      <c r="J98" s="17">
        <f t="shared" si="214"/>
        <v>4.9795152450870218E-2</v>
      </c>
      <c r="K98" s="17">
        <f t="shared" si="214"/>
        <v>7.9738873286413797E-2</v>
      </c>
      <c r="L98" s="17">
        <f t="shared" si="214"/>
        <v>0</v>
      </c>
      <c r="M98" s="17">
        <f t="shared" si="214"/>
        <v>3.5345475353591012E-2</v>
      </c>
      <c r="N98" s="17"/>
      <c r="O98" s="17">
        <f t="shared" ref="O98:V98" si="215">MAX(0,O71-O93)</f>
        <v>2.3898973082699386E-2</v>
      </c>
      <c r="P98" s="17">
        <f t="shared" si="215"/>
        <v>5.1823902593712112E-2</v>
      </c>
      <c r="Q98" s="17">
        <f t="shared" si="215"/>
        <v>2.9012668965539154E-2</v>
      </c>
      <c r="R98" s="17">
        <f t="shared" si="215"/>
        <v>4.941751962147279E-2</v>
      </c>
      <c r="S98" s="17">
        <f t="shared" si="215"/>
        <v>0</v>
      </c>
      <c r="T98" s="17">
        <f t="shared" si="215"/>
        <v>1.1909022540137867E-2</v>
      </c>
      <c r="U98" s="17">
        <f t="shared" si="215"/>
        <v>1.4078406712874941E-2</v>
      </c>
      <c r="V98" s="17">
        <f t="shared" si="215"/>
        <v>4.5120455806940817E-2</v>
      </c>
      <c r="W98" s="17"/>
      <c r="X98" s="17">
        <f t="shared" ref="X98:AE98" si="216">MAX(0,X71-X93)</f>
        <v>0</v>
      </c>
      <c r="Y98" s="17">
        <f t="shared" si="216"/>
        <v>0</v>
      </c>
      <c r="Z98" s="17">
        <f t="shared" si="216"/>
        <v>0</v>
      </c>
      <c r="AA98" s="17">
        <f t="shared" si="216"/>
        <v>0</v>
      </c>
      <c r="AB98" s="17">
        <f t="shared" si="216"/>
        <v>4.2270026970684875E-2</v>
      </c>
      <c r="AC98" s="30">
        <f t="shared" si="216"/>
        <v>0</v>
      </c>
      <c r="AD98" s="17">
        <f t="shared" si="216"/>
        <v>0</v>
      </c>
      <c r="AE98" s="17">
        <f t="shared" si="216"/>
        <v>0</v>
      </c>
      <c r="AF98" s="17"/>
      <c r="AG98" s="17">
        <f>MAX(0,AG71-AG93)</f>
        <v>0</v>
      </c>
      <c r="AH98" s="17">
        <f>MAX(0,AH71-AH93)</f>
        <v>2.5167165407000203E-2</v>
      </c>
      <c r="AI98" s="17"/>
      <c r="AJ98" s="17">
        <f t="shared" ref="AJ98:AZ98" si="217">MAX(0,AJ71-AJ93)</f>
        <v>5.4577908843877893E-2</v>
      </c>
      <c r="AK98" s="17">
        <f t="shared" si="217"/>
        <v>4.6910682379046997E-2</v>
      </c>
      <c r="AL98" s="17">
        <f t="shared" si="217"/>
        <v>4.4385450671830744E-2</v>
      </c>
      <c r="AM98" s="30">
        <f t="shared" si="217"/>
        <v>3.92689078491264E-2</v>
      </c>
      <c r="AN98" s="30">
        <f t="shared" si="217"/>
        <v>3.4408024873937668E-2</v>
      </c>
      <c r="AO98" s="30">
        <f t="shared" si="217"/>
        <v>2.786569534972675E-2</v>
      </c>
      <c r="AP98" s="17">
        <f t="shared" si="217"/>
        <v>4.9709990530743091E-2</v>
      </c>
      <c r="AQ98" s="17">
        <f t="shared" si="217"/>
        <v>6.3370816723300805E-2</v>
      </c>
      <c r="AR98" s="17">
        <f t="shared" si="217"/>
        <v>7.5152889774199511E-2</v>
      </c>
      <c r="AS98" s="17">
        <f t="shared" si="217"/>
        <v>8.3879465672579701E-2</v>
      </c>
      <c r="AT98" s="17">
        <f t="shared" si="217"/>
        <v>6.2886617694167452E-2</v>
      </c>
      <c r="AU98" s="17">
        <f t="shared" si="217"/>
        <v>4.8337290291409672E-2</v>
      </c>
      <c r="AV98" s="17">
        <f t="shared" si="217"/>
        <v>4.4833642359151861E-2</v>
      </c>
      <c r="AW98" s="17">
        <f t="shared" si="217"/>
        <v>6.2540161402011726E-2</v>
      </c>
      <c r="AX98" s="17">
        <f t="shared" si="217"/>
        <v>9.9863175830342432E-2</v>
      </c>
      <c r="AY98" s="17">
        <f t="shared" si="217"/>
        <v>3.3599437376354603E-2</v>
      </c>
      <c r="AZ98" s="17">
        <f t="shared" si="217"/>
        <v>1.4343914832103906E-2</v>
      </c>
    </row>
    <row r="99" spans="1:52" ht="14.4" customHeight="1" x14ac:dyDescent="0.35">
      <c r="A99" s="10" t="s">
        <v>27</v>
      </c>
      <c r="B99" s="17">
        <f t="shared" ref="B99:M99" si="218">MIN(B73,2-B98-B97-B96)</f>
        <v>1.8150689170974832</v>
      </c>
      <c r="C99" s="17">
        <f t="shared" si="218"/>
        <v>1.8091151671721908</v>
      </c>
      <c r="D99" s="17">
        <f t="shared" si="218"/>
        <v>1.7753436717331907</v>
      </c>
      <c r="E99" s="17">
        <f t="shared" si="218"/>
        <v>1.8420958472204574</v>
      </c>
      <c r="F99" s="17">
        <f t="shared" si="218"/>
        <v>1.7810274764664191</v>
      </c>
      <c r="G99" s="17">
        <f t="shared" si="218"/>
        <v>1.767237333293777</v>
      </c>
      <c r="H99" s="17">
        <f t="shared" si="218"/>
        <v>1.8356984209314198</v>
      </c>
      <c r="I99" s="17">
        <f t="shared" si="218"/>
        <v>1.7570156743359533</v>
      </c>
      <c r="J99" s="17">
        <f t="shared" si="218"/>
        <v>1.7345421375908987</v>
      </c>
      <c r="K99" s="17">
        <f t="shared" si="218"/>
        <v>1.8363223667387925</v>
      </c>
      <c r="L99" s="17">
        <f t="shared" si="218"/>
        <v>1.9047799914065588</v>
      </c>
      <c r="M99" s="17">
        <f t="shared" si="218"/>
        <v>1.8132089592799312</v>
      </c>
      <c r="N99" s="17"/>
      <c r="O99" s="17">
        <f t="shared" ref="O99:V99" si="219">MIN(O73,2-O98-O97-O96)</f>
        <v>1.5227383309842657</v>
      </c>
      <c r="P99" s="17">
        <f t="shared" si="219"/>
        <v>1.6734476832096001</v>
      </c>
      <c r="Q99" s="17">
        <f t="shared" si="219"/>
        <v>1.643557015941763</v>
      </c>
      <c r="R99" s="17">
        <f t="shared" si="219"/>
        <v>1.5628189017644563</v>
      </c>
      <c r="S99" s="17">
        <f t="shared" si="219"/>
        <v>1.8169366154297677</v>
      </c>
      <c r="T99" s="17">
        <f t="shared" si="219"/>
        <v>1.733655246365988</v>
      </c>
      <c r="U99" s="17">
        <f t="shared" si="219"/>
        <v>1.8300563815776321</v>
      </c>
      <c r="V99" s="17">
        <f t="shared" si="219"/>
        <v>1.726579421530023</v>
      </c>
      <c r="W99" s="17"/>
      <c r="X99" s="17">
        <f t="shared" ref="X99:AE99" si="220">MIN(X73,2-X98-X97-X96)</f>
        <v>1.9549491618401877</v>
      </c>
      <c r="Y99" s="17">
        <f t="shared" si="220"/>
        <v>1.9265967362065091</v>
      </c>
      <c r="Z99" s="17">
        <f t="shared" si="220"/>
        <v>1.867948955764728</v>
      </c>
      <c r="AA99" s="17">
        <f t="shared" si="220"/>
        <v>1.8485902311365077</v>
      </c>
      <c r="AB99" s="17">
        <f t="shared" si="220"/>
        <v>1.8374661313057703</v>
      </c>
      <c r="AC99" s="30">
        <f t="shared" si="220"/>
        <v>1.8811087847279313</v>
      </c>
      <c r="AD99" s="17">
        <f t="shared" si="220"/>
        <v>1.7335947232792164</v>
      </c>
      <c r="AE99" s="17">
        <f t="shared" si="220"/>
        <v>1.7592676671971867</v>
      </c>
      <c r="AF99" s="17"/>
      <c r="AG99" s="17">
        <f>MIN(AG73,2-AG98-AG97-AG96)</f>
        <v>1.4762495106930995</v>
      </c>
      <c r="AH99" s="17">
        <f>MIN(AH73,2-AH98-AH97-AH96)</f>
        <v>1.5004891941902185</v>
      </c>
      <c r="AI99" s="17"/>
      <c r="AJ99" s="17">
        <f t="shared" ref="AJ99:AZ99" si="221">MIN(AJ73,2-AJ98-AJ97-AJ96)</f>
        <v>1.7354297784552177</v>
      </c>
      <c r="AK99" s="17">
        <f t="shared" si="221"/>
        <v>1.7449646160262309</v>
      </c>
      <c r="AL99" s="17">
        <f t="shared" si="221"/>
        <v>1.6715832538834841</v>
      </c>
      <c r="AM99" s="30">
        <f t="shared" si="221"/>
        <v>1.6504868056875028</v>
      </c>
      <c r="AN99" s="30">
        <f t="shared" si="221"/>
        <v>1.6459226609410333</v>
      </c>
      <c r="AO99" s="30">
        <f t="shared" si="221"/>
        <v>1.6471305479430662</v>
      </c>
      <c r="AP99" s="17">
        <f t="shared" si="221"/>
        <v>1.6868292152554509</v>
      </c>
      <c r="AQ99" s="17">
        <f t="shared" si="221"/>
        <v>1.7808885484245269</v>
      </c>
      <c r="AR99" s="17">
        <f t="shared" si="221"/>
        <v>1.5464360140495343</v>
      </c>
      <c r="AS99" s="17">
        <f t="shared" si="221"/>
        <v>1.6471045543357288</v>
      </c>
      <c r="AT99" s="17">
        <f t="shared" si="221"/>
        <v>1.6958832484534707</v>
      </c>
      <c r="AU99" s="17">
        <f t="shared" si="221"/>
        <v>1.6697636593210556</v>
      </c>
      <c r="AV99" s="17">
        <f t="shared" si="221"/>
        <v>1.6116282045604882</v>
      </c>
      <c r="AW99" s="17">
        <f t="shared" si="221"/>
        <v>1.5174814976183906</v>
      </c>
      <c r="AX99" s="17">
        <f t="shared" si="221"/>
        <v>1.6643463210202896</v>
      </c>
      <c r="AY99" s="17">
        <f t="shared" si="221"/>
        <v>1.5962242309789494</v>
      </c>
      <c r="AZ99" s="17">
        <f t="shared" si="221"/>
        <v>1.8311262909259165</v>
      </c>
    </row>
    <row r="100" spans="1:52" ht="14.4" customHeight="1" x14ac:dyDescent="0.35">
      <c r="A100" s="10" t="s">
        <v>25</v>
      </c>
      <c r="B100" s="17">
        <f t="shared" ref="B100:M100" si="222">MAX(0,MIN(B74,2-B99-B98-B97-B96))</f>
        <v>1.4075287725404978E-2</v>
      </c>
      <c r="C100" s="17">
        <f t="shared" si="222"/>
        <v>4.7566219354302025E-2</v>
      </c>
      <c r="D100" s="17">
        <f t="shared" si="222"/>
        <v>7.7027706166407001E-2</v>
      </c>
      <c r="E100" s="17">
        <f t="shared" si="222"/>
        <v>5.8288539540162165E-2</v>
      </c>
      <c r="F100" s="17">
        <f t="shared" si="222"/>
        <v>8.5603312394692682E-2</v>
      </c>
      <c r="G100" s="17">
        <f t="shared" si="222"/>
        <v>8.08022487151554E-2</v>
      </c>
      <c r="H100" s="17">
        <f t="shared" si="222"/>
        <v>6.7949402203661621E-2</v>
      </c>
      <c r="I100" s="17">
        <f t="shared" si="222"/>
        <v>4.7512732046276013E-2</v>
      </c>
      <c r="J100" s="17">
        <f t="shared" si="222"/>
        <v>0</v>
      </c>
      <c r="K100" s="17">
        <f t="shared" si="222"/>
        <v>8.3938759974793747E-2</v>
      </c>
      <c r="L100" s="17">
        <f t="shared" si="222"/>
        <v>9.5220008593441152E-2</v>
      </c>
      <c r="M100" s="17">
        <f t="shared" si="222"/>
        <v>0.1514455653664778</v>
      </c>
      <c r="N100" s="17"/>
      <c r="O100" s="17">
        <f t="shared" ref="O100:V100" si="223">MAX(0,MIN(O74,2-O99-O98-O97-O96))</f>
        <v>0.40433997991560122</v>
      </c>
      <c r="P100" s="17">
        <f t="shared" si="223"/>
        <v>0.27472841419668775</v>
      </c>
      <c r="Q100" s="17">
        <f t="shared" si="223"/>
        <v>0.31385612413413871</v>
      </c>
      <c r="R100" s="17">
        <f t="shared" si="223"/>
        <v>0.33618545395118327</v>
      </c>
      <c r="S100" s="17">
        <f t="shared" si="223"/>
        <v>0.1830633845702323</v>
      </c>
      <c r="T100" s="17">
        <f t="shared" si="223"/>
        <v>0.25443573109387413</v>
      </c>
      <c r="U100" s="17">
        <f t="shared" si="223"/>
        <v>0.155865211709493</v>
      </c>
      <c r="V100" s="17">
        <f t="shared" si="223"/>
        <v>0.13960313462983728</v>
      </c>
      <c r="W100" s="17"/>
      <c r="X100" s="17">
        <f t="shared" ref="X100:AE100" si="224">MAX(0,MIN(X74,2-X99-X98-X97-X96))</f>
        <v>4.5050838159812256E-2</v>
      </c>
      <c r="Y100" s="17">
        <f t="shared" si="224"/>
        <v>7.3403263793490936E-2</v>
      </c>
      <c r="Z100" s="17">
        <f t="shared" si="224"/>
        <v>0.13205104423527203</v>
      </c>
      <c r="AA100" s="17">
        <f t="shared" si="224"/>
        <v>0.15140976886349233</v>
      </c>
      <c r="AB100" s="17">
        <f t="shared" si="224"/>
        <v>0.11874015687567291</v>
      </c>
      <c r="AC100" s="30">
        <f t="shared" si="224"/>
        <v>0.1188912152720687</v>
      </c>
      <c r="AD100" s="17">
        <f t="shared" si="224"/>
        <v>0.26640527672078362</v>
      </c>
      <c r="AE100" s="17">
        <f t="shared" si="224"/>
        <v>0.24073233280281325</v>
      </c>
      <c r="AF100" s="17"/>
      <c r="AG100" s="17">
        <f>MAX(0,MIN(AG74,2-AG99-AG98-AG97-AG96))</f>
        <v>0.52375048930690049</v>
      </c>
      <c r="AH100" s="17">
        <f>MAX(0,MIN(AH74,2-AH99-AH98-AH97-AH96))</f>
        <v>0.47434364040278126</v>
      </c>
      <c r="AI100" s="17"/>
      <c r="AJ100" s="17">
        <f t="shared" ref="AJ100:AZ100" si="225">MAX(0,MIN(AJ74,2-AJ99-AJ98-AJ97-AJ96))</f>
        <v>0.15505464732333599</v>
      </c>
      <c r="AK100" s="17">
        <f t="shared" si="225"/>
        <v>0.18750900330096837</v>
      </c>
      <c r="AL100" s="17">
        <f t="shared" si="225"/>
        <v>0.17999497506036943</v>
      </c>
      <c r="AM100" s="30">
        <f t="shared" si="225"/>
        <v>0.3016654966952621</v>
      </c>
      <c r="AN100" s="30">
        <f t="shared" si="225"/>
        <v>0.20161449814105847</v>
      </c>
      <c r="AO100" s="30">
        <f t="shared" si="225"/>
        <v>0.22112681154971953</v>
      </c>
      <c r="AP100" s="17">
        <f t="shared" si="225"/>
        <v>0.185388637815603</v>
      </c>
      <c r="AQ100" s="17">
        <f t="shared" si="225"/>
        <v>9.4411658484516159E-2</v>
      </c>
      <c r="AR100" s="17">
        <f t="shared" si="225"/>
        <v>0.17893383177243938</v>
      </c>
      <c r="AS100" s="17">
        <f t="shared" si="225"/>
        <v>0.1598823456858553</v>
      </c>
      <c r="AT100" s="17">
        <f t="shared" si="225"/>
        <v>0.24123013385236183</v>
      </c>
      <c r="AU100" s="17">
        <f t="shared" si="225"/>
        <v>0.16678134583554582</v>
      </c>
      <c r="AV100" s="17">
        <f t="shared" si="225"/>
        <v>0.21678975196867978</v>
      </c>
      <c r="AW100" s="17">
        <f t="shared" si="225"/>
        <v>5.5511151231257827E-17</v>
      </c>
      <c r="AX100" s="17">
        <f t="shared" si="225"/>
        <v>0.13468078701158104</v>
      </c>
      <c r="AY100" s="17">
        <f t="shared" si="225"/>
        <v>0.1120757808427213</v>
      </c>
      <c r="AZ100" s="17">
        <f t="shared" si="225"/>
        <v>0.1257808448973296</v>
      </c>
    </row>
    <row r="101" spans="1:52" ht="14.4" customHeight="1" x14ac:dyDescent="0.35">
      <c r="A101" s="10" t="s">
        <v>23</v>
      </c>
      <c r="B101" s="17">
        <f t="shared" ref="B101:M101" si="226">SUM(B96:B100)</f>
        <v>2</v>
      </c>
      <c r="C101" s="17">
        <f t="shared" si="226"/>
        <v>2</v>
      </c>
      <c r="D101" s="17">
        <f t="shared" si="226"/>
        <v>2</v>
      </c>
      <c r="E101" s="17">
        <f t="shared" si="226"/>
        <v>2</v>
      </c>
      <c r="F101" s="17">
        <f t="shared" si="226"/>
        <v>2</v>
      </c>
      <c r="G101" s="17">
        <f t="shared" si="226"/>
        <v>2</v>
      </c>
      <c r="H101" s="17">
        <f t="shared" si="226"/>
        <v>2</v>
      </c>
      <c r="I101" s="17">
        <f t="shared" si="226"/>
        <v>2</v>
      </c>
      <c r="J101" s="17">
        <f t="shared" si="226"/>
        <v>2</v>
      </c>
      <c r="K101" s="17">
        <f t="shared" si="226"/>
        <v>2</v>
      </c>
      <c r="L101" s="17">
        <f t="shared" si="226"/>
        <v>2</v>
      </c>
      <c r="M101" s="17">
        <f t="shared" si="226"/>
        <v>2</v>
      </c>
      <c r="N101" s="17"/>
      <c r="O101" s="17">
        <f t="shared" ref="O101:V101" si="227">SUM(O96:O100)</f>
        <v>2</v>
      </c>
      <c r="P101" s="17">
        <f t="shared" si="227"/>
        <v>2</v>
      </c>
      <c r="Q101" s="17">
        <f t="shared" si="227"/>
        <v>2</v>
      </c>
      <c r="R101" s="17">
        <f t="shared" si="227"/>
        <v>2</v>
      </c>
      <c r="S101" s="17">
        <f t="shared" si="227"/>
        <v>2</v>
      </c>
      <c r="T101" s="17">
        <f t="shared" si="227"/>
        <v>2</v>
      </c>
      <c r="U101" s="17">
        <f t="shared" si="227"/>
        <v>2</v>
      </c>
      <c r="V101" s="17">
        <f t="shared" si="227"/>
        <v>2</v>
      </c>
      <c r="W101" s="17"/>
      <c r="X101" s="17">
        <f t="shared" ref="X101:AE101" si="228">SUM(X96:X100)</f>
        <v>2</v>
      </c>
      <c r="Y101" s="17">
        <f t="shared" si="228"/>
        <v>2</v>
      </c>
      <c r="Z101" s="17">
        <f t="shared" si="228"/>
        <v>2</v>
      </c>
      <c r="AA101" s="17">
        <f t="shared" si="228"/>
        <v>2</v>
      </c>
      <c r="AB101" s="17">
        <f t="shared" si="228"/>
        <v>2</v>
      </c>
      <c r="AC101" s="30">
        <f t="shared" si="228"/>
        <v>2</v>
      </c>
      <c r="AD101" s="17">
        <f t="shared" si="228"/>
        <v>2</v>
      </c>
      <c r="AE101" s="17">
        <f t="shared" si="228"/>
        <v>2</v>
      </c>
      <c r="AF101" s="17"/>
      <c r="AG101" s="17">
        <f t="shared" ref="AG101:AH101" si="229">SUM(AG96:AG100)</f>
        <v>2</v>
      </c>
      <c r="AH101" s="17">
        <f t="shared" si="229"/>
        <v>2</v>
      </c>
      <c r="AI101" s="17"/>
      <c r="AJ101" s="17">
        <f t="shared" ref="AJ101:AZ101" si="230">SUM(AJ96:AJ100)</f>
        <v>2</v>
      </c>
      <c r="AK101" s="17">
        <f t="shared" si="230"/>
        <v>2</v>
      </c>
      <c r="AL101" s="17">
        <f t="shared" si="230"/>
        <v>2</v>
      </c>
      <c r="AM101" s="30">
        <f t="shared" si="230"/>
        <v>2</v>
      </c>
      <c r="AN101" s="30">
        <f t="shared" si="230"/>
        <v>2</v>
      </c>
      <c r="AO101" s="30">
        <f t="shared" si="230"/>
        <v>2</v>
      </c>
      <c r="AP101" s="17">
        <f t="shared" si="230"/>
        <v>2</v>
      </c>
      <c r="AQ101" s="17">
        <f t="shared" si="230"/>
        <v>2</v>
      </c>
      <c r="AR101" s="17">
        <f t="shared" si="230"/>
        <v>2</v>
      </c>
      <c r="AS101" s="17">
        <f t="shared" si="230"/>
        <v>2</v>
      </c>
      <c r="AT101" s="17">
        <f t="shared" si="230"/>
        <v>2</v>
      </c>
      <c r="AU101" s="17">
        <f t="shared" si="230"/>
        <v>2</v>
      </c>
      <c r="AV101" s="17">
        <f t="shared" si="230"/>
        <v>2</v>
      </c>
      <c r="AW101" s="17">
        <f t="shared" si="230"/>
        <v>2</v>
      </c>
      <c r="AX101" s="17">
        <f t="shared" si="230"/>
        <v>2</v>
      </c>
      <c r="AY101" s="17">
        <f t="shared" si="230"/>
        <v>2</v>
      </c>
      <c r="AZ101" s="17">
        <f t="shared" si="230"/>
        <v>2</v>
      </c>
    </row>
    <row r="102" spans="1:52" ht="14.4" customHeight="1" x14ac:dyDescent="0.35">
      <c r="A102" s="14" t="s">
        <v>26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30"/>
      <c r="AD102" s="17"/>
      <c r="AE102" s="17"/>
      <c r="AF102" s="17"/>
      <c r="AG102" s="17"/>
      <c r="AH102" s="17"/>
      <c r="AI102" s="17"/>
      <c r="AJ102" s="17"/>
      <c r="AK102" s="17"/>
      <c r="AL102" s="17"/>
      <c r="AM102" s="30"/>
      <c r="AN102" s="30"/>
      <c r="AO102" s="30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4.4" customHeight="1" x14ac:dyDescent="0.35">
      <c r="A103" s="10" t="s">
        <v>25</v>
      </c>
      <c r="B103" s="17">
        <f t="shared" ref="B103:M103" si="231">B74-B100</f>
        <v>0.42611300363161364</v>
      </c>
      <c r="C103" s="17">
        <f t="shared" si="231"/>
        <v>0.31775242699425243</v>
      </c>
      <c r="D103" s="17">
        <f t="shared" si="231"/>
        <v>0.36028909832273903</v>
      </c>
      <c r="E103" s="17">
        <f t="shared" si="231"/>
        <v>0.38977827739164067</v>
      </c>
      <c r="F103" s="17">
        <f t="shared" si="231"/>
        <v>0.33365652314848959</v>
      </c>
      <c r="G103" s="17">
        <f t="shared" si="231"/>
        <v>0.34466116158897736</v>
      </c>
      <c r="H103" s="17">
        <f t="shared" si="231"/>
        <v>0.40168612373868529</v>
      </c>
      <c r="I103" s="17">
        <f t="shared" si="231"/>
        <v>0.54242626713910402</v>
      </c>
      <c r="J103" s="17">
        <f t="shared" si="231"/>
        <v>0.50876327159574297</v>
      </c>
      <c r="K103" s="17">
        <f t="shared" si="231"/>
        <v>0.35185682376546468</v>
      </c>
      <c r="L103" s="17">
        <f t="shared" si="231"/>
        <v>0.31816044129281273</v>
      </c>
      <c r="M103" s="17">
        <f t="shared" si="231"/>
        <v>0.29478623172874568</v>
      </c>
      <c r="N103" s="17"/>
      <c r="O103" s="17">
        <f t="shared" ref="O103:V103" si="232">O74-O100</f>
        <v>0.23486487611956952</v>
      </c>
      <c r="P103" s="17">
        <f t="shared" si="232"/>
        <v>0.22151445013590704</v>
      </c>
      <c r="Q103" s="17">
        <f t="shared" si="232"/>
        <v>0.18856807284037574</v>
      </c>
      <c r="R103" s="17">
        <f t="shared" si="232"/>
        <v>0.11064163155171614</v>
      </c>
      <c r="S103" s="17">
        <f t="shared" si="232"/>
        <v>0.22397789266113571</v>
      </c>
      <c r="T103" s="17">
        <f t="shared" si="232"/>
        <v>0.13879337609884196</v>
      </c>
      <c r="U103" s="17">
        <f t="shared" si="232"/>
        <v>0.17239013670656414</v>
      </c>
      <c r="V103" s="17">
        <f t="shared" si="232"/>
        <v>0.12147699631279338</v>
      </c>
      <c r="W103" s="17"/>
      <c r="X103" s="17">
        <f t="shared" ref="X103:AE103" si="233">X74-X100</f>
        <v>0.39268299081580121</v>
      </c>
      <c r="Y103" s="17">
        <f t="shared" si="233"/>
        <v>0.37258642730439279</v>
      </c>
      <c r="Z103" s="17">
        <f t="shared" si="233"/>
        <v>0.43475502935307664</v>
      </c>
      <c r="AA103" s="17">
        <f t="shared" si="233"/>
        <v>0.36054221468995673</v>
      </c>
      <c r="AB103" s="17">
        <f t="shared" si="233"/>
        <v>0.4530210008404511</v>
      </c>
      <c r="AC103" s="30">
        <f t="shared" si="233"/>
        <v>0.46198335543511015</v>
      </c>
      <c r="AD103" s="17">
        <f t="shared" si="233"/>
        <v>0.33442918595676907</v>
      </c>
      <c r="AE103" s="17">
        <f t="shared" si="233"/>
        <v>0.37347670129147637</v>
      </c>
      <c r="AF103" s="17"/>
      <c r="AG103" s="17">
        <f>AG74-AG100</f>
        <v>7.7307028684753032E-2</v>
      </c>
      <c r="AH103" s="17">
        <f>AH74-AH100</f>
        <v>0.15312547381879033</v>
      </c>
      <c r="AI103" s="17"/>
      <c r="AJ103" s="17">
        <f t="shared" ref="AJ103:AZ103" si="234">AJ74-AJ100</f>
        <v>0.10616960483371754</v>
      </c>
      <c r="AK103" s="17">
        <f t="shared" si="234"/>
        <v>0.10851821903252734</v>
      </c>
      <c r="AL103" s="17">
        <f t="shared" si="234"/>
        <v>0.2757623883107625</v>
      </c>
      <c r="AM103" s="30">
        <f t="shared" si="234"/>
        <v>0.141984019063642</v>
      </c>
      <c r="AN103" s="30">
        <f t="shared" si="234"/>
        <v>0.35555944586528776</v>
      </c>
      <c r="AO103" s="30">
        <f t="shared" si="234"/>
        <v>0.3471562707057641</v>
      </c>
      <c r="AP103" s="17">
        <f t="shared" si="234"/>
        <v>6.2105202024137357E-2</v>
      </c>
      <c r="AQ103" s="17">
        <f t="shared" si="234"/>
        <v>8.4781378396375506E-2</v>
      </c>
      <c r="AR103" s="17">
        <f t="shared" si="234"/>
        <v>5.0441058247735121E-2</v>
      </c>
      <c r="AS103" s="17">
        <f t="shared" si="234"/>
        <v>0.12369725308861684</v>
      </c>
      <c r="AT103" s="17">
        <f t="shared" si="234"/>
        <v>5.2154939734600975E-2</v>
      </c>
      <c r="AU103" s="17">
        <f t="shared" si="234"/>
        <v>0.213393995295517</v>
      </c>
      <c r="AV103" s="17">
        <f t="shared" si="234"/>
        <v>0.2250804064055778</v>
      </c>
      <c r="AW103" s="17">
        <f t="shared" si="234"/>
        <v>6.0567519381992389E-2</v>
      </c>
      <c r="AX103" s="17">
        <f t="shared" si="234"/>
        <v>9.391426477524295E-2</v>
      </c>
      <c r="AY103" s="17">
        <f t="shared" si="234"/>
        <v>0.41206447466464025</v>
      </c>
      <c r="AZ103" s="17">
        <f t="shared" si="234"/>
        <v>8.2170386393313588E-2</v>
      </c>
    </row>
    <row r="104" spans="1:52" ht="14.4" customHeight="1" x14ac:dyDescent="0.35">
      <c r="A104" s="10" t="s">
        <v>24</v>
      </c>
      <c r="B104" s="17">
        <f t="shared" ref="B104:M104" si="235">B75</f>
        <v>0.14667383074539303</v>
      </c>
      <c r="C104" s="17">
        <f t="shared" si="235"/>
        <v>0.15279447029094065</v>
      </c>
      <c r="D104" s="17">
        <f t="shared" si="235"/>
        <v>0.14940606991380634</v>
      </c>
      <c r="E104" s="17">
        <f t="shared" si="235"/>
        <v>0.17651541518200106</v>
      </c>
      <c r="F104" s="17">
        <f t="shared" si="235"/>
        <v>0.20079891321205576</v>
      </c>
      <c r="G104" s="17">
        <f t="shared" si="235"/>
        <v>0.19211962951579384</v>
      </c>
      <c r="H104" s="17">
        <f t="shared" si="235"/>
        <v>0.25625223249965562</v>
      </c>
      <c r="I104" s="17">
        <f t="shared" si="235"/>
        <v>0.19781594393849616</v>
      </c>
      <c r="J104" s="17">
        <f t="shared" si="235"/>
        <v>0.11890214069453983</v>
      </c>
      <c r="K104" s="17">
        <f t="shared" si="235"/>
        <v>0.29617646458434788</v>
      </c>
      <c r="L104" s="17">
        <f t="shared" si="235"/>
        <v>0.34244027517179737</v>
      </c>
      <c r="M104" s="17">
        <f t="shared" si="235"/>
        <v>0.35885776221522531</v>
      </c>
      <c r="N104" s="17"/>
      <c r="O104" s="17">
        <f t="shared" ref="O104:V104" si="236">O75</f>
        <v>0.14587788957862857</v>
      </c>
      <c r="P104" s="17">
        <f t="shared" si="236"/>
        <v>0.16882418226190837</v>
      </c>
      <c r="Q104" s="17">
        <f t="shared" si="236"/>
        <v>0.18999096741018132</v>
      </c>
      <c r="R104" s="17">
        <f t="shared" si="236"/>
        <v>0.187938360203457</v>
      </c>
      <c r="S104" s="17">
        <f t="shared" si="236"/>
        <v>0.14522871293971501</v>
      </c>
      <c r="T104" s="17">
        <f t="shared" si="236"/>
        <v>0.18073489433041343</v>
      </c>
      <c r="U104" s="17">
        <f t="shared" si="236"/>
        <v>0.14526420616909635</v>
      </c>
      <c r="V104" s="17">
        <f t="shared" si="236"/>
        <v>0.12270363866349289</v>
      </c>
      <c r="W104" s="17"/>
      <c r="X104" s="17">
        <f t="shared" ref="X104:AE104" si="237">X75</f>
        <v>0.3761886258334397</v>
      </c>
      <c r="Y104" s="17">
        <f t="shared" si="237"/>
        <v>0.33564725013736574</v>
      </c>
      <c r="Z104" s="17">
        <f t="shared" si="237"/>
        <v>0.30690361845117065</v>
      </c>
      <c r="AA104" s="17">
        <f t="shared" si="237"/>
        <v>0.32536972401082015</v>
      </c>
      <c r="AB104" s="17">
        <f t="shared" si="237"/>
        <v>0.34147975316296963</v>
      </c>
      <c r="AC104" s="30">
        <f t="shared" si="237"/>
        <v>0.30893087125656438</v>
      </c>
      <c r="AD104" s="17">
        <f t="shared" si="237"/>
        <v>0.33831648321369312</v>
      </c>
      <c r="AE104" s="17">
        <f t="shared" si="237"/>
        <v>0.32634480134705185</v>
      </c>
      <c r="AF104" s="17"/>
      <c r="AG104" s="17">
        <f>AG75</f>
        <v>0.29295028207475632</v>
      </c>
      <c r="AH104" s="17">
        <f>AH75</f>
        <v>0.24584004326922432</v>
      </c>
      <c r="AI104" s="17"/>
      <c r="AJ104" s="17">
        <f t="shared" ref="AJ104:AZ104" si="238">AJ75</f>
        <v>7.2862141178050746E-2</v>
      </c>
      <c r="AK104" s="17">
        <f t="shared" si="238"/>
        <v>8.7841747192775876E-2</v>
      </c>
      <c r="AL104" s="17">
        <f t="shared" si="238"/>
        <v>0.19482553105170794</v>
      </c>
      <c r="AM104" s="30">
        <f t="shared" si="238"/>
        <v>0.16980490963391295</v>
      </c>
      <c r="AN104" s="30">
        <f t="shared" si="238"/>
        <v>0.18234450994136919</v>
      </c>
      <c r="AO104" s="30">
        <f t="shared" si="238"/>
        <v>0.1907744944377559</v>
      </c>
      <c r="AP104" s="17">
        <f t="shared" si="238"/>
        <v>6.9256177973415697E-2</v>
      </c>
      <c r="AQ104" s="17">
        <f t="shared" si="238"/>
        <v>6.7374372976022182E-2</v>
      </c>
      <c r="AR104" s="17">
        <f t="shared" si="238"/>
        <v>7.9234958013056869E-2</v>
      </c>
      <c r="AS104" s="17">
        <f t="shared" si="238"/>
        <v>0.1088437341849626</v>
      </c>
      <c r="AT104" s="17">
        <f t="shared" si="238"/>
        <v>0.14671119762403137</v>
      </c>
      <c r="AU104" s="17">
        <f t="shared" si="238"/>
        <v>0.11573973690281708</v>
      </c>
      <c r="AV104" s="17">
        <f t="shared" si="238"/>
        <v>0.13317815021933307</v>
      </c>
      <c r="AW104" s="17">
        <f t="shared" si="238"/>
        <v>3.9852121188322966E-2</v>
      </c>
      <c r="AX104" s="17">
        <f t="shared" si="238"/>
        <v>6.0164245125535053E-2</v>
      </c>
      <c r="AY104" s="17">
        <f t="shared" si="238"/>
        <v>9.5589793743366916E-2</v>
      </c>
      <c r="AZ104" s="17">
        <f t="shared" si="238"/>
        <v>8.281659889221224E-2</v>
      </c>
    </row>
    <row r="105" spans="1:52" ht="14.4" customHeight="1" x14ac:dyDescent="0.35">
      <c r="A105" s="10" t="s">
        <v>23</v>
      </c>
      <c r="B105" s="17">
        <f t="shared" ref="B105:M105" si="239">SUM(B103:B104)</f>
        <v>0.57278683437700662</v>
      </c>
      <c r="C105" s="17">
        <f t="shared" si="239"/>
        <v>0.47054689728519306</v>
      </c>
      <c r="D105" s="17">
        <f t="shared" si="239"/>
        <v>0.50969516823654537</v>
      </c>
      <c r="E105" s="17">
        <f t="shared" si="239"/>
        <v>0.5662936925736417</v>
      </c>
      <c r="F105" s="17">
        <f t="shared" si="239"/>
        <v>0.53445543636054538</v>
      </c>
      <c r="G105" s="17">
        <f t="shared" si="239"/>
        <v>0.53678079110477117</v>
      </c>
      <c r="H105" s="17">
        <f t="shared" si="239"/>
        <v>0.65793835623834096</v>
      </c>
      <c r="I105" s="17">
        <f t="shared" si="239"/>
        <v>0.74024221107760013</v>
      </c>
      <c r="J105" s="17">
        <f t="shared" si="239"/>
        <v>0.62766541229028283</v>
      </c>
      <c r="K105" s="17">
        <f t="shared" si="239"/>
        <v>0.64803328834981255</v>
      </c>
      <c r="L105" s="17">
        <f t="shared" si="239"/>
        <v>0.66060071646461016</v>
      </c>
      <c r="M105" s="17">
        <f t="shared" si="239"/>
        <v>0.65364399394397099</v>
      </c>
      <c r="N105" s="17"/>
      <c r="O105" s="17">
        <f t="shared" ref="O105:V105" si="240">SUM(O103:O104)</f>
        <v>0.38074276569819809</v>
      </c>
      <c r="P105" s="17">
        <f t="shared" si="240"/>
        <v>0.39033863239781541</v>
      </c>
      <c r="Q105" s="17">
        <f t="shared" si="240"/>
        <v>0.37855904025055709</v>
      </c>
      <c r="R105" s="17">
        <f t="shared" si="240"/>
        <v>0.29857999175517314</v>
      </c>
      <c r="S105" s="17">
        <f t="shared" si="240"/>
        <v>0.36920660560085072</v>
      </c>
      <c r="T105" s="17">
        <f t="shared" si="240"/>
        <v>0.31952827042925536</v>
      </c>
      <c r="U105" s="17">
        <f t="shared" si="240"/>
        <v>0.31765434287566052</v>
      </c>
      <c r="V105" s="17">
        <f t="shared" si="240"/>
        <v>0.24418063497628628</v>
      </c>
      <c r="W105" s="17"/>
      <c r="X105" s="17">
        <f t="shared" ref="X105:AE105" si="241">SUM(X103:X104)</f>
        <v>0.76887161664924086</v>
      </c>
      <c r="Y105" s="17">
        <f t="shared" si="241"/>
        <v>0.70823367744175858</v>
      </c>
      <c r="Z105" s="17">
        <f t="shared" si="241"/>
        <v>0.74165864780424728</v>
      </c>
      <c r="AA105" s="17">
        <f t="shared" si="241"/>
        <v>0.68591193870077682</v>
      </c>
      <c r="AB105" s="17">
        <f t="shared" si="241"/>
        <v>0.79450075400342079</v>
      </c>
      <c r="AC105" s="30">
        <f t="shared" si="241"/>
        <v>0.77091422669167453</v>
      </c>
      <c r="AD105" s="17">
        <f t="shared" si="241"/>
        <v>0.67274566917046219</v>
      </c>
      <c r="AE105" s="17">
        <f t="shared" si="241"/>
        <v>0.69982150263852816</v>
      </c>
      <c r="AF105" s="17"/>
      <c r="AG105" s="17">
        <f t="shared" ref="AG105:AH105" si="242">SUM(AG103:AG104)</f>
        <v>0.37025731075950935</v>
      </c>
      <c r="AH105" s="17">
        <f t="shared" si="242"/>
        <v>0.39896551708801464</v>
      </c>
      <c r="AI105" s="17"/>
      <c r="AJ105" s="17">
        <f t="shared" ref="AJ105:AZ105" si="243">SUM(AJ103:AJ104)</f>
        <v>0.1790317460117683</v>
      </c>
      <c r="AK105" s="17">
        <f t="shared" si="243"/>
        <v>0.19635996622530322</v>
      </c>
      <c r="AL105" s="17">
        <f t="shared" si="243"/>
        <v>0.47058791936247046</v>
      </c>
      <c r="AM105" s="30">
        <f t="shared" si="243"/>
        <v>0.31178892869755492</v>
      </c>
      <c r="AN105" s="30">
        <f t="shared" si="243"/>
        <v>0.53790395580665695</v>
      </c>
      <c r="AO105" s="30">
        <f t="shared" si="243"/>
        <v>0.53793076514352001</v>
      </c>
      <c r="AP105" s="17">
        <f t="shared" si="243"/>
        <v>0.13136137999755304</v>
      </c>
      <c r="AQ105" s="17">
        <f t="shared" si="243"/>
        <v>0.15215575137239767</v>
      </c>
      <c r="AR105" s="17">
        <f t="shared" si="243"/>
        <v>0.129676016260792</v>
      </c>
      <c r="AS105" s="17">
        <f t="shared" si="243"/>
        <v>0.23254098727357944</v>
      </c>
      <c r="AT105" s="17">
        <f t="shared" si="243"/>
        <v>0.19886613735863234</v>
      </c>
      <c r="AU105" s="17">
        <f t="shared" si="243"/>
        <v>0.32913373219833408</v>
      </c>
      <c r="AV105" s="17">
        <f t="shared" si="243"/>
        <v>0.35825855662491091</v>
      </c>
      <c r="AW105" s="17">
        <f t="shared" si="243"/>
        <v>0.10041964057031535</v>
      </c>
      <c r="AX105" s="17">
        <f t="shared" si="243"/>
        <v>0.15407850990077801</v>
      </c>
      <c r="AY105" s="17">
        <f t="shared" si="243"/>
        <v>0.5076542684080072</v>
      </c>
      <c r="AZ105" s="17">
        <f t="shared" si="243"/>
        <v>0.16498698528552583</v>
      </c>
    </row>
    <row r="106" spans="1:52" ht="14.4" customHeight="1" x14ac:dyDescent="0.35">
      <c r="A106" s="14" t="s">
        <v>88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30"/>
      <c r="AD106" s="17"/>
      <c r="AE106" s="17"/>
      <c r="AF106" s="17"/>
      <c r="AG106" s="17"/>
      <c r="AH106" s="17"/>
      <c r="AI106" s="17"/>
      <c r="AJ106" s="17"/>
      <c r="AK106" s="17"/>
      <c r="AL106" s="17"/>
      <c r="AM106" s="30"/>
      <c r="AN106" s="30"/>
      <c r="AO106" s="30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4.4" customHeight="1" x14ac:dyDescent="0.35">
      <c r="A107" s="10" t="s">
        <v>22</v>
      </c>
      <c r="B107" s="17">
        <f>2-B108-B109</f>
        <v>2</v>
      </c>
      <c r="C107" s="17">
        <f t="shared" ref="C107:AZ107" si="244">2-C108-C109</f>
        <v>2</v>
      </c>
      <c r="D107" s="17">
        <f t="shared" si="244"/>
        <v>2</v>
      </c>
      <c r="E107" s="17">
        <f t="shared" si="244"/>
        <v>2</v>
      </c>
      <c r="F107" s="17">
        <f t="shared" si="244"/>
        <v>2</v>
      </c>
      <c r="G107" s="17">
        <f t="shared" si="244"/>
        <v>2</v>
      </c>
      <c r="H107" s="17">
        <f t="shared" si="244"/>
        <v>2</v>
      </c>
      <c r="I107" s="17">
        <f t="shared" si="244"/>
        <v>2</v>
      </c>
      <c r="J107" s="17">
        <f t="shared" si="244"/>
        <v>2</v>
      </c>
      <c r="K107" s="17">
        <f t="shared" si="244"/>
        <v>2</v>
      </c>
      <c r="L107" s="17">
        <f t="shared" si="244"/>
        <v>2</v>
      </c>
      <c r="M107" s="17">
        <f t="shared" si="244"/>
        <v>2</v>
      </c>
      <c r="N107" s="17"/>
      <c r="O107" s="17">
        <f t="shared" si="244"/>
        <v>2</v>
      </c>
      <c r="P107" s="17">
        <f t="shared" si="244"/>
        <v>2</v>
      </c>
      <c r="Q107" s="17">
        <f t="shared" si="244"/>
        <v>2</v>
      </c>
      <c r="R107" s="17">
        <f t="shared" si="244"/>
        <v>2</v>
      </c>
      <c r="S107" s="17">
        <f t="shared" si="244"/>
        <v>2</v>
      </c>
      <c r="T107" s="17">
        <f t="shared" si="244"/>
        <v>2</v>
      </c>
      <c r="U107" s="17">
        <f t="shared" si="244"/>
        <v>2</v>
      </c>
      <c r="V107" s="17">
        <f t="shared" si="244"/>
        <v>2</v>
      </c>
      <c r="W107" s="17"/>
      <c r="X107" s="17">
        <f t="shared" si="244"/>
        <v>2</v>
      </c>
      <c r="Y107" s="17">
        <f t="shared" si="244"/>
        <v>2</v>
      </c>
      <c r="Z107" s="17">
        <f t="shared" si="244"/>
        <v>2</v>
      </c>
      <c r="AA107" s="17">
        <f t="shared" si="244"/>
        <v>2</v>
      </c>
      <c r="AB107" s="17">
        <f t="shared" si="244"/>
        <v>2</v>
      </c>
      <c r="AC107" s="30">
        <f t="shared" si="244"/>
        <v>2</v>
      </c>
      <c r="AD107" s="17">
        <f t="shared" si="244"/>
        <v>2</v>
      </c>
      <c r="AE107" s="17">
        <f t="shared" si="244"/>
        <v>2</v>
      </c>
      <c r="AF107" s="17"/>
      <c r="AG107" s="17">
        <f t="shared" si="244"/>
        <v>2</v>
      </c>
      <c r="AH107" s="17">
        <f t="shared" si="244"/>
        <v>2</v>
      </c>
      <c r="AI107" s="17"/>
      <c r="AJ107" s="17">
        <f t="shared" si="244"/>
        <v>1.956318306719125</v>
      </c>
      <c r="AK107" s="17">
        <f t="shared" si="244"/>
        <v>1.9429211615691315</v>
      </c>
      <c r="AL107" s="17">
        <f t="shared" si="244"/>
        <v>1.9819842013103068</v>
      </c>
      <c r="AM107" s="30">
        <f t="shared" si="244"/>
        <v>1.9939169560708319</v>
      </c>
      <c r="AN107" s="30">
        <f t="shared" si="244"/>
        <v>1.9938803046434717</v>
      </c>
      <c r="AO107" s="30">
        <f t="shared" si="244"/>
        <v>1.9936640784002557</v>
      </c>
      <c r="AP107" s="17">
        <f t="shared" si="244"/>
        <v>1.9584737473120444</v>
      </c>
      <c r="AQ107" s="17">
        <f t="shared" si="244"/>
        <v>1.9925413029963974</v>
      </c>
      <c r="AR107" s="17">
        <f t="shared" si="244"/>
        <v>1.9934838606333958</v>
      </c>
      <c r="AS107" s="17">
        <f t="shared" si="244"/>
        <v>1.9881225636324553</v>
      </c>
      <c r="AT107" s="17">
        <f t="shared" si="244"/>
        <v>1.9905114277512417</v>
      </c>
      <c r="AU107" s="17">
        <f t="shared" si="244"/>
        <v>1.9744566707921876</v>
      </c>
      <c r="AV107" s="17">
        <f t="shared" si="244"/>
        <v>1.9935211570528097</v>
      </c>
      <c r="AW107" s="17">
        <f t="shared" si="244"/>
        <v>1.9980748338222665</v>
      </c>
      <c r="AX107" s="17">
        <f t="shared" si="244"/>
        <v>1.9915078650805853</v>
      </c>
      <c r="AY107" s="17">
        <f t="shared" si="244"/>
        <v>1.998506029322757</v>
      </c>
      <c r="AZ107" s="17">
        <f t="shared" si="244"/>
        <v>1.9818229824622966</v>
      </c>
    </row>
    <row r="108" spans="1:52" ht="14.4" customHeight="1" x14ac:dyDescent="0.35">
      <c r="A108" s="10" t="s">
        <v>21</v>
      </c>
      <c r="B108" s="17">
        <f t="shared" ref="B108:M108" si="245">B76</f>
        <v>0</v>
      </c>
      <c r="C108" s="17">
        <f t="shared" si="245"/>
        <v>0</v>
      </c>
      <c r="D108" s="17">
        <f t="shared" si="245"/>
        <v>0</v>
      </c>
      <c r="E108" s="17">
        <f t="shared" si="245"/>
        <v>0</v>
      </c>
      <c r="F108" s="17">
        <f t="shared" si="245"/>
        <v>0</v>
      </c>
      <c r="G108" s="17">
        <f t="shared" si="245"/>
        <v>0</v>
      </c>
      <c r="H108" s="17">
        <f t="shared" si="245"/>
        <v>0</v>
      </c>
      <c r="I108" s="17">
        <f t="shared" si="245"/>
        <v>0</v>
      </c>
      <c r="J108" s="17">
        <f t="shared" si="245"/>
        <v>0</v>
      </c>
      <c r="K108" s="17">
        <f t="shared" si="245"/>
        <v>0</v>
      </c>
      <c r="L108" s="17">
        <f t="shared" si="245"/>
        <v>0</v>
      </c>
      <c r="M108" s="17">
        <f t="shared" si="245"/>
        <v>0</v>
      </c>
      <c r="N108" s="17"/>
      <c r="O108" s="17">
        <f t="shared" ref="O108:V109" si="246">O76</f>
        <v>0</v>
      </c>
      <c r="P108" s="17">
        <f t="shared" si="246"/>
        <v>0</v>
      </c>
      <c r="Q108" s="17">
        <f t="shared" si="246"/>
        <v>0</v>
      </c>
      <c r="R108" s="17">
        <f t="shared" si="246"/>
        <v>0</v>
      </c>
      <c r="S108" s="17">
        <f t="shared" si="246"/>
        <v>0</v>
      </c>
      <c r="T108" s="17">
        <f t="shared" si="246"/>
        <v>0</v>
      </c>
      <c r="U108" s="17">
        <f t="shared" si="246"/>
        <v>0</v>
      </c>
      <c r="V108" s="17">
        <f t="shared" si="246"/>
        <v>0</v>
      </c>
      <c r="W108" s="17"/>
      <c r="X108" s="17">
        <f t="shared" ref="X108:AE109" si="247">X76</f>
        <v>0</v>
      </c>
      <c r="Y108" s="17">
        <f t="shared" si="247"/>
        <v>0</v>
      </c>
      <c r="Z108" s="17">
        <f t="shared" si="247"/>
        <v>0</v>
      </c>
      <c r="AA108" s="17">
        <f t="shared" si="247"/>
        <v>0</v>
      </c>
      <c r="AB108" s="17">
        <f t="shared" si="247"/>
        <v>0</v>
      </c>
      <c r="AC108" s="30">
        <f t="shared" si="247"/>
        <v>0</v>
      </c>
      <c r="AD108" s="17">
        <f t="shared" si="247"/>
        <v>0</v>
      </c>
      <c r="AE108" s="17">
        <f t="shared" si="247"/>
        <v>0</v>
      </c>
      <c r="AF108" s="17"/>
      <c r="AG108" s="17">
        <f>AG76</f>
        <v>0</v>
      </c>
      <c r="AH108" s="17">
        <f>AH76</f>
        <v>0</v>
      </c>
      <c r="AI108" s="17"/>
      <c r="AJ108" s="17">
        <f t="shared" ref="AJ108:AZ108" si="248">AJ76</f>
        <v>0</v>
      </c>
      <c r="AK108" s="17">
        <f t="shared" si="248"/>
        <v>0</v>
      </c>
      <c r="AL108" s="17">
        <f t="shared" si="248"/>
        <v>0</v>
      </c>
      <c r="AM108" s="30">
        <f t="shared" si="248"/>
        <v>0</v>
      </c>
      <c r="AN108" s="30">
        <f t="shared" si="248"/>
        <v>0</v>
      </c>
      <c r="AO108" s="30">
        <f t="shared" si="248"/>
        <v>0</v>
      </c>
      <c r="AP108" s="17">
        <f t="shared" si="248"/>
        <v>0</v>
      </c>
      <c r="AQ108" s="17">
        <f t="shared" si="248"/>
        <v>0</v>
      </c>
      <c r="AR108" s="17">
        <f t="shared" si="248"/>
        <v>0</v>
      </c>
      <c r="AS108" s="17">
        <f t="shared" si="248"/>
        <v>0</v>
      </c>
      <c r="AT108" s="17">
        <f t="shared" si="248"/>
        <v>0</v>
      </c>
      <c r="AU108" s="17">
        <f t="shared" si="248"/>
        <v>0</v>
      </c>
      <c r="AV108" s="17">
        <f t="shared" si="248"/>
        <v>0</v>
      </c>
      <c r="AW108" s="17">
        <f t="shared" si="248"/>
        <v>0</v>
      </c>
      <c r="AX108" s="17">
        <f t="shared" si="248"/>
        <v>0</v>
      </c>
      <c r="AY108" s="17">
        <f t="shared" si="248"/>
        <v>0</v>
      </c>
      <c r="AZ108" s="17">
        <f t="shared" si="248"/>
        <v>0</v>
      </c>
    </row>
    <row r="109" spans="1:52" ht="14.4" customHeight="1" x14ac:dyDescent="0.35">
      <c r="A109" s="10" t="s">
        <v>47</v>
      </c>
      <c r="B109" s="17">
        <f t="shared" ref="B109:M109" si="249">B77</f>
        <v>0</v>
      </c>
      <c r="C109" s="17">
        <f t="shared" si="249"/>
        <v>0</v>
      </c>
      <c r="D109" s="17">
        <f t="shared" si="249"/>
        <v>0</v>
      </c>
      <c r="E109" s="17">
        <f t="shared" si="249"/>
        <v>0</v>
      </c>
      <c r="F109" s="17">
        <f t="shared" si="249"/>
        <v>0</v>
      </c>
      <c r="G109" s="17">
        <f t="shared" si="249"/>
        <v>0</v>
      </c>
      <c r="H109" s="17">
        <f t="shared" si="249"/>
        <v>0</v>
      </c>
      <c r="I109" s="17">
        <f t="shared" si="249"/>
        <v>0</v>
      </c>
      <c r="J109" s="17">
        <f t="shared" si="249"/>
        <v>0</v>
      </c>
      <c r="K109" s="17">
        <f t="shared" si="249"/>
        <v>0</v>
      </c>
      <c r="L109" s="17">
        <f t="shared" si="249"/>
        <v>0</v>
      </c>
      <c r="M109" s="17">
        <f t="shared" si="249"/>
        <v>0</v>
      </c>
      <c r="N109" s="17"/>
      <c r="O109" s="17">
        <f t="shared" si="246"/>
        <v>0</v>
      </c>
      <c r="P109" s="17">
        <f t="shared" si="246"/>
        <v>0</v>
      </c>
      <c r="Q109" s="17">
        <f t="shared" si="246"/>
        <v>0</v>
      </c>
      <c r="R109" s="17">
        <f t="shared" si="246"/>
        <v>0</v>
      </c>
      <c r="S109" s="17">
        <f t="shared" si="246"/>
        <v>0</v>
      </c>
      <c r="T109" s="17">
        <f t="shared" si="246"/>
        <v>0</v>
      </c>
      <c r="U109" s="17">
        <f t="shared" si="246"/>
        <v>0</v>
      </c>
      <c r="V109" s="17">
        <f t="shared" si="246"/>
        <v>0</v>
      </c>
      <c r="W109" s="17"/>
      <c r="X109" s="17">
        <f t="shared" si="247"/>
        <v>0</v>
      </c>
      <c r="Y109" s="17">
        <f t="shared" si="247"/>
        <v>0</v>
      </c>
      <c r="Z109" s="17">
        <f t="shared" si="247"/>
        <v>0</v>
      </c>
      <c r="AA109" s="17">
        <f t="shared" si="247"/>
        <v>0</v>
      </c>
      <c r="AB109" s="17">
        <f t="shared" si="247"/>
        <v>0</v>
      </c>
      <c r="AC109" s="30">
        <f t="shared" si="247"/>
        <v>0</v>
      </c>
      <c r="AD109" s="17">
        <f t="shared" si="247"/>
        <v>0</v>
      </c>
      <c r="AE109" s="17">
        <f t="shared" si="247"/>
        <v>0</v>
      </c>
      <c r="AF109" s="17"/>
      <c r="AG109" s="17">
        <f>AG77</f>
        <v>0</v>
      </c>
      <c r="AH109" s="17">
        <f>AH77</f>
        <v>0</v>
      </c>
      <c r="AI109" s="17"/>
      <c r="AJ109" s="17">
        <f t="shared" ref="AJ109:AZ109" si="250">AJ77</f>
        <v>4.3681693280874914E-2</v>
      </c>
      <c r="AK109" s="17">
        <f t="shared" si="250"/>
        <v>5.7078838430868403E-2</v>
      </c>
      <c r="AL109" s="17">
        <f t="shared" si="250"/>
        <v>1.8015798689693205E-2</v>
      </c>
      <c r="AM109" s="30">
        <f t="shared" si="250"/>
        <v>6.0830439291682187E-3</v>
      </c>
      <c r="AN109" s="30">
        <f t="shared" si="250"/>
        <v>6.119695356528258E-3</v>
      </c>
      <c r="AO109" s="30">
        <f t="shared" si="250"/>
        <v>6.3359215997443293E-3</v>
      </c>
      <c r="AP109" s="17">
        <f t="shared" si="250"/>
        <v>4.1526252687955553E-2</v>
      </c>
      <c r="AQ109" s="17">
        <f t="shared" si="250"/>
        <v>7.4586970036026384E-3</v>
      </c>
      <c r="AR109" s="17">
        <f t="shared" si="250"/>
        <v>6.5161393666042598E-3</v>
      </c>
      <c r="AS109" s="17">
        <f t="shared" si="250"/>
        <v>1.1877436367544703E-2</v>
      </c>
      <c r="AT109" s="17">
        <f t="shared" si="250"/>
        <v>9.4885722487583739E-3</v>
      </c>
      <c r="AU109" s="17">
        <f t="shared" si="250"/>
        <v>2.5543329207812361E-2</v>
      </c>
      <c r="AV109" s="17">
        <f t="shared" si="250"/>
        <v>6.4788429471903039E-3</v>
      </c>
      <c r="AW109" s="17">
        <f t="shared" si="250"/>
        <v>1.9251661777335263E-3</v>
      </c>
      <c r="AX109" s="17">
        <f t="shared" si="250"/>
        <v>8.4921349194147268E-3</v>
      </c>
      <c r="AY109" s="17">
        <f t="shared" si="250"/>
        <v>1.493970677242976E-3</v>
      </c>
      <c r="AZ109" s="17">
        <f t="shared" si="250"/>
        <v>1.8177017537703392E-2</v>
      </c>
    </row>
    <row r="110" spans="1:52" ht="14.4" customHeight="1" x14ac:dyDescent="0.35"/>
    <row r="111" spans="1:52" ht="14.4" customHeight="1" x14ac:dyDescent="0.35">
      <c r="A111" s="10" t="s">
        <v>20</v>
      </c>
      <c r="B111" s="17">
        <f t="shared" ref="B111:M111" si="251">B96+B97+B98</f>
        <v>0.17085579517711183</v>
      </c>
      <c r="C111" s="17">
        <f t="shared" si="251"/>
        <v>0.14331861347350719</v>
      </c>
      <c r="D111" s="17">
        <f t="shared" si="251"/>
        <v>0.14762862210040226</v>
      </c>
      <c r="E111" s="17">
        <f t="shared" si="251"/>
        <v>9.9615613239380452E-2</v>
      </c>
      <c r="F111" s="17">
        <f t="shared" si="251"/>
        <v>0.13336921113888819</v>
      </c>
      <c r="G111" s="17">
        <f t="shared" si="251"/>
        <v>0.15196041799106763</v>
      </c>
      <c r="H111" s="17">
        <f t="shared" si="251"/>
        <v>9.6352176864918607E-2</v>
      </c>
      <c r="I111" s="17">
        <f t="shared" si="251"/>
        <v>0.19547159361777069</v>
      </c>
      <c r="J111" s="17">
        <f t="shared" si="251"/>
        <v>0.26545786240910135</v>
      </c>
      <c r="K111" s="17">
        <f t="shared" si="251"/>
        <v>7.9738873286413797E-2</v>
      </c>
      <c r="L111" s="17">
        <f t="shared" si="251"/>
        <v>0</v>
      </c>
      <c r="M111" s="17">
        <f t="shared" si="251"/>
        <v>3.5345475353591012E-2</v>
      </c>
      <c r="N111" s="17"/>
      <c r="O111" s="17">
        <f t="shared" ref="O111:V111" si="252">O96+O97+O98</f>
        <v>7.292168910013308E-2</v>
      </c>
      <c r="P111" s="17">
        <f t="shared" si="252"/>
        <v>5.1823902593712112E-2</v>
      </c>
      <c r="Q111" s="17">
        <f t="shared" si="252"/>
        <v>4.2586859924098316E-2</v>
      </c>
      <c r="R111" s="17">
        <f t="shared" si="252"/>
        <v>0.10099564428436048</v>
      </c>
      <c r="S111" s="17">
        <f t="shared" si="252"/>
        <v>0</v>
      </c>
      <c r="T111" s="17">
        <f t="shared" si="252"/>
        <v>1.1909022540137867E-2</v>
      </c>
      <c r="U111" s="17">
        <f t="shared" si="252"/>
        <v>1.4078406712874941E-2</v>
      </c>
      <c r="V111" s="17">
        <f t="shared" si="252"/>
        <v>0.13381744384013974</v>
      </c>
      <c r="W111" s="17"/>
      <c r="X111" s="17">
        <f t="shared" ref="X111:AE111" si="253">X96+X97+X98</f>
        <v>0</v>
      </c>
      <c r="Y111" s="17">
        <f t="shared" si="253"/>
        <v>0</v>
      </c>
      <c r="Z111" s="17">
        <f t="shared" si="253"/>
        <v>0</v>
      </c>
      <c r="AA111" s="17">
        <f t="shared" si="253"/>
        <v>0</v>
      </c>
      <c r="AB111" s="17">
        <f t="shared" si="253"/>
        <v>4.3793711818556784E-2</v>
      </c>
      <c r="AC111" s="30">
        <f t="shared" si="253"/>
        <v>0</v>
      </c>
      <c r="AD111" s="17">
        <f t="shared" si="253"/>
        <v>0</v>
      </c>
      <c r="AE111" s="17">
        <f t="shared" si="253"/>
        <v>0</v>
      </c>
      <c r="AF111" s="17"/>
      <c r="AG111" s="17">
        <f t="shared" ref="AG111:AH111" si="254">AG96+AG97+AG98</f>
        <v>0</v>
      </c>
      <c r="AH111" s="17">
        <f t="shared" si="254"/>
        <v>2.5167165407000203E-2</v>
      </c>
      <c r="AI111" s="17"/>
      <c r="AJ111" s="17">
        <f t="shared" ref="AJ111:AZ111" si="255">AJ96+AJ97+AJ98</f>
        <v>0.10951557422144628</v>
      </c>
      <c r="AK111" s="17">
        <f t="shared" si="255"/>
        <v>6.7526380672800757E-2</v>
      </c>
      <c r="AL111" s="17">
        <f t="shared" si="255"/>
        <v>0.14842177105614651</v>
      </c>
      <c r="AM111" s="30">
        <f t="shared" si="255"/>
        <v>4.7847697617235063E-2</v>
      </c>
      <c r="AN111" s="30">
        <f t="shared" si="255"/>
        <v>0.15246284091790818</v>
      </c>
      <c r="AO111" s="30">
        <f t="shared" si="255"/>
        <v>0.13174264050721421</v>
      </c>
      <c r="AP111" s="17">
        <f t="shared" si="255"/>
        <v>0.12778214692894607</v>
      </c>
      <c r="AQ111" s="17">
        <f t="shared" si="255"/>
        <v>0.12469979309095691</v>
      </c>
      <c r="AR111" s="17">
        <f t="shared" si="255"/>
        <v>0.27463015417802628</v>
      </c>
      <c r="AS111" s="17">
        <f t="shared" si="255"/>
        <v>0.19301309997841593</v>
      </c>
      <c r="AT111" s="17">
        <f t="shared" si="255"/>
        <v>6.2886617694167452E-2</v>
      </c>
      <c r="AU111" s="17">
        <f t="shared" si="255"/>
        <v>0.16345499484339857</v>
      </c>
      <c r="AV111" s="17">
        <f t="shared" si="255"/>
        <v>0.17158204347083203</v>
      </c>
      <c r="AW111" s="17">
        <f t="shared" si="255"/>
        <v>0.48251850238160937</v>
      </c>
      <c r="AX111" s="17">
        <f t="shared" si="255"/>
        <v>0.2009728919681294</v>
      </c>
      <c r="AY111" s="17">
        <f t="shared" si="255"/>
        <v>0.29169998817832932</v>
      </c>
      <c r="AZ111" s="17">
        <f t="shared" si="255"/>
        <v>4.3092864176753905E-2</v>
      </c>
    </row>
    <row r="112" spans="1:52" ht="14.4" customHeight="1" x14ac:dyDescent="0.35">
      <c r="A112" s="10" t="s">
        <v>19</v>
      </c>
      <c r="B112" s="17">
        <f t="shared" ref="B112:M112" si="256">B99+B100</f>
        <v>1.8291442048228881</v>
      </c>
      <c r="C112" s="17">
        <f t="shared" si="256"/>
        <v>1.8566813865264928</v>
      </c>
      <c r="D112" s="17">
        <f t="shared" si="256"/>
        <v>1.8523713778995978</v>
      </c>
      <c r="E112" s="17">
        <f t="shared" si="256"/>
        <v>1.9003843867606196</v>
      </c>
      <c r="F112" s="17">
        <f t="shared" si="256"/>
        <v>1.8666307888611118</v>
      </c>
      <c r="G112" s="17">
        <f t="shared" si="256"/>
        <v>1.8480395820089324</v>
      </c>
      <c r="H112" s="17">
        <f t="shared" si="256"/>
        <v>1.9036478231350813</v>
      </c>
      <c r="I112" s="17">
        <f t="shared" si="256"/>
        <v>1.8045284063822293</v>
      </c>
      <c r="J112" s="17">
        <f t="shared" si="256"/>
        <v>1.7345421375908987</v>
      </c>
      <c r="K112" s="17">
        <f t="shared" si="256"/>
        <v>1.9202611267135863</v>
      </c>
      <c r="L112" s="17">
        <f t="shared" si="256"/>
        <v>2</v>
      </c>
      <c r="M112" s="17">
        <f t="shared" si="256"/>
        <v>1.9646545246464089</v>
      </c>
      <c r="N112" s="17"/>
      <c r="O112" s="17">
        <f t="shared" ref="O112:V112" si="257">O99+O100</f>
        <v>1.927078310899867</v>
      </c>
      <c r="P112" s="17">
        <f t="shared" si="257"/>
        <v>1.9481760974062878</v>
      </c>
      <c r="Q112" s="17">
        <f t="shared" si="257"/>
        <v>1.9574131400759016</v>
      </c>
      <c r="R112" s="17">
        <f t="shared" si="257"/>
        <v>1.8990043557156395</v>
      </c>
      <c r="S112" s="17">
        <f t="shared" si="257"/>
        <v>2</v>
      </c>
      <c r="T112" s="17">
        <f t="shared" si="257"/>
        <v>1.9880909774598621</v>
      </c>
      <c r="U112" s="17">
        <f t="shared" si="257"/>
        <v>1.985921593287125</v>
      </c>
      <c r="V112" s="17">
        <f t="shared" si="257"/>
        <v>1.8661825561598602</v>
      </c>
      <c r="W112" s="17"/>
      <c r="X112" s="17">
        <f t="shared" ref="X112:AE112" si="258">X99+X100</f>
        <v>2</v>
      </c>
      <c r="Y112" s="17">
        <f t="shared" si="258"/>
        <v>2</v>
      </c>
      <c r="Z112" s="17">
        <f t="shared" si="258"/>
        <v>2</v>
      </c>
      <c r="AA112" s="17">
        <f t="shared" si="258"/>
        <v>2</v>
      </c>
      <c r="AB112" s="17">
        <f t="shared" si="258"/>
        <v>1.9562062881814433</v>
      </c>
      <c r="AC112" s="30">
        <f t="shared" si="258"/>
        <v>2</v>
      </c>
      <c r="AD112" s="17">
        <f t="shared" si="258"/>
        <v>2</v>
      </c>
      <c r="AE112" s="17">
        <f t="shared" si="258"/>
        <v>2</v>
      </c>
      <c r="AF112" s="17"/>
      <c r="AG112" s="17">
        <f t="shared" ref="AG112:AH112" si="259">AG99+AG100</f>
        <v>2</v>
      </c>
      <c r="AH112" s="17">
        <f t="shared" si="259"/>
        <v>1.9748328345929997</v>
      </c>
      <c r="AI112" s="17"/>
      <c r="AJ112" s="17">
        <f t="shared" ref="AJ112:AZ112" si="260">AJ99+AJ100</f>
        <v>1.8904844257785538</v>
      </c>
      <c r="AK112" s="17">
        <f t="shared" si="260"/>
        <v>1.9324736193271992</v>
      </c>
      <c r="AL112" s="17">
        <f t="shared" si="260"/>
        <v>1.8515782289438536</v>
      </c>
      <c r="AM112" s="30">
        <f t="shared" si="260"/>
        <v>1.9521523023827649</v>
      </c>
      <c r="AN112" s="30">
        <f t="shared" si="260"/>
        <v>1.8475371590820919</v>
      </c>
      <c r="AO112" s="30">
        <f t="shared" si="260"/>
        <v>1.8682573594927858</v>
      </c>
      <c r="AP112" s="17">
        <f t="shared" si="260"/>
        <v>1.8722178530710538</v>
      </c>
      <c r="AQ112" s="17">
        <f t="shared" si="260"/>
        <v>1.875300206909043</v>
      </c>
      <c r="AR112" s="17">
        <f t="shared" si="260"/>
        <v>1.7253698458219737</v>
      </c>
      <c r="AS112" s="17">
        <f t="shared" si="260"/>
        <v>1.8069869000215841</v>
      </c>
      <c r="AT112" s="17">
        <f t="shared" si="260"/>
        <v>1.9371133823058326</v>
      </c>
      <c r="AU112" s="17">
        <f t="shared" si="260"/>
        <v>1.8365450051566015</v>
      </c>
      <c r="AV112" s="17">
        <f t="shared" si="260"/>
        <v>1.8284179565291678</v>
      </c>
      <c r="AW112" s="17">
        <f t="shared" si="260"/>
        <v>1.5174814976183906</v>
      </c>
      <c r="AX112" s="17">
        <f t="shared" si="260"/>
        <v>1.7990271080318707</v>
      </c>
      <c r="AY112" s="17">
        <f t="shared" si="260"/>
        <v>1.7083000118216707</v>
      </c>
      <c r="AZ112" s="17">
        <f t="shared" si="260"/>
        <v>1.9569071358232462</v>
      </c>
    </row>
    <row r="113" spans="1:52" ht="14.4" customHeight="1" x14ac:dyDescent="0.35">
      <c r="A113" s="10" t="s">
        <v>89</v>
      </c>
      <c r="B113" s="12" t="str">
        <f t="shared" ref="B113:M113" si="261">IF(B111&gt;1.5,"subcalcic",IF(B111&gt;0.5,"group 5",IF(B100&lt;0.5,"calcic",IF(B100&gt;1.5,"sodic","sodi-calcic"))))</f>
        <v>calcic</v>
      </c>
      <c r="C113" s="12" t="str">
        <f t="shared" si="261"/>
        <v>calcic</v>
      </c>
      <c r="D113" s="12" t="str">
        <f t="shared" si="261"/>
        <v>calcic</v>
      </c>
      <c r="E113" s="12" t="str">
        <f t="shared" si="261"/>
        <v>calcic</v>
      </c>
      <c r="F113" s="12" t="str">
        <f t="shared" si="261"/>
        <v>calcic</v>
      </c>
      <c r="G113" s="12" t="str">
        <f t="shared" si="261"/>
        <v>calcic</v>
      </c>
      <c r="H113" s="12" t="str">
        <f t="shared" si="261"/>
        <v>calcic</v>
      </c>
      <c r="I113" s="12" t="str">
        <f t="shared" si="261"/>
        <v>calcic</v>
      </c>
      <c r="J113" s="12" t="str">
        <f t="shared" si="261"/>
        <v>calcic</v>
      </c>
      <c r="K113" s="12" t="str">
        <f t="shared" si="261"/>
        <v>calcic</v>
      </c>
      <c r="L113" s="12" t="str">
        <f t="shared" si="261"/>
        <v>calcic</v>
      </c>
      <c r="M113" s="12" t="str">
        <f t="shared" si="261"/>
        <v>calcic</v>
      </c>
      <c r="N113" s="12"/>
      <c r="O113" s="12" t="str">
        <f t="shared" ref="O113:V113" si="262">IF(O111&gt;1.5,"subcalcic",IF(O111&gt;0.5,"group 5",IF(O100&lt;0.5,"calcic",IF(O100&gt;1.5,"sodic","sodi-calcic"))))</f>
        <v>calcic</v>
      </c>
      <c r="P113" s="12" t="str">
        <f t="shared" si="262"/>
        <v>calcic</v>
      </c>
      <c r="Q113" s="12" t="str">
        <f t="shared" si="262"/>
        <v>calcic</v>
      </c>
      <c r="R113" s="12" t="str">
        <f t="shared" si="262"/>
        <v>calcic</v>
      </c>
      <c r="S113" s="12" t="str">
        <f t="shared" si="262"/>
        <v>calcic</v>
      </c>
      <c r="T113" s="12" t="str">
        <f t="shared" si="262"/>
        <v>calcic</v>
      </c>
      <c r="U113" s="12" t="str">
        <f t="shared" si="262"/>
        <v>calcic</v>
      </c>
      <c r="V113" s="12" t="str">
        <f t="shared" si="262"/>
        <v>calcic</v>
      </c>
      <c r="W113" s="12"/>
      <c r="X113" s="12" t="str">
        <f t="shared" ref="X113:AE113" si="263">IF(X111&gt;1.5,"subcalcic",IF(X111&gt;0.5,"group 5",IF(X100&lt;0.5,"calcic",IF(X100&gt;1.5,"sodic","sodi-calcic"))))</f>
        <v>calcic</v>
      </c>
      <c r="Y113" s="12" t="str">
        <f t="shared" si="263"/>
        <v>calcic</v>
      </c>
      <c r="Z113" s="12" t="str">
        <f t="shared" si="263"/>
        <v>calcic</v>
      </c>
      <c r="AA113" s="12" t="str">
        <f t="shared" si="263"/>
        <v>calcic</v>
      </c>
      <c r="AB113" s="12" t="str">
        <f t="shared" si="263"/>
        <v>calcic</v>
      </c>
      <c r="AC113" s="32" t="str">
        <f t="shared" si="263"/>
        <v>calcic</v>
      </c>
      <c r="AD113" s="12" t="str">
        <f t="shared" si="263"/>
        <v>calcic</v>
      </c>
      <c r="AE113" s="12" t="str">
        <f t="shared" si="263"/>
        <v>calcic</v>
      </c>
      <c r="AF113" s="12"/>
      <c r="AG113" s="12" t="str">
        <f t="shared" ref="AG113:AH113" si="264">IF(AG111&gt;1.5,"subcalcic",IF(AG111&gt;0.5,"group 5",IF(AG100&lt;0.5,"calcic",IF(AG100&gt;1.5,"sodic","sodi-calcic"))))</f>
        <v>sodi-calcic</v>
      </c>
      <c r="AH113" s="12" t="str">
        <f t="shared" si="264"/>
        <v>calcic</v>
      </c>
      <c r="AI113" s="12"/>
      <c r="AJ113" s="12" t="str">
        <f t="shared" ref="AJ113:AZ113" si="265">IF(AJ111&gt;1.5,"subcalcic",IF(AJ111&gt;0.5,"group 5",IF(AJ100&lt;0.5,"calcic",IF(AJ100&gt;1.5,"sodic","sodi-calcic"))))</f>
        <v>calcic</v>
      </c>
      <c r="AK113" s="12" t="str">
        <f t="shared" si="265"/>
        <v>calcic</v>
      </c>
      <c r="AL113" s="12" t="str">
        <f t="shared" si="265"/>
        <v>calcic</v>
      </c>
      <c r="AM113" s="32" t="str">
        <f t="shared" si="265"/>
        <v>calcic</v>
      </c>
      <c r="AN113" s="32" t="str">
        <f t="shared" si="265"/>
        <v>calcic</v>
      </c>
      <c r="AO113" s="32" t="str">
        <f t="shared" si="265"/>
        <v>calcic</v>
      </c>
      <c r="AP113" s="12" t="str">
        <f t="shared" si="265"/>
        <v>calcic</v>
      </c>
      <c r="AQ113" s="12" t="str">
        <f t="shared" si="265"/>
        <v>calcic</v>
      </c>
      <c r="AR113" s="12" t="str">
        <f t="shared" si="265"/>
        <v>calcic</v>
      </c>
      <c r="AS113" s="12" t="str">
        <f t="shared" si="265"/>
        <v>calcic</v>
      </c>
      <c r="AT113" s="12" t="str">
        <f t="shared" si="265"/>
        <v>calcic</v>
      </c>
      <c r="AU113" s="12" t="str">
        <f t="shared" si="265"/>
        <v>calcic</v>
      </c>
      <c r="AV113" s="12" t="str">
        <f t="shared" si="265"/>
        <v>calcic</v>
      </c>
      <c r="AW113" s="12" t="str">
        <f t="shared" si="265"/>
        <v>calcic</v>
      </c>
      <c r="AX113" s="12" t="str">
        <f t="shared" si="265"/>
        <v>calcic</v>
      </c>
      <c r="AY113" s="12" t="str">
        <f t="shared" si="265"/>
        <v>calcic</v>
      </c>
      <c r="AZ113" s="12" t="str">
        <f t="shared" si="265"/>
        <v>calcic</v>
      </c>
    </row>
    <row r="114" spans="1:52" ht="14.4" customHeight="1" x14ac:dyDescent="0.35"/>
    <row r="115" spans="1:52" ht="14.4" customHeight="1" x14ac:dyDescent="0.35">
      <c r="A115" s="10" t="s">
        <v>18</v>
      </c>
      <c r="B115" s="17">
        <f t="shared" ref="B115:M115" si="266">B100</f>
        <v>1.4075287725404978E-2</v>
      </c>
      <c r="C115" s="17">
        <f t="shared" si="266"/>
        <v>4.7566219354302025E-2</v>
      </c>
      <c r="D115" s="17">
        <f t="shared" si="266"/>
        <v>7.7027706166407001E-2</v>
      </c>
      <c r="E115" s="17">
        <f t="shared" si="266"/>
        <v>5.8288539540162165E-2</v>
      </c>
      <c r="F115" s="17">
        <f t="shared" si="266"/>
        <v>8.5603312394692682E-2</v>
      </c>
      <c r="G115" s="17">
        <f t="shared" si="266"/>
        <v>8.08022487151554E-2</v>
      </c>
      <c r="H115" s="17">
        <f t="shared" si="266"/>
        <v>6.7949402203661621E-2</v>
      </c>
      <c r="I115" s="17">
        <f t="shared" si="266"/>
        <v>4.7512732046276013E-2</v>
      </c>
      <c r="J115" s="17">
        <f t="shared" si="266"/>
        <v>0</v>
      </c>
      <c r="K115" s="17">
        <f t="shared" si="266"/>
        <v>8.3938759974793747E-2</v>
      </c>
      <c r="L115" s="17">
        <f t="shared" si="266"/>
        <v>9.5220008593441152E-2</v>
      </c>
      <c r="M115" s="17">
        <f t="shared" si="266"/>
        <v>0.1514455653664778</v>
      </c>
      <c r="N115" s="17"/>
      <c r="O115" s="17">
        <f t="shared" ref="O115:V115" si="267">O100</f>
        <v>0.40433997991560122</v>
      </c>
      <c r="P115" s="17">
        <f t="shared" si="267"/>
        <v>0.27472841419668775</v>
      </c>
      <c r="Q115" s="17">
        <f t="shared" si="267"/>
        <v>0.31385612413413871</v>
      </c>
      <c r="R115" s="17">
        <f t="shared" si="267"/>
        <v>0.33618545395118327</v>
      </c>
      <c r="S115" s="17">
        <f t="shared" si="267"/>
        <v>0.1830633845702323</v>
      </c>
      <c r="T115" s="17">
        <f t="shared" si="267"/>
        <v>0.25443573109387413</v>
      </c>
      <c r="U115" s="17">
        <f t="shared" si="267"/>
        <v>0.155865211709493</v>
      </c>
      <c r="V115" s="17">
        <f t="shared" si="267"/>
        <v>0.13960313462983728</v>
      </c>
      <c r="W115" s="17"/>
      <c r="X115" s="17">
        <f t="shared" ref="X115:AE115" si="268">X100</f>
        <v>4.5050838159812256E-2</v>
      </c>
      <c r="Y115" s="17">
        <f t="shared" si="268"/>
        <v>7.3403263793490936E-2</v>
      </c>
      <c r="Z115" s="17">
        <f t="shared" si="268"/>
        <v>0.13205104423527203</v>
      </c>
      <c r="AA115" s="17">
        <f t="shared" si="268"/>
        <v>0.15140976886349233</v>
      </c>
      <c r="AB115" s="17">
        <f t="shared" si="268"/>
        <v>0.11874015687567291</v>
      </c>
      <c r="AC115" s="30">
        <f t="shared" si="268"/>
        <v>0.1188912152720687</v>
      </c>
      <c r="AD115" s="17">
        <f t="shared" si="268"/>
        <v>0.26640527672078362</v>
      </c>
      <c r="AE115" s="17">
        <f t="shared" si="268"/>
        <v>0.24073233280281325</v>
      </c>
      <c r="AF115" s="17"/>
      <c r="AG115" s="17">
        <f t="shared" ref="AG115:AH115" si="269">AG100</f>
        <v>0.52375048930690049</v>
      </c>
      <c r="AH115" s="17">
        <f t="shared" si="269"/>
        <v>0.47434364040278126</v>
      </c>
      <c r="AI115" s="17"/>
      <c r="AJ115" s="17">
        <f t="shared" ref="AJ115:AZ115" si="270">AJ100</f>
        <v>0.15505464732333599</v>
      </c>
      <c r="AK115" s="17">
        <f t="shared" si="270"/>
        <v>0.18750900330096837</v>
      </c>
      <c r="AL115" s="17">
        <f t="shared" si="270"/>
        <v>0.17999497506036943</v>
      </c>
      <c r="AM115" s="30">
        <f t="shared" si="270"/>
        <v>0.3016654966952621</v>
      </c>
      <c r="AN115" s="30">
        <f t="shared" si="270"/>
        <v>0.20161449814105847</v>
      </c>
      <c r="AO115" s="30">
        <f t="shared" si="270"/>
        <v>0.22112681154971953</v>
      </c>
      <c r="AP115" s="17">
        <f t="shared" si="270"/>
        <v>0.185388637815603</v>
      </c>
      <c r="AQ115" s="17">
        <f t="shared" si="270"/>
        <v>9.4411658484516159E-2</v>
      </c>
      <c r="AR115" s="17">
        <f t="shared" si="270"/>
        <v>0.17893383177243938</v>
      </c>
      <c r="AS115" s="17">
        <f t="shared" si="270"/>
        <v>0.1598823456858553</v>
      </c>
      <c r="AT115" s="17">
        <f t="shared" si="270"/>
        <v>0.24123013385236183</v>
      </c>
      <c r="AU115" s="17">
        <f t="shared" si="270"/>
        <v>0.16678134583554582</v>
      </c>
      <c r="AV115" s="17">
        <f t="shared" si="270"/>
        <v>0.21678975196867978</v>
      </c>
      <c r="AW115" s="17">
        <f t="shared" si="270"/>
        <v>5.5511151231257827E-17</v>
      </c>
      <c r="AX115" s="17">
        <f t="shared" si="270"/>
        <v>0.13468078701158104</v>
      </c>
      <c r="AY115" s="17">
        <f t="shared" si="270"/>
        <v>0.1120757808427213</v>
      </c>
      <c r="AZ115" s="17">
        <f t="shared" si="270"/>
        <v>0.1257808448973296</v>
      </c>
    </row>
    <row r="116" spans="1:52" ht="14.4" customHeight="1" x14ac:dyDescent="0.35">
      <c r="A116" s="10" t="s">
        <v>17</v>
      </c>
      <c r="B116" s="17">
        <f t="shared" ref="B116:M116" si="271">B105</f>
        <v>0.57278683437700662</v>
      </c>
      <c r="C116" s="17">
        <f t="shared" si="271"/>
        <v>0.47054689728519306</v>
      </c>
      <c r="D116" s="17">
        <f t="shared" si="271"/>
        <v>0.50969516823654537</v>
      </c>
      <c r="E116" s="17">
        <f t="shared" si="271"/>
        <v>0.5662936925736417</v>
      </c>
      <c r="F116" s="17">
        <f t="shared" si="271"/>
        <v>0.53445543636054538</v>
      </c>
      <c r="G116" s="17">
        <f t="shared" si="271"/>
        <v>0.53678079110477117</v>
      </c>
      <c r="H116" s="17">
        <f t="shared" si="271"/>
        <v>0.65793835623834096</v>
      </c>
      <c r="I116" s="17">
        <f t="shared" si="271"/>
        <v>0.74024221107760013</v>
      </c>
      <c r="J116" s="17">
        <f t="shared" si="271"/>
        <v>0.62766541229028283</v>
      </c>
      <c r="K116" s="17">
        <f t="shared" si="271"/>
        <v>0.64803328834981255</v>
      </c>
      <c r="L116" s="17">
        <f t="shared" si="271"/>
        <v>0.66060071646461016</v>
      </c>
      <c r="M116" s="17">
        <f t="shared" si="271"/>
        <v>0.65364399394397099</v>
      </c>
      <c r="N116" s="17"/>
      <c r="O116" s="17">
        <f t="shared" ref="O116:V116" si="272">O105</f>
        <v>0.38074276569819809</v>
      </c>
      <c r="P116" s="17">
        <f t="shared" si="272"/>
        <v>0.39033863239781541</v>
      </c>
      <c r="Q116" s="17">
        <f t="shared" si="272"/>
        <v>0.37855904025055709</v>
      </c>
      <c r="R116" s="17">
        <f t="shared" si="272"/>
        <v>0.29857999175517314</v>
      </c>
      <c r="S116" s="17">
        <f t="shared" si="272"/>
        <v>0.36920660560085072</v>
      </c>
      <c r="T116" s="17">
        <f t="shared" si="272"/>
        <v>0.31952827042925536</v>
      </c>
      <c r="U116" s="17">
        <f t="shared" si="272"/>
        <v>0.31765434287566052</v>
      </c>
      <c r="V116" s="17">
        <f t="shared" si="272"/>
        <v>0.24418063497628628</v>
      </c>
      <c r="W116" s="17"/>
      <c r="X116" s="17">
        <f t="shared" ref="X116:AE116" si="273">X105</f>
        <v>0.76887161664924086</v>
      </c>
      <c r="Y116" s="17">
        <f t="shared" si="273"/>
        <v>0.70823367744175858</v>
      </c>
      <c r="Z116" s="17">
        <f t="shared" si="273"/>
        <v>0.74165864780424728</v>
      </c>
      <c r="AA116" s="17">
        <f t="shared" si="273"/>
        <v>0.68591193870077682</v>
      </c>
      <c r="AB116" s="17">
        <f t="shared" si="273"/>
        <v>0.79450075400342079</v>
      </c>
      <c r="AC116" s="30">
        <f t="shared" si="273"/>
        <v>0.77091422669167453</v>
      </c>
      <c r="AD116" s="17">
        <f t="shared" si="273"/>
        <v>0.67274566917046219</v>
      </c>
      <c r="AE116" s="17">
        <f t="shared" si="273"/>
        <v>0.69982150263852816</v>
      </c>
      <c r="AF116" s="17"/>
      <c r="AG116" s="17">
        <f t="shared" ref="AG116:AH116" si="274">AG105</f>
        <v>0.37025731075950935</v>
      </c>
      <c r="AH116" s="17">
        <f t="shared" si="274"/>
        <v>0.39896551708801464</v>
      </c>
      <c r="AI116" s="17"/>
      <c r="AJ116" s="17">
        <f t="shared" ref="AJ116:AZ116" si="275">AJ105</f>
        <v>0.1790317460117683</v>
      </c>
      <c r="AK116" s="17">
        <f t="shared" si="275"/>
        <v>0.19635996622530322</v>
      </c>
      <c r="AL116" s="17">
        <f t="shared" si="275"/>
        <v>0.47058791936247046</v>
      </c>
      <c r="AM116" s="30">
        <f t="shared" si="275"/>
        <v>0.31178892869755492</v>
      </c>
      <c r="AN116" s="30">
        <f t="shared" si="275"/>
        <v>0.53790395580665695</v>
      </c>
      <c r="AO116" s="30">
        <f t="shared" si="275"/>
        <v>0.53793076514352001</v>
      </c>
      <c r="AP116" s="17">
        <f t="shared" si="275"/>
        <v>0.13136137999755304</v>
      </c>
      <c r="AQ116" s="17">
        <f t="shared" si="275"/>
        <v>0.15215575137239767</v>
      </c>
      <c r="AR116" s="17">
        <f t="shared" si="275"/>
        <v>0.129676016260792</v>
      </c>
      <c r="AS116" s="17">
        <f t="shared" si="275"/>
        <v>0.23254098727357944</v>
      </c>
      <c r="AT116" s="17">
        <f t="shared" si="275"/>
        <v>0.19886613735863234</v>
      </c>
      <c r="AU116" s="17">
        <f t="shared" si="275"/>
        <v>0.32913373219833408</v>
      </c>
      <c r="AV116" s="17">
        <f t="shared" si="275"/>
        <v>0.35825855662491091</v>
      </c>
      <c r="AW116" s="17">
        <f t="shared" si="275"/>
        <v>0.10041964057031535</v>
      </c>
      <c r="AX116" s="17">
        <f t="shared" si="275"/>
        <v>0.15407850990077801</v>
      </c>
      <c r="AY116" s="17">
        <f t="shared" si="275"/>
        <v>0.5076542684080072</v>
      </c>
      <c r="AZ116" s="17">
        <f t="shared" si="275"/>
        <v>0.16498698528552583</v>
      </c>
    </row>
    <row r="117" spans="1:52" ht="14.4" customHeight="1" x14ac:dyDescent="0.35">
      <c r="A117" s="10" t="s">
        <v>16</v>
      </c>
      <c r="B117" s="17">
        <f t="shared" ref="B117:M117" si="276">B81</f>
        <v>6.7688258794193255</v>
      </c>
      <c r="C117" s="17">
        <f t="shared" si="276"/>
        <v>6.8473550459863342</v>
      </c>
      <c r="D117" s="17">
        <f t="shared" si="276"/>
        <v>6.8229888229871039</v>
      </c>
      <c r="E117" s="17">
        <f t="shared" si="276"/>
        <v>6.7636598763828095</v>
      </c>
      <c r="F117" s="17">
        <f t="shared" si="276"/>
        <v>6.6813799521460027</v>
      </c>
      <c r="G117" s="17">
        <f t="shared" si="276"/>
        <v>6.6893272492148821</v>
      </c>
      <c r="H117" s="17">
        <f t="shared" si="276"/>
        <v>6.3347029573996085</v>
      </c>
      <c r="I117" s="17">
        <f t="shared" si="276"/>
        <v>6.3662805559732201</v>
      </c>
      <c r="J117" s="17">
        <f t="shared" si="276"/>
        <v>6.4181203174675758</v>
      </c>
      <c r="K117" s="17">
        <f t="shared" si="276"/>
        <v>6.2048006272267315</v>
      </c>
      <c r="L117" s="17">
        <f t="shared" si="276"/>
        <v>6.0971289641067843</v>
      </c>
      <c r="M117" s="17">
        <f t="shared" si="276"/>
        <v>6.0065003642304164</v>
      </c>
      <c r="N117" s="17"/>
      <c r="O117" s="17">
        <f t="shared" ref="O117:V117" si="277">O81</f>
        <v>6.0174105445382686</v>
      </c>
      <c r="P117" s="17">
        <f t="shared" si="277"/>
        <v>6.1892259995119518</v>
      </c>
      <c r="Q117" s="17">
        <f t="shared" si="277"/>
        <v>6.3487722263037361</v>
      </c>
      <c r="R117" s="17">
        <f t="shared" si="277"/>
        <v>6.5491035904772037</v>
      </c>
      <c r="S117" s="17">
        <f t="shared" si="277"/>
        <v>6.7180239153006598</v>
      </c>
      <c r="T117" s="17">
        <f t="shared" si="277"/>
        <v>6.8598985871516369</v>
      </c>
      <c r="U117" s="17">
        <f t="shared" si="277"/>
        <v>6.9084656818799708</v>
      </c>
      <c r="V117" s="17">
        <f t="shared" si="277"/>
        <v>7.0420847783701355</v>
      </c>
      <c r="W117" s="17"/>
      <c r="X117" s="17">
        <f t="shared" ref="X117:AE117" si="278">X81</f>
        <v>6.2447242443273963</v>
      </c>
      <c r="Y117" s="17">
        <f t="shared" si="278"/>
        <v>6.2934056875475637</v>
      </c>
      <c r="Z117" s="17">
        <f t="shared" si="278"/>
        <v>6.0051420872272976</v>
      </c>
      <c r="AA117" s="17">
        <f t="shared" si="278"/>
        <v>6.0505924209304229</v>
      </c>
      <c r="AB117" s="17">
        <f t="shared" si="278"/>
        <v>5.8495117455237331</v>
      </c>
      <c r="AC117" s="30">
        <f t="shared" si="278"/>
        <v>6.0089880684799937</v>
      </c>
      <c r="AD117" s="17">
        <f t="shared" si="278"/>
        <v>5.810442688785761</v>
      </c>
      <c r="AE117" s="17">
        <f t="shared" si="278"/>
        <v>5.8598423641279345</v>
      </c>
      <c r="AF117" s="17"/>
      <c r="AG117" s="17">
        <f t="shared" ref="AG117:AH117" si="279">AG81</f>
        <v>6.5890482851026793</v>
      </c>
      <c r="AH117" s="17">
        <f t="shared" si="279"/>
        <v>6.4769638477032601</v>
      </c>
      <c r="AI117" s="17"/>
      <c r="AJ117" s="17">
        <f t="shared" ref="AJ117:AZ117" si="280">AJ81</f>
        <v>7.3281792374534227</v>
      </c>
      <c r="AK117" s="17">
        <f t="shared" si="280"/>
        <v>7.2478530310420046</v>
      </c>
      <c r="AL117" s="17">
        <f t="shared" si="280"/>
        <v>6.6087524626826317</v>
      </c>
      <c r="AM117" s="30">
        <f t="shared" si="280"/>
        <v>6.4637783917117391</v>
      </c>
      <c r="AN117" s="30">
        <f t="shared" si="280"/>
        <v>6.1717198236924018</v>
      </c>
      <c r="AO117" s="30">
        <f t="shared" si="280"/>
        <v>6.1730736631555123</v>
      </c>
      <c r="AP117" s="17">
        <f t="shared" si="280"/>
        <v>7.410979714015073</v>
      </c>
      <c r="AQ117" s="17">
        <f t="shared" si="280"/>
        <v>7.1472829379190301</v>
      </c>
      <c r="AR117" s="17">
        <f t="shared" si="280"/>
        <v>7.3333617586110185</v>
      </c>
      <c r="AS117" s="17">
        <f t="shared" si="280"/>
        <v>6.6960046244156732</v>
      </c>
      <c r="AT117" s="17">
        <f t="shared" si="280"/>
        <v>6.7472779631068507</v>
      </c>
      <c r="AU117" s="17">
        <f t="shared" si="280"/>
        <v>6.8891987632856795</v>
      </c>
      <c r="AV117" s="17">
        <f t="shared" si="280"/>
        <v>6.7635377898603375</v>
      </c>
      <c r="AW117" s="17">
        <f t="shared" si="280"/>
        <v>7.6037826822719259</v>
      </c>
      <c r="AX117" s="17">
        <f t="shared" si="280"/>
        <v>7.2583212842950804</v>
      </c>
      <c r="AY117" s="17">
        <f t="shared" si="280"/>
        <v>6.6011443004352914</v>
      </c>
      <c r="AZ117" s="17">
        <f t="shared" si="280"/>
        <v>7.4541721035464832</v>
      </c>
    </row>
    <row r="118" spans="1:52" ht="14.4" customHeight="1" x14ac:dyDescent="0.35">
      <c r="A118" s="10" t="s">
        <v>15</v>
      </c>
      <c r="B118" s="17">
        <f t="shared" ref="B118:M118" si="281">B51/(B51+B49)</f>
        <v>0.64285596531470224</v>
      </c>
      <c r="C118" s="17">
        <f t="shared" si="281"/>
        <v>0.64627181324245664</v>
      </c>
      <c r="D118" s="17">
        <f t="shared" si="281"/>
        <v>0.63920961954406397</v>
      </c>
      <c r="E118" s="17">
        <f t="shared" si="281"/>
        <v>0.63914588713572629</v>
      </c>
      <c r="F118" s="17">
        <f t="shared" si="281"/>
        <v>0.57901765464935429</v>
      </c>
      <c r="G118" s="17">
        <f t="shared" si="281"/>
        <v>0.6103800243516655</v>
      </c>
      <c r="H118" s="17">
        <f t="shared" si="281"/>
        <v>0.51178020633562793</v>
      </c>
      <c r="I118" s="17">
        <f t="shared" si="281"/>
        <v>0.69469426566021442</v>
      </c>
      <c r="J118" s="17">
        <f t="shared" si="281"/>
        <v>0.81404916690787388</v>
      </c>
      <c r="K118" s="17">
        <f t="shared" si="281"/>
        <v>0.44255590046091142</v>
      </c>
      <c r="L118" s="17">
        <f t="shared" si="281"/>
        <v>0.33170124540125739</v>
      </c>
      <c r="M118" s="17">
        <f t="shared" si="281"/>
        <v>0.38654926565360104</v>
      </c>
      <c r="N118" s="17"/>
      <c r="O118" s="17">
        <f t="shared" ref="O118:V118" si="282">O51/(O51+O49)</f>
        <v>0.42668459970808092</v>
      </c>
      <c r="P118" s="17">
        <f t="shared" si="282"/>
        <v>0.52059628143792092</v>
      </c>
      <c r="Q118" s="17">
        <f t="shared" si="282"/>
        <v>0.50664827077321162</v>
      </c>
      <c r="R118" s="17">
        <f t="shared" si="282"/>
        <v>0.54398772400299689</v>
      </c>
      <c r="S118" s="17">
        <f t="shared" si="282"/>
        <v>0.5614269372390307</v>
      </c>
      <c r="T118" s="17">
        <f t="shared" si="282"/>
        <v>0.5144004381880507</v>
      </c>
      <c r="U118" s="17">
        <f t="shared" si="282"/>
        <v>0.55660351834713195</v>
      </c>
      <c r="V118" s="17">
        <f t="shared" si="282"/>
        <v>0.57884879252152766</v>
      </c>
      <c r="W118" s="17"/>
      <c r="X118" s="17">
        <f t="shared" ref="X118:AE118" si="283">X51/(X51+X49)</f>
        <v>0.51723563451358523</v>
      </c>
      <c r="Y118" s="17">
        <f t="shared" si="283"/>
        <v>0.59121201982176574</v>
      </c>
      <c r="Z118" s="17">
        <f t="shared" si="283"/>
        <v>0.43744654389948917</v>
      </c>
      <c r="AA118" s="17">
        <f t="shared" si="283"/>
        <v>0.44027156369224174</v>
      </c>
      <c r="AB118" s="17">
        <f t="shared" si="283"/>
        <v>0.47715005974523145</v>
      </c>
      <c r="AC118" s="30">
        <f t="shared" si="283"/>
        <v>0.47571155065543708</v>
      </c>
      <c r="AD118" s="17">
        <f t="shared" si="283"/>
        <v>0.39848349124963112</v>
      </c>
      <c r="AE118" s="17">
        <f t="shared" si="283"/>
        <v>0.42141295448071342</v>
      </c>
      <c r="AF118" s="17"/>
      <c r="AG118" s="17">
        <f>AG51/(AG51+AG49)</f>
        <v>0.52494528328999035</v>
      </c>
      <c r="AH118" s="17">
        <f>AH51/(AH51+AH49)</f>
        <v>0.46494761176760707</v>
      </c>
      <c r="AI118" s="17"/>
      <c r="AJ118" s="17">
        <f t="shared" ref="AJ118:AZ118" si="284">AJ51/(AJ51+AJ49)</f>
        <v>0.56390813627963765</v>
      </c>
      <c r="AK118" s="17">
        <f t="shared" si="284"/>
        <v>0.52625399878095791</v>
      </c>
      <c r="AL118" s="17">
        <f t="shared" si="284"/>
        <v>0.48270163351793322</v>
      </c>
      <c r="AM118" s="30">
        <f t="shared" si="284"/>
        <v>0.42158348115069683</v>
      </c>
      <c r="AN118" s="30">
        <f t="shared" si="284"/>
        <v>0.49408403143766233</v>
      </c>
      <c r="AO118" s="30">
        <f t="shared" si="284"/>
        <v>0.51909627587313711</v>
      </c>
      <c r="AP118" s="17">
        <f t="shared" si="284"/>
        <v>0.56255885427305297</v>
      </c>
      <c r="AQ118" s="17">
        <f t="shared" si="284"/>
        <v>0.53705199383291691</v>
      </c>
      <c r="AR118" s="17">
        <f t="shared" si="284"/>
        <v>0.52185209876405292</v>
      </c>
      <c r="AS118" s="17">
        <f t="shared" si="284"/>
        <v>0.32080736801413523</v>
      </c>
      <c r="AT118" s="17">
        <f t="shared" si="284"/>
        <v>0.33317989985553309</v>
      </c>
      <c r="AU118" s="17">
        <f t="shared" si="284"/>
        <v>0.56935196443088221</v>
      </c>
      <c r="AV118" s="17">
        <f t="shared" si="284"/>
        <v>0.57681398683033536</v>
      </c>
      <c r="AW118" s="17">
        <f t="shared" si="284"/>
        <v>0.68034385572640532</v>
      </c>
      <c r="AX118" s="17">
        <f t="shared" si="284"/>
        <v>0.5650056743647961</v>
      </c>
      <c r="AY118" s="17">
        <f t="shared" si="284"/>
        <v>0.62497600386707586</v>
      </c>
      <c r="AZ118" s="17">
        <f t="shared" si="284"/>
        <v>0.81259956311444137</v>
      </c>
    </row>
    <row r="119" spans="1:52" ht="14.4" customHeight="1" x14ac:dyDescent="0.35">
      <c r="A119" s="10" t="s">
        <v>14</v>
      </c>
      <c r="B119" s="17">
        <f t="shared" ref="B119:M119" si="285">B51/(B51+B50+B49)</f>
        <v>0.63174715643437729</v>
      </c>
      <c r="C119" s="17">
        <f t="shared" si="285"/>
        <v>0.63417084544314639</v>
      </c>
      <c r="D119" s="17">
        <f t="shared" si="285"/>
        <v>0.62833543542717829</v>
      </c>
      <c r="E119" s="17">
        <f t="shared" si="285"/>
        <v>0.62802879643944587</v>
      </c>
      <c r="F119" s="17">
        <f t="shared" si="285"/>
        <v>0.56824130800808348</v>
      </c>
      <c r="G119" s="17">
        <f t="shared" si="285"/>
        <v>0.60008223256839999</v>
      </c>
      <c r="H119" s="17">
        <f t="shared" si="285"/>
        <v>0.50156019824712861</v>
      </c>
      <c r="I119" s="17">
        <f t="shared" si="285"/>
        <v>0.6879289285087602</v>
      </c>
      <c r="J119" s="17">
        <f t="shared" si="285"/>
        <v>0.805496655396997</v>
      </c>
      <c r="K119" s="17">
        <f t="shared" si="285"/>
        <v>0.43413035206071598</v>
      </c>
      <c r="L119" s="17">
        <f t="shared" si="285"/>
        <v>0.32680205702036463</v>
      </c>
      <c r="M119" s="17">
        <f t="shared" si="285"/>
        <v>0.38090163593757059</v>
      </c>
      <c r="N119" s="17"/>
      <c r="O119" s="17">
        <f t="shared" ref="O119:V119" si="286">O51/(O51+O50+O49)</f>
        <v>0.42383873671980754</v>
      </c>
      <c r="P119" s="17">
        <f t="shared" si="286"/>
        <v>0.511042198281624</v>
      </c>
      <c r="Q119" s="17">
        <f t="shared" si="286"/>
        <v>0.5029564962142592</v>
      </c>
      <c r="R119" s="17">
        <f t="shared" si="286"/>
        <v>0.53746055591061037</v>
      </c>
      <c r="S119" s="17">
        <f t="shared" si="286"/>
        <v>0.55813605044024939</v>
      </c>
      <c r="T119" s="17">
        <f t="shared" si="286"/>
        <v>0.51089737880104391</v>
      </c>
      <c r="U119" s="17">
        <f t="shared" si="286"/>
        <v>0.55003093437057948</v>
      </c>
      <c r="V119" s="17">
        <f t="shared" si="286"/>
        <v>0.57341316434964218</v>
      </c>
      <c r="W119" s="17"/>
      <c r="X119" s="17">
        <f t="shared" ref="X119:AE119" si="287">X51/(X51+X50+X49)</f>
        <v>0.51076571205923404</v>
      </c>
      <c r="Y119" s="17">
        <f t="shared" si="287"/>
        <v>0.58593065927090915</v>
      </c>
      <c r="Z119" s="17">
        <f t="shared" si="287"/>
        <v>0.43254750265614045</v>
      </c>
      <c r="AA119" s="17">
        <f t="shared" si="287"/>
        <v>0.43705209384578347</v>
      </c>
      <c r="AB119" s="17">
        <f t="shared" si="287"/>
        <v>0.47222048101288283</v>
      </c>
      <c r="AC119" s="30">
        <f t="shared" si="287"/>
        <v>0.47165262819527326</v>
      </c>
      <c r="AD119" s="17">
        <f t="shared" si="287"/>
        <v>0.3956576515123994</v>
      </c>
      <c r="AE119" s="17">
        <f t="shared" si="287"/>
        <v>0.41780801030249548</v>
      </c>
      <c r="AF119" s="17"/>
      <c r="AG119" s="17">
        <f>AG51/(AG51+AG50+AG49)</f>
        <v>0.52131015146463888</v>
      </c>
      <c r="AH119" s="17">
        <f>AH51/(AH51+AH50+AH49)</f>
        <v>0.45929419485042239</v>
      </c>
      <c r="AI119" s="17"/>
      <c r="AJ119" s="17">
        <f t="shared" ref="AJ119:AZ119" si="288">AJ51/(AJ51+AJ50+AJ49)</f>
        <v>0.55770765674727008</v>
      </c>
      <c r="AK119" s="17">
        <f t="shared" si="288"/>
        <v>0.52120048807826691</v>
      </c>
      <c r="AL119" s="17">
        <f t="shared" si="288"/>
        <v>0.47813036937243492</v>
      </c>
      <c r="AM119" s="30">
        <f t="shared" si="288"/>
        <v>0.41757741416439725</v>
      </c>
      <c r="AN119" s="30">
        <f t="shared" si="288"/>
        <v>0.49026494514978852</v>
      </c>
      <c r="AO119" s="30">
        <f t="shared" si="288"/>
        <v>0.51577292229461602</v>
      </c>
      <c r="AP119" s="17">
        <f t="shared" si="288"/>
        <v>0.55694763058389896</v>
      </c>
      <c r="AQ119" s="17">
        <f t="shared" si="288"/>
        <v>0.53002624412303023</v>
      </c>
      <c r="AR119" s="17">
        <f t="shared" si="288"/>
        <v>0.51415917710904135</v>
      </c>
      <c r="AS119" s="17">
        <f t="shared" si="288"/>
        <v>0.31502968724358515</v>
      </c>
      <c r="AT119" s="17">
        <f t="shared" si="288"/>
        <v>0.3266407102222551</v>
      </c>
      <c r="AU119" s="17">
        <f t="shared" si="288"/>
        <v>0.56353870624821811</v>
      </c>
      <c r="AV119" s="17">
        <f t="shared" si="288"/>
        <v>0.57120732360128412</v>
      </c>
      <c r="AW119" s="17">
        <f t="shared" si="288"/>
        <v>0.67258305611643687</v>
      </c>
      <c r="AX119" s="17">
        <f t="shared" si="288"/>
        <v>0.55366678243545975</v>
      </c>
      <c r="AY119" s="17">
        <f t="shared" si="288"/>
        <v>0.6206577619577085</v>
      </c>
      <c r="AZ119" s="17">
        <f t="shared" si="288"/>
        <v>0.81018110340987182</v>
      </c>
    </row>
    <row r="120" spans="1:52" s="50" customFormat="1" ht="14.4" customHeight="1" x14ac:dyDescent="0.35">
      <c r="A120" s="50" t="s">
        <v>90</v>
      </c>
      <c r="B120" s="51" t="str">
        <f t="shared" ref="B120:M120" si="289">IF(B116&lt;0.5,IF(B106&gt;0.5,"cannilloite",IF(B81&lt;6.5,IF(B118&lt;0.5,"ferrotschermakite","tschermakite"),IF(B81&lt;7.5,IF(B118&lt;0.5,"ferrohornblende","magnesiohornblende"),IF(B118&lt;0.5,"ferroactinolite",IF(B118&lt;0.9,"actinolite","tremolite"))))),IF(B88&gt;0.5,IF(B118&gt;0.5,"kaersutite","ferrokaersutite"),IF(B81&lt;5.5,IF(B118&lt;0.5,"sadanagaite","magnesiosadanagaite"),IF(B81&lt;6.5,IF(B118&lt;0.5,"ferropargasite","pargasite"),IF(B118&lt;0.5,"ferroedenite","edenite")))))</f>
        <v>edenite</v>
      </c>
      <c r="C120" s="51" t="str">
        <f t="shared" si="289"/>
        <v>magnesiohornblende</v>
      </c>
      <c r="D120" s="51" t="str">
        <f t="shared" si="289"/>
        <v>edenite</v>
      </c>
      <c r="E120" s="51" t="str">
        <f t="shared" si="289"/>
        <v>edenite</v>
      </c>
      <c r="F120" s="51" t="str">
        <f t="shared" si="289"/>
        <v>edenite</v>
      </c>
      <c r="G120" s="51" t="str">
        <f t="shared" si="289"/>
        <v>edenite</v>
      </c>
      <c r="H120" s="51" t="str">
        <f t="shared" si="289"/>
        <v>pargasite</v>
      </c>
      <c r="I120" s="51" t="str">
        <f t="shared" si="289"/>
        <v>pargasite</v>
      </c>
      <c r="J120" s="51" t="str">
        <f t="shared" si="289"/>
        <v>pargasite</v>
      </c>
      <c r="K120" s="51" t="str">
        <f t="shared" si="289"/>
        <v>ferropargasite</v>
      </c>
      <c r="L120" s="51" t="str">
        <f t="shared" si="289"/>
        <v>ferropargasite</v>
      </c>
      <c r="M120" s="51" t="str">
        <f t="shared" si="289"/>
        <v>ferropargasite</v>
      </c>
      <c r="N120" s="51"/>
      <c r="O120" s="51" t="str">
        <f t="shared" ref="O120:V120" si="290">IF(O116&lt;0.5,IF(O106&gt;0.5,"cannilloite",IF(O81&lt;6.5,IF(O118&lt;0.5,"ferrotschermakite","tschermakite"),IF(O81&lt;7.5,IF(O118&lt;0.5,"ferrohornblende","magnesiohornblende"),IF(O118&lt;0.5,"ferroactinolite",IF(O118&lt;0.9,"actinolite","tremolite"))))),IF(O88&gt;0.5,IF(O118&gt;0.5,"kaersutite","ferrokaersutite"),IF(O81&lt;5.5,IF(O118&lt;0.5,"sadanagaite","magnesiosadanagaite"),IF(O81&lt;6.5,IF(O118&lt;0.5,"ferropargasite","pargasite"),IF(O118&lt;0.5,"ferroedenite","edenite")))))</f>
        <v>ferrotschermakite</v>
      </c>
      <c r="P120" s="51" t="str">
        <f t="shared" si="290"/>
        <v>tschermakite</v>
      </c>
      <c r="Q120" s="51" t="str">
        <f t="shared" si="290"/>
        <v>tschermakite</v>
      </c>
      <c r="R120" s="51" t="str">
        <f t="shared" si="290"/>
        <v>magnesiohornblende</v>
      </c>
      <c r="S120" s="51" t="str">
        <f t="shared" si="290"/>
        <v>magnesiohornblende</v>
      </c>
      <c r="T120" s="51" t="str">
        <f t="shared" si="290"/>
        <v>magnesiohornblende</v>
      </c>
      <c r="U120" s="51" t="str">
        <f t="shared" si="290"/>
        <v>magnesiohornblende</v>
      </c>
      <c r="V120" s="51" t="str">
        <f t="shared" si="290"/>
        <v>magnesiohornblende</v>
      </c>
      <c r="W120" s="51" t="s">
        <v>103</v>
      </c>
      <c r="X120" s="51" t="str">
        <f t="shared" ref="X120:AE120" si="291">IF(X116&lt;0.5,IF(X106&gt;0.5,"cannilloite",IF(X81&lt;6.5,IF(X118&lt;0.5,"ferrotschermakite","tschermakite"),IF(X81&lt;7.5,IF(X118&lt;0.5,"ferrohornblende","magnesiohornblende"),IF(X118&lt;0.5,"ferroactinolite",IF(X118&lt;0.9,"actinolite","tremolite"))))),IF(X88&gt;0.5,IF(X118&gt;0.5,"kaersutite","ferrokaersutite"),IF(X81&lt;5.5,IF(X118&lt;0.5,"sadanagaite","magnesiosadanagaite"),IF(X81&lt;6.5,IF(X118&lt;0.5,"ferropargasite","pargasite"),IF(X118&lt;0.5,"ferroedenite","edenite")))))</f>
        <v>pargasite</v>
      </c>
      <c r="Y120" s="51" t="str">
        <f t="shared" si="291"/>
        <v>pargasite</v>
      </c>
      <c r="Z120" s="51" t="str">
        <f t="shared" si="291"/>
        <v>ferropargasite</v>
      </c>
      <c r="AA120" s="51" t="str">
        <f t="shared" si="291"/>
        <v>ferropargasite</v>
      </c>
      <c r="AB120" s="51" t="str">
        <f t="shared" si="291"/>
        <v>ferropargasite</v>
      </c>
      <c r="AC120" s="52" t="str">
        <f t="shared" si="291"/>
        <v>ferropargasite</v>
      </c>
      <c r="AD120" s="51" t="str">
        <f t="shared" si="291"/>
        <v>ferropargasite</v>
      </c>
      <c r="AE120" s="51" t="str">
        <f t="shared" si="291"/>
        <v>ferropargasite</v>
      </c>
      <c r="AF120" s="51" t="s">
        <v>103</v>
      </c>
      <c r="AG120" s="51" t="str">
        <f t="shared" ref="AG120:AH120" si="292">IF(AG116&lt;0.5,IF(AG106&gt;0.5,"cannilloite",IF(AG81&lt;6.5,IF(AG118&lt;0.5,"ferrotschermakite","tschermakite"),IF(AG81&lt;7.5,IF(AG118&lt;0.5,"ferrohornblende","magnesiohornblende"),IF(AG118&lt;0.5,"ferroactinolite",IF(AG118&lt;0.9,"actinolite","tremolite"))))),IF(AG88&gt;0.5,IF(AG118&gt;0.5,"kaersutite","ferrokaersutite"),IF(AG81&lt;5.5,IF(AG118&lt;0.5,"sadanagaite","magnesiosadanagaite"),IF(AG81&lt;6.5,IF(AG118&lt;0.5,"ferropargasite","pargasite"),IF(AG118&lt;0.5,"ferroedenite","edenite")))))</f>
        <v>magnesiohornblende</v>
      </c>
      <c r="AH120" s="51" t="str">
        <f t="shared" si="292"/>
        <v>ferrotschermakite</v>
      </c>
      <c r="AI120" s="51" t="s">
        <v>103</v>
      </c>
      <c r="AJ120" s="51" t="str">
        <f t="shared" ref="AJ120:AZ120" si="293">IF(AJ116&lt;0.5,IF(AJ106&gt;0.5,"cannilloite",IF(AJ81&lt;6.5,IF(AJ118&lt;0.5,"ferrotschermakite","tschermakite"),IF(AJ81&lt;7.5,IF(AJ118&lt;0.5,"ferrohornblende","magnesiohornblende"),IF(AJ118&lt;0.5,"ferroactinolite",IF(AJ118&lt;0.9,"actinolite","tremolite"))))),IF(AJ88&gt;0.5,IF(AJ118&gt;0.5,"kaersutite","ferrokaersutite"),IF(AJ81&lt;5.5,IF(AJ118&lt;0.5,"sadanagaite","magnesiosadanagaite"),IF(AJ81&lt;6.5,IF(AJ118&lt;0.5,"ferropargasite","pargasite"),IF(AJ118&lt;0.5,"ferroedenite","edenite")))))</f>
        <v>magnesiohornblende</v>
      </c>
      <c r="AK120" s="51" t="str">
        <f t="shared" si="293"/>
        <v>magnesiohornblende</v>
      </c>
      <c r="AL120" s="51" t="str">
        <f t="shared" si="293"/>
        <v>ferrohornblende</v>
      </c>
      <c r="AM120" s="52" t="str">
        <f t="shared" si="293"/>
        <v>ferrotschermakite</v>
      </c>
      <c r="AN120" s="52" t="str">
        <f t="shared" si="293"/>
        <v>ferropargasite</v>
      </c>
      <c r="AO120" s="52" t="str">
        <f t="shared" si="293"/>
        <v>pargasite</v>
      </c>
      <c r="AP120" s="51" t="str">
        <f t="shared" si="293"/>
        <v>magnesiohornblende</v>
      </c>
      <c r="AQ120" s="51" t="str">
        <f t="shared" si="293"/>
        <v>magnesiohornblende</v>
      </c>
      <c r="AR120" s="51" t="str">
        <f t="shared" si="293"/>
        <v>magnesiohornblende</v>
      </c>
      <c r="AS120" s="51" t="str">
        <f t="shared" si="293"/>
        <v>ferrohornblende</v>
      </c>
      <c r="AT120" s="51" t="str">
        <f t="shared" si="293"/>
        <v>ferrohornblende</v>
      </c>
      <c r="AU120" s="51" t="str">
        <f t="shared" si="293"/>
        <v>magnesiohornblende</v>
      </c>
      <c r="AV120" s="51" t="str">
        <f t="shared" si="293"/>
        <v>magnesiohornblende</v>
      </c>
      <c r="AW120" s="51" t="str">
        <f t="shared" si="293"/>
        <v>actinolite</v>
      </c>
      <c r="AX120" s="51" t="str">
        <f t="shared" si="293"/>
        <v>magnesiohornblende</v>
      </c>
      <c r="AY120" s="51" t="str">
        <f t="shared" si="293"/>
        <v>edenite</v>
      </c>
      <c r="AZ120" s="51" t="str">
        <f t="shared" si="293"/>
        <v>magnesiohornblende</v>
      </c>
    </row>
    <row r="121" spans="1:52" ht="14.4" customHeight="1" x14ac:dyDescent="0.3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32"/>
      <c r="AD121" s="12"/>
      <c r="AE121" s="12"/>
      <c r="AF121" s="12"/>
      <c r="AG121" s="12"/>
      <c r="AH121" s="12"/>
      <c r="AI121" s="12"/>
      <c r="AJ121" s="12"/>
      <c r="AK121" s="12"/>
      <c r="AL121" s="12"/>
      <c r="AM121" s="32"/>
      <c r="AN121" s="32"/>
      <c r="AO121" s="3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52" ht="14.4" customHeight="1" x14ac:dyDescent="0.35">
      <c r="A122" s="14" t="s">
        <v>91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32"/>
      <c r="AD122" s="12"/>
      <c r="AE122" s="12"/>
      <c r="AF122" s="12"/>
      <c r="AG122" s="12"/>
      <c r="AH122" s="12"/>
      <c r="AI122" s="12"/>
      <c r="AJ122" s="12"/>
      <c r="AK122" s="12"/>
      <c r="AL122" s="12"/>
      <c r="AM122" s="32"/>
      <c r="AN122" s="32"/>
      <c r="AO122" s="3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2" ht="14.4" customHeight="1" x14ac:dyDescent="0.35">
      <c r="A123" s="10" t="s">
        <v>107</v>
      </c>
      <c r="B123" s="12">
        <f>B12</f>
        <v>200</v>
      </c>
      <c r="C123" s="12">
        <f t="shared" ref="B123:M123" si="294">C12</f>
        <v>200</v>
      </c>
      <c r="D123" s="12">
        <f t="shared" si="294"/>
        <v>200</v>
      </c>
      <c r="E123" s="12">
        <f t="shared" si="294"/>
        <v>200</v>
      </c>
      <c r="F123" s="12">
        <f t="shared" si="294"/>
        <v>250</v>
      </c>
      <c r="G123" s="12">
        <f t="shared" si="294"/>
        <v>300</v>
      </c>
      <c r="H123" s="12">
        <f t="shared" si="294"/>
        <v>500</v>
      </c>
      <c r="I123" s="12">
        <f t="shared" si="294"/>
        <v>500</v>
      </c>
      <c r="J123" s="12">
        <f t="shared" si="294"/>
        <v>500</v>
      </c>
      <c r="K123" s="12">
        <f t="shared" si="294"/>
        <v>650</v>
      </c>
      <c r="L123" s="12">
        <f t="shared" si="294"/>
        <v>650</v>
      </c>
      <c r="M123" s="12">
        <f t="shared" si="294"/>
        <v>819.99999999999989</v>
      </c>
      <c r="N123" s="12"/>
      <c r="O123" s="12">
        <f t="shared" ref="O123:V123" si="295">O12</f>
        <v>1300</v>
      </c>
      <c r="P123" s="12">
        <f t="shared" si="295"/>
        <v>1150</v>
      </c>
      <c r="Q123" s="12">
        <f t="shared" si="295"/>
        <v>950</v>
      </c>
      <c r="R123" s="12">
        <f t="shared" si="295"/>
        <v>750</v>
      </c>
      <c r="S123" s="12">
        <f t="shared" si="295"/>
        <v>600</v>
      </c>
      <c r="T123" s="12">
        <f t="shared" si="295"/>
        <v>450</v>
      </c>
      <c r="U123" s="12">
        <f t="shared" si="295"/>
        <v>350</v>
      </c>
      <c r="V123" s="12">
        <f t="shared" si="295"/>
        <v>250</v>
      </c>
      <c r="W123" s="12"/>
      <c r="X123" s="12">
        <f t="shared" ref="X123:AE123" si="296">X12</f>
        <v>600</v>
      </c>
      <c r="Y123" s="12">
        <f t="shared" si="296"/>
        <v>600</v>
      </c>
      <c r="Z123" s="12">
        <f t="shared" si="296"/>
        <v>800</v>
      </c>
      <c r="AA123" s="12">
        <f t="shared" si="296"/>
        <v>800</v>
      </c>
      <c r="AB123" s="12">
        <f t="shared" si="296"/>
        <v>1000</v>
      </c>
      <c r="AC123" s="32">
        <f t="shared" si="296"/>
        <v>1000</v>
      </c>
      <c r="AD123" s="12">
        <f t="shared" si="296"/>
        <v>1200</v>
      </c>
      <c r="AE123" s="12">
        <f t="shared" si="296"/>
        <v>1200</v>
      </c>
      <c r="AF123" s="12"/>
      <c r="AG123" s="12">
        <f>AG12</f>
        <v>1000</v>
      </c>
      <c r="AH123" s="12">
        <f>AH12</f>
        <v>1000</v>
      </c>
      <c r="AI123" s="12"/>
      <c r="AJ123" s="12">
        <f t="shared" ref="AJ123:AZ123" si="297">AJ12</f>
        <v>100</v>
      </c>
      <c r="AK123" s="12">
        <f t="shared" si="297"/>
        <v>200</v>
      </c>
      <c r="AL123" s="12">
        <f t="shared" si="297"/>
        <v>430</v>
      </c>
      <c r="AM123" s="32">
        <f t="shared" si="297"/>
        <v>1000</v>
      </c>
      <c r="AN123" s="32">
        <f t="shared" si="297"/>
        <v>800</v>
      </c>
      <c r="AO123" s="32">
        <f t="shared" si="297"/>
        <v>1000</v>
      </c>
      <c r="AP123" s="12">
        <f t="shared" si="297"/>
        <v>100</v>
      </c>
      <c r="AQ123" s="12">
        <f t="shared" si="297"/>
        <v>200</v>
      </c>
      <c r="AR123" s="12">
        <f t="shared" si="297"/>
        <v>150</v>
      </c>
      <c r="AS123" s="12">
        <f t="shared" si="297"/>
        <v>430</v>
      </c>
      <c r="AT123" s="12">
        <f t="shared" si="297"/>
        <v>430</v>
      </c>
      <c r="AU123" s="12">
        <f t="shared" si="297"/>
        <v>250</v>
      </c>
      <c r="AV123" s="12">
        <f t="shared" si="297"/>
        <v>300</v>
      </c>
      <c r="AW123" s="12">
        <f t="shared" si="297"/>
        <v>80</v>
      </c>
      <c r="AX123" s="12">
        <f t="shared" si="297"/>
        <v>150</v>
      </c>
      <c r="AY123" s="12">
        <f t="shared" si="297"/>
        <v>430</v>
      </c>
      <c r="AZ123" s="12">
        <f t="shared" si="297"/>
        <v>100</v>
      </c>
    </row>
    <row r="124" spans="1:52" ht="14.4" customHeight="1" x14ac:dyDescent="0.35">
      <c r="A124" s="10" t="s">
        <v>82</v>
      </c>
      <c r="B124" s="8">
        <f t="shared" ref="B124:M124" si="298">(-3.46+4.23*B47)*100</f>
        <v>188.72512344486719</v>
      </c>
      <c r="C124" s="8">
        <f t="shared" si="298"/>
        <v>191.38767873095287</v>
      </c>
      <c r="D124" s="8">
        <f t="shared" si="298"/>
        <v>197.49071242386842</v>
      </c>
      <c r="E124" s="8">
        <f t="shared" si="298"/>
        <v>205.83619636534084</v>
      </c>
      <c r="F124" s="8">
        <f t="shared" si="298"/>
        <v>277.35301445755522</v>
      </c>
      <c r="G124" s="8">
        <f t="shared" si="298"/>
        <v>280.36013005723328</v>
      </c>
      <c r="H124" s="8">
        <f t="shared" si="298"/>
        <v>480.88680859105671</v>
      </c>
      <c r="I124" s="8">
        <f t="shared" si="298"/>
        <v>480.27173247519374</v>
      </c>
      <c r="J124" s="8">
        <f t="shared" si="298"/>
        <v>497.85890906378302</v>
      </c>
      <c r="K124" s="8">
        <f t="shared" si="298"/>
        <v>612.36689332294065</v>
      </c>
      <c r="L124" s="8">
        <f t="shared" si="298"/>
        <v>683.27021797299096</v>
      </c>
      <c r="M124" s="8">
        <f t="shared" si="298"/>
        <v>799.13669936847157</v>
      </c>
      <c r="N124" s="9"/>
      <c r="O124" s="8">
        <f t="shared" ref="O124:V124" si="299">(-3.46+4.23*O47)*100</f>
        <v>1076.9501570740103</v>
      </c>
      <c r="P124" s="8">
        <f t="shared" si="299"/>
        <v>946.65361093073454</v>
      </c>
      <c r="Q124" s="8">
        <f t="shared" si="299"/>
        <v>743.92488326610032</v>
      </c>
      <c r="R124" s="8">
        <f t="shared" si="299"/>
        <v>626.21658354294345</v>
      </c>
      <c r="S124" s="8">
        <f t="shared" si="299"/>
        <v>454.44066970448904</v>
      </c>
      <c r="T124" s="8">
        <f t="shared" si="299"/>
        <v>337.23715192404063</v>
      </c>
      <c r="U124" s="8">
        <f t="shared" si="299"/>
        <v>226.15190797126354</v>
      </c>
      <c r="V124" s="8">
        <f t="shared" si="299"/>
        <v>146.04800673639176</v>
      </c>
      <c r="W124" s="9"/>
      <c r="X124" s="8">
        <f t="shared" ref="X124:AE124" si="300">(-3.46+4.23*X47)*100</f>
        <v>669.2792582452671</v>
      </c>
      <c r="Y124" s="8">
        <f t="shared" si="300"/>
        <v>614.13374245790396</v>
      </c>
      <c r="Z124" s="8">
        <f t="shared" si="300"/>
        <v>794.1248527217391</v>
      </c>
      <c r="AA124" s="8">
        <f t="shared" si="300"/>
        <v>742.25023326248242</v>
      </c>
      <c r="AB124" s="8">
        <f t="shared" si="300"/>
        <v>922.10507895181377</v>
      </c>
      <c r="AC124" s="33">
        <f t="shared" si="300"/>
        <v>793.15305428223382</v>
      </c>
      <c r="AD124" s="8">
        <f t="shared" si="300"/>
        <v>1139.4933401454698</v>
      </c>
      <c r="AE124" s="8">
        <f t="shared" si="300"/>
        <v>1107.9966422836296</v>
      </c>
      <c r="AF124" s="9"/>
      <c r="AG124" s="8">
        <f>(-3.46+4.23*AG47)*100</f>
        <v>627.08416261380228</v>
      </c>
      <c r="AH124" s="8">
        <f>(-3.46+4.23*AH47)*100</f>
        <v>671.17422604186027</v>
      </c>
      <c r="AI124" s="9"/>
      <c r="AJ124" s="8">
        <f t="shared" ref="AJ124:AZ124" si="301">(-3.46+4.23*AJ47)*100</f>
        <v>-31.332310868110369</v>
      </c>
      <c r="AK124" s="8">
        <f t="shared" si="301"/>
        <v>5.4807940766579577</v>
      </c>
      <c r="AL124" s="8">
        <f t="shared" si="301"/>
        <v>370.56317914603267</v>
      </c>
      <c r="AM124" s="33">
        <f t="shared" si="301"/>
        <v>632.95453028384304</v>
      </c>
      <c r="AN124" s="33">
        <f t="shared" si="301"/>
        <v>575.8463228722635</v>
      </c>
      <c r="AO124" s="33">
        <f t="shared" si="301"/>
        <v>623.17281024121382</v>
      </c>
      <c r="AP124" s="8">
        <f t="shared" si="301"/>
        <v>-64.385453518929168</v>
      </c>
      <c r="AQ124" s="8">
        <f t="shared" si="301"/>
        <v>103.05358182789632</v>
      </c>
      <c r="AR124" s="8">
        <f t="shared" si="301"/>
        <v>-14.244895687531001</v>
      </c>
      <c r="AS124" s="8">
        <f t="shared" si="301"/>
        <v>400.6317978789271</v>
      </c>
      <c r="AT124" s="8">
        <f t="shared" si="301"/>
        <v>406.11177219542265</v>
      </c>
      <c r="AU124" s="8">
        <f t="shared" si="301"/>
        <v>256.57124997212043</v>
      </c>
      <c r="AV124" s="8">
        <f t="shared" si="301"/>
        <v>350.36316911676113</v>
      </c>
      <c r="AW124" s="8">
        <f t="shared" si="301"/>
        <v>-230.56529268020967</v>
      </c>
      <c r="AX124" s="8">
        <f t="shared" si="301"/>
        <v>29.445541961428788</v>
      </c>
      <c r="AY124" s="8">
        <f t="shared" si="301"/>
        <v>337.37730256942245</v>
      </c>
      <c r="AZ124" s="8">
        <f t="shared" si="301"/>
        <v>-64.57860685085808</v>
      </c>
    </row>
    <row r="125" spans="1:52" ht="14.4" customHeight="1" x14ac:dyDescent="0.35">
      <c r="A125" s="10" t="s">
        <v>92</v>
      </c>
      <c r="B125" s="19">
        <f t="shared" ref="B125:M125" si="302">(-6.23+5.34*B68)*100</f>
        <v>52.043063639619461</v>
      </c>
      <c r="C125" s="19">
        <f t="shared" si="302"/>
        <v>55.404303646167378</v>
      </c>
      <c r="D125" s="19">
        <f t="shared" si="302"/>
        <v>63.10884263438696</v>
      </c>
      <c r="E125" s="19">
        <f t="shared" si="302"/>
        <v>73.644276262628679</v>
      </c>
      <c r="F125" s="19">
        <f t="shared" si="302"/>
        <v>163.92791896060154</v>
      </c>
      <c r="G125" s="19">
        <f t="shared" si="302"/>
        <v>167.72413581693266</v>
      </c>
      <c r="H125" s="19">
        <f t="shared" si="302"/>
        <v>420.87129027807146</v>
      </c>
      <c r="I125" s="19">
        <f t="shared" si="302"/>
        <v>420.09481120981889</v>
      </c>
      <c r="J125" s="19">
        <f t="shared" si="302"/>
        <v>439.16314349711723</v>
      </c>
      <c r="K125" s="19">
        <f t="shared" si="302"/>
        <v>586.85324121619442</v>
      </c>
      <c r="L125" s="19">
        <f t="shared" si="302"/>
        <v>676.36240283115148</v>
      </c>
      <c r="M125" s="19">
        <f t="shared" si="302"/>
        <v>822.63356374175805</v>
      </c>
      <c r="N125" s="20"/>
      <c r="O125" s="19">
        <f t="shared" ref="O125:V125" si="303">(-6.23+5.34*O68)*100</f>
        <v>1173.3484252423675</v>
      </c>
      <c r="P125" s="19">
        <f t="shared" si="303"/>
        <v>1008.8605868487285</v>
      </c>
      <c r="Q125" s="19">
        <f t="shared" si="303"/>
        <v>752.93354057706256</v>
      </c>
      <c r="R125" s="19">
        <f t="shared" si="303"/>
        <v>604.33724730953134</v>
      </c>
      <c r="S125" s="19">
        <f t="shared" si="303"/>
        <v>387.48538444963856</v>
      </c>
      <c r="T125" s="19">
        <f t="shared" si="303"/>
        <v>239.52633363460424</v>
      </c>
      <c r="U125" s="19">
        <f t="shared" si="303"/>
        <v>99.291061126843161</v>
      </c>
      <c r="V125" s="19">
        <f t="shared" si="303"/>
        <v>-1.833012772498499</v>
      </c>
      <c r="W125" s="20"/>
      <c r="X125" s="19">
        <f t="shared" ref="X125:AE125" si="304">(-6.23+5.34*X68)*100</f>
        <v>658.70005650820906</v>
      </c>
      <c r="Y125" s="19">
        <f t="shared" si="304"/>
        <v>589.08373161352404</v>
      </c>
      <c r="Z125" s="19">
        <f t="shared" si="304"/>
        <v>816.30655166290444</v>
      </c>
      <c r="AA125" s="19">
        <f t="shared" si="304"/>
        <v>750.81944340937491</v>
      </c>
      <c r="AB125" s="19">
        <f t="shared" si="304"/>
        <v>977.87024151363687</v>
      </c>
      <c r="AC125" s="34">
        <f t="shared" si="304"/>
        <v>815.07974228537296</v>
      </c>
      <c r="AD125" s="19">
        <f t="shared" si="304"/>
        <v>1252.3036492616561</v>
      </c>
      <c r="AE125" s="19">
        <f t="shared" si="304"/>
        <v>1212.5418604715321</v>
      </c>
      <c r="AF125" s="20"/>
      <c r="AG125" s="19">
        <f>(-6.23+5.34*AG68)*100</f>
        <v>605.43248897345222</v>
      </c>
      <c r="AH125" s="19">
        <f>(-6.23+5.34*AH68)*100</f>
        <v>661.09228535780926</v>
      </c>
      <c r="AI125" s="20"/>
      <c r="AJ125" s="19">
        <f t="shared" ref="AJ125:AZ125" si="305">(-6.23+5.34*AJ68)*100</f>
        <v>-225.75993854272096</v>
      </c>
      <c r="AK125" s="19">
        <f t="shared" si="305"/>
        <v>-179.28665712308441</v>
      </c>
      <c r="AL125" s="19">
        <f t="shared" si="305"/>
        <v>281.59748856733182</v>
      </c>
      <c r="AM125" s="34">
        <f t="shared" si="305"/>
        <v>612.843307734213</v>
      </c>
      <c r="AN125" s="34">
        <f t="shared" si="305"/>
        <v>540.74925866143883</v>
      </c>
      <c r="AO125" s="34">
        <f t="shared" si="305"/>
        <v>600.49475335415627</v>
      </c>
      <c r="AP125" s="19">
        <f t="shared" si="305"/>
        <v>-267.48660089623689</v>
      </c>
      <c r="AQ125" s="19">
        <f t="shared" si="305"/>
        <v>-56.10966265698201</v>
      </c>
      <c r="AR125" s="19">
        <f t="shared" si="305"/>
        <v>-204.18859171901084</v>
      </c>
      <c r="AS125" s="19">
        <f t="shared" si="305"/>
        <v>319.55645405992198</v>
      </c>
      <c r="AT125" s="19">
        <f t="shared" si="305"/>
        <v>326.47443582117165</v>
      </c>
      <c r="AU125" s="19">
        <f t="shared" si="305"/>
        <v>137.69278365274769</v>
      </c>
      <c r="AV125" s="19">
        <f t="shared" si="305"/>
        <v>256.09676668640748</v>
      </c>
      <c r="AW125" s="19">
        <f t="shared" si="305"/>
        <v>-477.33513402209883</v>
      </c>
      <c r="AX125" s="19">
        <f t="shared" si="305"/>
        <v>-149.03328745294823</v>
      </c>
      <c r="AY125" s="19">
        <f t="shared" si="305"/>
        <v>239.70326139969629</v>
      </c>
      <c r="AZ125" s="19">
        <f t="shared" si="305"/>
        <v>-267.73043985427483</v>
      </c>
    </row>
    <row r="126" spans="1:52" ht="14.4" customHeight="1" x14ac:dyDescent="0.35">
      <c r="A126" s="10" t="s">
        <v>60</v>
      </c>
      <c r="B126" s="19">
        <f t="shared" ref="B126:M126" si="306">(-3.01+4.76*B47)*100</f>
        <v>300.72377957389295</v>
      </c>
      <c r="C126" s="19">
        <f t="shared" si="306"/>
        <v>303.71994107785707</v>
      </c>
      <c r="D126" s="19">
        <f t="shared" si="306"/>
        <v>310.5876574793412</v>
      </c>
      <c r="E126" s="19">
        <f t="shared" si="306"/>
        <v>319.97879307305482</v>
      </c>
      <c r="F126" s="19">
        <f t="shared" si="306"/>
        <v>400.45634723828903</v>
      </c>
      <c r="G126" s="19">
        <f t="shared" si="306"/>
        <v>403.84024091546814</v>
      </c>
      <c r="H126" s="19">
        <f t="shared" si="306"/>
        <v>629.4920115587305</v>
      </c>
      <c r="I126" s="19">
        <f t="shared" si="306"/>
        <v>628.79986916830308</v>
      </c>
      <c r="J126" s="19">
        <f t="shared" si="306"/>
        <v>648.59063998666818</v>
      </c>
      <c r="K126" s="19">
        <f t="shared" si="306"/>
        <v>777.44596033503478</v>
      </c>
      <c r="L126" s="19">
        <f t="shared" si="306"/>
        <v>857.23315308544591</v>
      </c>
      <c r="M126" s="19">
        <f t="shared" si="306"/>
        <v>987.61718415932</v>
      </c>
      <c r="N126" s="20"/>
      <c r="O126" s="19">
        <f t="shared" ref="O126:V126" si="307">(-3.01+4.76*O47)*100</f>
        <v>1300.2394202534961</v>
      </c>
      <c r="P126" s="19">
        <f t="shared" si="307"/>
        <v>1153.6173021348218</v>
      </c>
      <c r="Q126" s="19">
        <f t="shared" si="307"/>
        <v>925.4875754956588</v>
      </c>
      <c r="R126" s="19">
        <f t="shared" si="307"/>
        <v>793.03095453059348</v>
      </c>
      <c r="S126" s="19">
        <f t="shared" si="307"/>
        <v>599.73229025847934</v>
      </c>
      <c r="T126" s="19">
        <f t="shared" si="307"/>
        <v>467.84369814620163</v>
      </c>
      <c r="U126" s="19">
        <f t="shared" si="307"/>
        <v>342.83997209059436</v>
      </c>
      <c r="V126" s="19">
        <f t="shared" si="307"/>
        <v>252.69941183575045</v>
      </c>
      <c r="W126" s="20"/>
      <c r="X126" s="19">
        <f t="shared" ref="X126:AE126" si="308">(-3.01+4.76*X47)*100</f>
        <v>841.48918894739245</v>
      </c>
      <c r="Y126" s="19">
        <f t="shared" si="308"/>
        <v>779.43418773040719</v>
      </c>
      <c r="Z126" s="19">
        <f t="shared" si="308"/>
        <v>981.97737563959265</v>
      </c>
      <c r="AA126" s="19">
        <f t="shared" si="308"/>
        <v>923.60309936865633</v>
      </c>
      <c r="AB126" s="19">
        <f t="shared" si="308"/>
        <v>1125.9929493642157</v>
      </c>
      <c r="AC126" s="34">
        <f t="shared" si="308"/>
        <v>980.8838152206697</v>
      </c>
      <c r="AD126" s="19">
        <f t="shared" si="308"/>
        <v>1370.6189832369821</v>
      </c>
      <c r="AE126" s="19">
        <f t="shared" si="308"/>
        <v>1335.1758906075827</v>
      </c>
      <c r="AF126" s="9"/>
      <c r="AG126" s="19">
        <f>(-3.01+4.76*AG47)*100</f>
        <v>794.00723736210352</v>
      </c>
      <c r="AH126" s="19">
        <f>(-3.01+4.76*AH47)*100</f>
        <v>843.62158769722328</v>
      </c>
      <c r="AI126" s="20"/>
      <c r="AJ126" s="19">
        <f t="shared" ref="AJ126:AZ126" si="309">(-3.01+4.76*AJ47)*100</f>
        <v>53.094137179147658</v>
      </c>
      <c r="AK126" s="19">
        <f t="shared" si="309"/>
        <v>94.519758819123339</v>
      </c>
      <c r="AL126" s="19">
        <f t="shared" si="309"/>
        <v>505.34532688773413</v>
      </c>
      <c r="AM126" s="34">
        <f t="shared" si="309"/>
        <v>800.61313573311884</v>
      </c>
      <c r="AN126" s="34">
        <f t="shared" si="309"/>
        <v>736.34952644727514</v>
      </c>
      <c r="AO126" s="34">
        <f t="shared" si="309"/>
        <v>789.60581010595195</v>
      </c>
      <c r="AP126" s="19">
        <f t="shared" si="309"/>
        <v>15.899584219833818</v>
      </c>
      <c r="AQ126" s="19">
        <f t="shared" si="309"/>
        <v>204.31797860538686</v>
      </c>
      <c r="AR126" s="19">
        <f t="shared" si="309"/>
        <v>72.322528729870498</v>
      </c>
      <c r="AS126" s="19">
        <f t="shared" si="309"/>
        <v>539.1814084878705</v>
      </c>
      <c r="AT126" s="19">
        <f t="shared" si="309"/>
        <v>545.34799897168114</v>
      </c>
      <c r="AU126" s="19">
        <f t="shared" si="309"/>
        <v>377.07072100881635</v>
      </c>
      <c r="AV126" s="19">
        <f t="shared" si="309"/>
        <v>482.61434633470043</v>
      </c>
      <c r="AW126" s="19">
        <f t="shared" si="309"/>
        <v>-171.10184235408937</v>
      </c>
      <c r="AX126" s="19">
        <f t="shared" si="309"/>
        <v>121.48718197078034</v>
      </c>
      <c r="AY126" s="19">
        <f t="shared" si="309"/>
        <v>468.00140903793152</v>
      </c>
      <c r="AZ126" s="19">
        <f t="shared" si="309"/>
        <v>15.682229643006007</v>
      </c>
    </row>
    <row r="127" spans="1:52" ht="14.4" customHeight="1" x14ac:dyDescent="0.35">
      <c r="A127" s="10" t="s">
        <v>94</v>
      </c>
      <c r="B127" s="19">
        <f t="shared" ref="B127:M127" si="310">(19.209*EXP(1.438*B47)/100)*100</f>
        <v>118.29618403662172</v>
      </c>
      <c r="C127" s="19">
        <f t="shared" si="310"/>
        <v>119.37179411763015</v>
      </c>
      <c r="D127" s="19">
        <f t="shared" si="310"/>
        <v>121.87432268448642</v>
      </c>
      <c r="E127" s="19">
        <f t="shared" si="310"/>
        <v>125.38149774098109</v>
      </c>
      <c r="F127" s="19">
        <f t="shared" si="310"/>
        <v>159.88973778148966</v>
      </c>
      <c r="G127" s="19">
        <f t="shared" si="310"/>
        <v>161.5326371783942</v>
      </c>
      <c r="H127" s="19">
        <f t="shared" si="310"/>
        <v>319.38686322148459</v>
      </c>
      <c r="I127" s="19">
        <f t="shared" si="310"/>
        <v>318.71973323474282</v>
      </c>
      <c r="J127" s="19">
        <f t="shared" si="310"/>
        <v>338.35655041097971</v>
      </c>
      <c r="K127" s="19">
        <f t="shared" si="310"/>
        <v>499.38294583230783</v>
      </c>
      <c r="L127" s="19">
        <f t="shared" si="310"/>
        <v>635.49931181621844</v>
      </c>
      <c r="M127" s="19">
        <f t="shared" si="310"/>
        <v>942.27980300838453</v>
      </c>
      <c r="N127" s="20"/>
      <c r="O127" s="19">
        <f t="shared" ref="O127:V127" si="311">(19.209*EXP(1.438*O47)/100)*100</f>
        <v>2422.9392870863248</v>
      </c>
      <c r="P127" s="19">
        <f t="shared" si="311"/>
        <v>1555.8697805269301</v>
      </c>
      <c r="Q127" s="19">
        <f t="shared" si="311"/>
        <v>781.02580588137585</v>
      </c>
      <c r="R127" s="19">
        <f t="shared" si="311"/>
        <v>523.45738677634586</v>
      </c>
      <c r="S127" s="19">
        <f t="shared" si="311"/>
        <v>291.92553051367452</v>
      </c>
      <c r="T127" s="19">
        <f t="shared" si="311"/>
        <v>195.98971672705662</v>
      </c>
      <c r="U127" s="19">
        <f t="shared" si="311"/>
        <v>134.34684956287748</v>
      </c>
      <c r="V127" s="19">
        <f t="shared" si="311"/>
        <v>102.32044386780595</v>
      </c>
      <c r="W127" s="20"/>
      <c r="X127" s="19">
        <f t="shared" ref="X127:AE127" si="312">(19.209*EXP(1.438*X47)/100)*100</f>
        <v>605.98083476224667</v>
      </c>
      <c r="Y127" s="19">
        <f t="shared" si="312"/>
        <v>502.39149165837597</v>
      </c>
      <c r="Z127" s="19">
        <f t="shared" si="312"/>
        <v>926.36131945332863</v>
      </c>
      <c r="AA127" s="19">
        <f t="shared" si="312"/>
        <v>776.59204445891658</v>
      </c>
      <c r="AB127" s="19">
        <f t="shared" si="312"/>
        <v>1431.2974373759928</v>
      </c>
      <c r="AC127" s="34">
        <f t="shared" si="312"/>
        <v>923.30599070443657</v>
      </c>
      <c r="AD127" s="19">
        <f t="shared" si="312"/>
        <v>2996.9605821129694</v>
      </c>
      <c r="AE127" s="19">
        <f t="shared" si="312"/>
        <v>2692.6470820368913</v>
      </c>
      <c r="AF127" s="20"/>
      <c r="AG127" s="19">
        <f>(19.209*EXP(1.438*AG47)/100)*100</f>
        <v>525.00352928527968</v>
      </c>
      <c r="AH127" s="19">
        <f>(19.209*EXP(1.438*AH47)/100)*100</f>
        <v>609.89716092484002</v>
      </c>
      <c r="AI127" s="20"/>
      <c r="AJ127" s="19">
        <f t="shared" ref="AJ127:AZ127" si="313">(19.209*EXP(1.438*AJ47)/100)*100</f>
        <v>55.985922947866264</v>
      </c>
      <c r="AK127" s="19">
        <f t="shared" si="313"/>
        <v>63.449697987119677</v>
      </c>
      <c r="AL127" s="19">
        <f t="shared" si="313"/>
        <v>219.5005916034626</v>
      </c>
      <c r="AM127" s="34">
        <f t="shared" si="313"/>
        <v>535.58599193515261</v>
      </c>
      <c r="AN127" s="34">
        <f t="shared" si="313"/>
        <v>441.07748185254502</v>
      </c>
      <c r="AO127" s="34">
        <f t="shared" si="313"/>
        <v>518.06889548882407</v>
      </c>
      <c r="AP127" s="19">
        <f t="shared" si="313"/>
        <v>50.035623720793424</v>
      </c>
      <c r="AQ127" s="19">
        <f t="shared" si="313"/>
        <v>88.406790202681506</v>
      </c>
      <c r="AR127" s="19">
        <f t="shared" si="313"/>
        <v>59.334410482689407</v>
      </c>
      <c r="AS127" s="19">
        <f t="shared" si="313"/>
        <v>243.12458674179865</v>
      </c>
      <c r="AT127" s="19">
        <f t="shared" si="313"/>
        <v>247.69628447113581</v>
      </c>
      <c r="AU127" s="19">
        <f t="shared" si="313"/>
        <v>148.98360486761592</v>
      </c>
      <c r="AV127" s="19">
        <f t="shared" si="313"/>
        <v>204.93327625532575</v>
      </c>
      <c r="AW127" s="19">
        <f t="shared" si="313"/>
        <v>28.440163248889416</v>
      </c>
      <c r="AX127" s="19">
        <f t="shared" si="313"/>
        <v>68.835269127207056</v>
      </c>
      <c r="AY127" s="19">
        <f t="shared" si="313"/>
        <v>196.08311747819678</v>
      </c>
      <c r="AZ127" s="19">
        <f t="shared" si="313"/>
        <v>50.002779613427485</v>
      </c>
    </row>
    <row r="128" spans="1:52" x14ac:dyDescent="0.35">
      <c r="A128" s="41" t="s">
        <v>105</v>
      </c>
      <c r="B128" s="39">
        <f t="shared" ref="B128:M128" si="314">B142</f>
        <v>65.999371836045654</v>
      </c>
      <c r="C128" s="39">
        <f t="shared" si="314"/>
        <v>73.654243410564789</v>
      </c>
      <c r="D128" s="39">
        <f t="shared" si="314"/>
        <v>75.786374940126606</v>
      </c>
      <c r="E128" s="39">
        <f t="shared" si="314"/>
        <v>109.8172062781082</v>
      </c>
      <c r="F128" s="39">
        <f t="shared" si="314"/>
        <v>123.75558537470405</v>
      </c>
      <c r="G128" s="39">
        <f t="shared" si="314"/>
        <v>94.153347840159768</v>
      </c>
      <c r="H128" s="39">
        <f t="shared" si="314"/>
        <v>233.1096651780953</v>
      </c>
      <c r="I128" s="39">
        <f t="shared" si="314"/>
        <v>155.38029535497543</v>
      </c>
      <c r="J128" s="39">
        <f t="shared" si="314"/>
        <v>135.48065504295025</v>
      </c>
      <c r="K128" s="39">
        <f t="shared" si="314"/>
        <v>334.02989264619885</v>
      </c>
      <c r="L128" s="39">
        <f t="shared" si="314"/>
        <v>523.53021703726961</v>
      </c>
      <c r="M128" s="39">
        <f t="shared" si="314"/>
        <v>559.27481338542395</v>
      </c>
      <c r="N128" s="39"/>
      <c r="O128" s="39">
        <f t="shared" ref="O128:V128" si="315">O142</f>
        <v>633.49102678936242</v>
      </c>
      <c r="P128" s="39">
        <f t="shared" si="315"/>
        <v>648.10437713793146</v>
      </c>
      <c r="Q128" s="39">
        <f t="shared" si="315"/>
        <v>432.02235809794757</v>
      </c>
      <c r="R128" s="39">
        <f t="shared" si="315"/>
        <v>278.79311298191004</v>
      </c>
      <c r="S128" s="39">
        <f t="shared" si="315"/>
        <v>258.21404634538914</v>
      </c>
      <c r="T128" s="39">
        <f t="shared" si="315"/>
        <v>161.29436952951525</v>
      </c>
      <c r="U128" s="39">
        <f t="shared" si="315"/>
        <v>122.58295172366303</v>
      </c>
      <c r="V128" s="39">
        <f t="shared" si="315"/>
        <v>47.953920840597732</v>
      </c>
      <c r="W128" s="39"/>
      <c r="X128" s="39">
        <f t="shared" ref="X128:AE128" si="316">X142</f>
        <v>1214.7319272688901</v>
      </c>
      <c r="Y128" s="39">
        <f t="shared" si="316"/>
        <v>551.0385545888272</v>
      </c>
      <c r="Z128" s="39">
        <f t="shared" si="316"/>
        <v>960.58372139917924</v>
      </c>
      <c r="AA128" s="39">
        <f t="shared" si="316"/>
        <v>565.24026595559758</v>
      </c>
      <c r="AB128" s="39">
        <f t="shared" si="316"/>
        <v>1211.3956364396754</v>
      </c>
      <c r="AC128" s="40">
        <f t="shared" si="316"/>
        <v>1025.1794459153712</v>
      </c>
      <c r="AD128" s="39">
        <f t="shared" si="316"/>
        <v>2459.4335332158162</v>
      </c>
      <c r="AE128" s="39">
        <f t="shared" si="316"/>
        <v>3338.818377026294</v>
      </c>
      <c r="AF128" s="39"/>
      <c r="AG128" s="39">
        <f>AG142</f>
        <v>1762.7197168287189</v>
      </c>
      <c r="AH128" s="39">
        <f>AH142</f>
        <v>1393.2806432895313</v>
      </c>
      <c r="AI128" s="39"/>
      <c r="AJ128" s="39">
        <f t="shared" ref="AJ128:AZ128" si="317">AJ142</f>
        <v>29.584752169887736</v>
      </c>
      <c r="AK128" s="39">
        <f t="shared" si="317"/>
        <v>37.281238324516913</v>
      </c>
      <c r="AL128" s="39">
        <f t="shared" si="317"/>
        <v>96.099159364489765</v>
      </c>
      <c r="AM128" s="40">
        <f t="shared" si="317"/>
        <v>305.81389960142621</v>
      </c>
      <c r="AN128" s="40">
        <f t="shared" si="317"/>
        <v>192.60195671640645</v>
      </c>
      <c r="AO128" s="40">
        <f t="shared" si="317"/>
        <v>240.7990481199368</v>
      </c>
      <c r="AP128" s="39">
        <f t="shared" si="317"/>
        <v>24.927372408802476</v>
      </c>
      <c r="AQ128" s="39">
        <f t="shared" si="317"/>
        <v>39.203248810314911</v>
      </c>
      <c r="AR128" s="39">
        <f t="shared" si="317"/>
        <v>19.659060429892659</v>
      </c>
      <c r="AS128" s="39">
        <f t="shared" si="317"/>
        <v>71.749447522114366</v>
      </c>
      <c r="AT128" s="39">
        <f t="shared" si="317"/>
        <v>131.9129678594208</v>
      </c>
      <c r="AU128" s="39">
        <f t="shared" si="317"/>
        <v>65.390317509054157</v>
      </c>
      <c r="AV128" s="39">
        <f t="shared" si="317"/>
        <v>91.872016412630018</v>
      </c>
      <c r="AW128" s="39">
        <f t="shared" si="317"/>
        <v>8.2341517767083001</v>
      </c>
      <c r="AX128" s="39">
        <f t="shared" si="317"/>
        <v>31.734125561836223</v>
      </c>
      <c r="AY128" s="39">
        <f t="shared" si="317"/>
        <v>59.682664030945688</v>
      </c>
      <c r="AZ128" s="39">
        <f t="shared" si="317"/>
        <v>39.248354296771119</v>
      </c>
    </row>
    <row r="129" spans="1:54" ht="14.4" customHeight="1" x14ac:dyDescent="0.35">
      <c r="A129" s="10" t="s">
        <v>93</v>
      </c>
      <c r="B129" s="19">
        <f t="shared" ref="B129:M129" si="318">(0.5+0.331*B68+0.995*B68*B68)*100</f>
        <v>250.84490024747188</v>
      </c>
      <c r="C129" s="19">
        <f t="shared" si="318"/>
        <v>252.64062881240017</v>
      </c>
      <c r="D129" s="19">
        <f t="shared" si="318"/>
        <v>256.78649566987576</v>
      </c>
      <c r="E129" s="19">
        <f t="shared" si="318"/>
        <v>262.52273976972572</v>
      </c>
      <c r="F129" s="19">
        <f t="shared" si="318"/>
        <v>314.8557032920321</v>
      </c>
      <c r="G129" s="19">
        <f t="shared" si="318"/>
        <v>317.18080263813636</v>
      </c>
      <c r="H129" s="19">
        <f t="shared" si="318"/>
        <v>494.92395753737679</v>
      </c>
      <c r="I129" s="19">
        <f t="shared" si="318"/>
        <v>494.31038852682889</v>
      </c>
      <c r="J129" s="19">
        <f t="shared" si="318"/>
        <v>509.49977379131042</v>
      </c>
      <c r="K129" s="19">
        <f t="shared" si="318"/>
        <v>635.73992507709875</v>
      </c>
      <c r="L129" s="19">
        <f t="shared" si="318"/>
        <v>719.65746565799259</v>
      </c>
      <c r="M129" s="19">
        <f t="shared" si="318"/>
        <v>868.8250058000616</v>
      </c>
      <c r="N129" s="20"/>
      <c r="O129" s="19">
        <f t="shared" ref="O129:V129" si="319">(0.5+0.331*O68+0.995*O68*O68)*100</f>
        <v>1287.3034746250016</v>
      </c>
      <c r="P129" s="19">
        <f t="shared" si="319"/>
        <v>1080.3455007797786</v>
      </c>
      <c r="Q129" s="19">
        <f t="shared" si="319"/>
        <v>795.88256939207474</v>
      </c>
      <c r="R129" s="19">
        <f t="shared" si="319"/>
        <v>651.69230275748009</v>
      </c>
      <c r="S129" s="19">
        <f t="shared" si="319"/>
        <v>468.92249935768973</v>
      </c>
      <c r="T129" s="19">
        <f t="shared" si="319"/>
        <v>363.0521179310054</v>
      </c>
      <c r="U129" s="19">
        <f t="shared" si="319"/>
        <v>276.81047893687543</v>
      </c>
      <c r="V129" s="19">
        <f t="shared" si="319"/>
        <v>223.13783807866378</v>
      </c>
      <c r="W129" s="20"/>
      <c r="X129" s="19">
        <f t="shared" ref="X129:AE129" si="320">(0.5+0.331*X68+0.995*X68*X68)*100</f>
        <v>702.65569423997147</v>
      </c>
      <c r="Y129" s="19">
        <f t="shared" si="320"/>
        <v>637.76314911051202</v>
      </c>
      <c r="Z129" s="19">
        <f t="shared" si="320"/>
        <v>862.06375567902751</v>
      </c>
      <c r="AA129" s="19">
        <f t="shared" si="320"/>
        <v>793.72310092531006</v>
      </c>
      <c r="AB129" s="19">
        <f t="shared" si="320"/>
        <v>1043.4673726597414</v>
      </c>
      <c r="AC129" s="34">
        <f t="shared" si="320"/>
        <v>860.75598101166224</v>
      </c>
      <c r="AD129" s="19">
        <f t="shared" si="320"/>
        <v>1393.3514915593605</v>
      </c>
      <c r="AE129" s="19">
        <f t="shared" si="320"/>
        <v>1339.4020178223016</v>
      </c>
      <c r="AF129" s="20"/>
      <c r="AG129" s="19">
        <f>(0.5+0.331*AG68+0.995*AG68*AG68)*100</f>
        <v>652.6986997368798</v>
      </c>
      <c r="AH129" s="19">
        <f>(0.5+0.331*AH68+0.995*AH68*AH68)*100</f>
        <v>704.94570695864672</v>
      </c>
      <c r="AI129" s="20"/>
      <c r="AJ129" s="19">
        <f t="shared" ref="AJ129:AZ129" si="321">(0.5+0.331*AJ68+0.995*AJ68*AJ68)*100</f>
        <v>129.68425630787004</v>
      </c>
      <c r="AK129" s="19">
        <f t="shared" si="321"/>
        <v>146.20180925550881</v>
      </c>
      <c r="AL129" s="19">
        <f t="shared" si="321"/>
        <v>391.60121397934569</v>
      </c>
      <c r="AM129" s="34">
        <f t="shared" si="321"/>
        <v>659.53035737643154</v>
      </c>
      <c r="AN129" s="34">
        <f t="shared" si="321"/>
        <v>594.69767839895258</v>
      </c>
      <c r="AO129" s="34">
        <f t="shared" si="321"/>
        <v>648.16812764314363</v>
      </c>
      <c r="AP129" s="19">
        <f t="shared" si="321"/>
        <v>116.13791868408401</v>
      </c>
      <c r="AQ129" s="19">
        <f t="shared" si="321"/>
        <v>197.27305965392424</v>
      </c>
      <c r="AR129" s="19">
        <f t="shared" si="321"/>
        <v>137.16371824091792</v>
      </c>
      <c r="AS129" s="19">
        <f t="shared" si="321"/>
        <v>418.41982256220155</v>
      </c>
      <c r="AT129" s="19">
        <f t="shared" si="321"/>
        <v>423.41581456665062</v>
      </c>
      <c r="AU129" s="19">
        <f t="shared" si="321"/>
        <v>299.06217502967394</v>
      </c>
      <c r="AV129" s="19">
        <f t="shared" si="321"/>
        <v>374.1492163838015</v>
      </c>
      <c r="AW129" s="19">
        <f t="shared" si="321"/>
        <v>66.432762991315656</v>
      </c>
      <c r="AX129" s="19">
        <f t="shared" si="321"/>
        <v>157.76442883515972</v>
      </c>
      <c r="AY129" s="19">
        <f t="shared" si="321"/>
        <v>363.16959310306157</v>
      </c>
      <c r="AZ129" s="19">
        <f t="shared" si="321"/>
        <v>116.06232865459745</v>
      </c>
    </row>
    <row r="130" spans="1:54" s="47" customFormat="1" ht="14.4" customHeight="1" x14ac:dyDescent="0.35">
      <c r="A130" s="47" t="s">
        <v>106</v>
      </c>
      <c r="B130" s="48">
        <f>892*B87+101</f>
        <v>130.39270834941766</v>
      </c>
      <c r="C130" s="48">
        <f t="shared" ref="C130:AZ130" si="322">892*C87+101</f>
        <v>206.05538051865148</v>
      </c>
      <c r="D130" s="48">
        <f t="shared" si="322"/>
        <v>197.19046386830416</v>
      </c>
      <c r="E130" s="48">
        <f t="shared" si="322"/>
        <v>161.86755809725793</v>
      </c>
      <c r="F130" s="48">
        <f t="shared" si="322"/>
        <v>239.28474449186848</v>
      </c>
      <c r="G130" s="48">
        <f t="shared" si="322"/>
        <v>252.71497961185463</v>
      </c>
      <c r="H130" s="48">
        <f t="shared" si="322"/>
        <v>359.25015209790354</v>
      </c>
      <c r="I130" s="48">
        <f t="shared" si="322"/>
        <v>386.12033008383997</v>
      </c>
      <c r="J130" s="48">
        <f t="shared" si="322"/>
        <v>464.21336812382799</v>
      </c>
      <c r="K130" s="48">
        <f t="shared" si="322"/>
        <v>520.63551372752818</v>
      </c>
      <c r="L130" s="48">
        <f t="shared" si="322"/>
        <v>574.10956655513792</v>
      </c>
      <c r="M130" s="48">
        <f t="shared" si="322"/>
        <v>737.60195571309748</v>
      </c>
      <c r="N130" s="48"/>
      <c r="O130" s="48">
        <f t="shared" si="322"/>
        <v>1333.1721445225025</v>
      </c>
      <c r="P130" s="48">
        <f t="shared" si="322"/>
        <v>1211.6690737164697</v>
      </c>
      <c r="Q130" s="48">
        <f t="shared" si="322"/>
        <v>926.48070263210832</v>
      </c>
      <c r="R130" s="48">
        <f t="shared" si="322"/>
        <v>856.9592502713997</v>
      </c>
      <c r="S130" s="48">
        <f t="shared" si="322"/>
        <v>645.40422931912053</v>
      </c>
      <c r="T130" s="48">
        <f t="shared" si="322"/>
        <v>524.80386483676398</v>
      </c>
      <c r="U130" s="48">
        <f t="shared" si="322"/>
        <v>333.87503341510654</v>
      </c>
      <c r="V130" s="48">
        <f t="shared" si="322"/>
        <v>284.14440246895367</v>
      </c>
      <c r="W130" s="48"/>
      <c r="X130" s="48">
        <f t="shared" si="322"/>
        <v>676.26116153052931</v>
      </c>
      <c r="Y130" s="48">
        <f t="shared" si="322"/>
        <v>603.39706542587908</v>
      </c>
      <c r="Z130" s="48">
        <f t="shared" si="322"/>
        <v>725.82165582044013</v>
      </c>
      <c r="AA130" s="48">
        <f t="shared" si="322"/>
        <v>656.97290299271333</v>
      </c>
      <c r="AB130" s="48">
        <f t="shared" si="322"/>
        <v>856.87731489137252</v>
      </c>
      <c r="AC130" s="49">
        <f t="shared" si="322"/>
        <v>727.20299401028319</v>
      </c>
      <c r="AD130" s="48">
        <f t="shared" si="322"/>
        <v>1280.444569672924</v>
      </c>
      <c r="AE130" s="48">
        <f t="shared" si="322"/>
        <v>1258.0905115373362</v>
      </c>
      <c r="AF130" s="48"/>
      <c r="AG130" s="48">
        <f t="shared" si="322"/>
        <v>894.41942267922934</v>
      </c>
      <c r="AH130" s="48">
        <f t="shared" si="322"/>
        <v>887.41489548307925</v>
      </c>
      <c r="AI130" s="48"/>
      <c r="AJ130" s="48">
        <f t="shared" si="322"/>
        <v>165.29043939626757</v>
      </c>
      <c r="AK130" s="48">
        <f t="shared" si="322"/>
        <v>171.26898954379166</v>
      </c>
      <c r="AL130" s="48">
        <f t="shared" si="322"/>
        <v>371.05768323361934</v>
      </c>
      <c r="AM130" s="49">
        <f t="shared" si="322"/>
        <v>795.05779825128718</v>
      </c>
      <c r="AN130" s="49">
        <f t="shared" si="322"/>
        <v>414.11479195834812</v>
      </c>
      <c r="AO130" s="49">
        <f t="shared" si="322"/>
        <v>515.12200714503047</v>
      </c>
      <c r="AP130" s="48">
        <f t="shared" si="322"/>
        <v>169.44774759911695</v>
      </c>
      <c r="AQ130" s="48">
        <f t="shared" si="322"/>
        <v>287.31679431286113</v>
      </c>
      <c r="AR130" s="48">
        <f t="shared" si="322"/>
        <v>205.94628453616394</v>
      </c>
      <c r="AS130" s="48">
        <f t="shared" si="322"/>
        <v>512.29372239722716</v>
      </c>
      <c r="AT130" s="48">
        <f t="shared" si="322"/>
        <v>569.58542015588989</v>
      </c>
      <c r="AU130" s="48">
        <f t="shared" si="322"/>
        <v>380.83563958163313</v>
      </c>
      <c r="AV130" s="48">
        <f t="shared" si="322"/>
        <v>466.52948361960756</v>
      </c>
      <c r="AW130" s="48">
        <f t="shared" si="322"/>
        <v>101</v>
      </c>
      <c r="AX130" s="48">
        <f t="shared" si="322"/>
        <v>231.14226272973283</v>
      </c>
      <c r="AY130" s="48">
        <f t="shared" si="322"/>
        <v>294.29058334507602</v>
      </c>
      <c r="AZ130" s="48">
        <f t="shared" si="322"/>
        <v>207.56804754321371</v>
      </c>
    </row>
    <row r="132" spans="1:54" x14ac:dyDescent="0.35">
      <c r="A132" s="10" t="s">
        <v>114</v>
      </c>
    </row>
    <row r="133" spans="1:54" x14ac:dyDescent="0.35">
      <c r="A133" s="10" t="s">
        <v>115</v>
      </c>
      <c r="B133" s="39">
        <f>EXP(125.93-9.5876*B66-10.116*B67-8.1735*B68-9.2261*B70-8.7934*B72-1.6659*B73+2.4835*B74+2.5192*B75)</f>
        <v>43.359799048267966</v>
      </c>
      <c r="C133" s="39">
        <f t="shared" ref="B133:M133" si="323">EXP(125.93-9.5876*C66-10.116*C67-8.1735*C68-9.2261*C70-8.7934*C72-1.6659*C73+2.4835*C74+2.5192*C75)</f>
        <v>48.124653889885806</v>
      </c>
      <c r="D133" s="39">
        <f t="shared" si="323"/>
        <v>54.054135123685718</v>
      </c>
      <c r="E133" s="39">
        <f t="shared" si="323"/>
        <v>86.081073836997902</v>
      </c>
      <c r="F133" s="39">
        <f t="shared" si="323"/>
        <v>77.335587550614648</v>
      </c>
      <c r="G133" s="39">
        <f t="shared" si="323"/>
        <v>65.968508781327728</v>
      </c>
      <c r="H133" s="39">
        <f t="shared" si="323"/>
        <v>206.66607043139422</v>
      </c>
      <c r="I133" s="39">
        <f t="shared" si="323"/>
        <v>104.87851957712603</v>
      </c>
      <c r="J133" s="39">
        <f t="shared" si="323"/>
        <v>54.290983306212986</v>
      </c>
      <c r="K133" s="39">
        <f t="shared" si="323"/>
        <v>290.4646407002424</v>
      </c>
      <c r="L133" s="39">
        <f t="shared" si="323"/>
        <v>555.40206932713716</v>
      </c>
      <c r="M133" s="39">
        <f t="shared" si="323"/>
        <v>644.04471374473474</v>
      </c>
      <c r="N133" s="39"/>
      <c r="O133" s="39">
        <f t="shared" ref="O133:V133" si="324">EXP(125.93-9.5876*O66-10.116*O67-8.1735*O68-9.2261*O70-8.7934*O72-1.6659*O73+2.4835*O74+2.5192*O75)</f>
        <v>975.50967742790351</v>
      </c>
      <c r="P133" s="39">
        <f t="shared" si="324"/>
        <v>885.74628169887126</v>
      </c>
      <c r="Q133" s="39">
        <f t="shared" si="324"/>
        <v>410.28630514332286</v>
      </c>
      <c r="R133" s="39">
        <f t="shared" si="324"/>
        <v>217.88779842456967</v>
      </c>
      <c r="S133" s="39">
        <f t="shared" si="324"/>
        <v>214.63344217656464</v>
      </c>
      <c r="T133" s="39">
        <f t="shared" si="324"/>
        <v>125.56844573010166</v>
      </c>
      <c r="U133" s="39">
        <f t="shared" si="324"/>
        <v>81.90610782426495</v>
      </c>
      <c r="V133" s="39">
        <f t="shared" si="324"/>
        <v>20.379235648545038</v>
      </c>
      <c r="W133" s="39"/>
      <c r="X133" s="39">
        <f t="shared" ref="X133:AE133" si="325">EXP(125.93-9.5876*X66-10.116*X67-8.1735*X68-9.2261*X70-8.7934*X72-1.6659*X73+2.4835*X74+2.5192*X75)</f>
        <v>1556.2259387309605</v>
      </c>
      <c r="Y133" s="39">
        <f t="shared" si="325"/>
        <v>767.08719488165957</v>
      </c>
      <c r="Z133" s="39">
        <f t="shared" si="325"/>
        <v>1103.5882608257266</v>
      </c>
      <c r="AA133" s="39">
        <f t="shared" si="325"/>
        <v>751.53033074116706</v>
      </c>
      <c r="AB133" s="39">
        <f t="shared" si="325"/>
        <v>1141.2736635899942</v>
      </c>
      <c r="AC133" s="40">
        <f t="shared" si="325"/>
        <v>1086.8061215363768</v>
      </c>
      <c r="AD133" s="39">
        <f t="shared" si="325"/>
        <v>3983.2088456017286</v>
      </c>
      <c r="AE133" s="39">
        <f t="shared" si="325"/>
        <v>5680.7643313072713</v>
      </c>
      <c r="AF133" s="39"/>
      <c r="AG133" s="39">
        <f>EXP(125.93-9.5876*AG66-10.116*AG67-8.1735*AG68-9.2261*AG70-8.7934*AG72-1.6659*AG73+2.4835*AG74+2.5192*AG75)</f>
        <v>1299.555029839991</v>
      </c>
      <c r="AH133" s="39">
        <f>EXP(125.93-9.5876*AH66-10.116*AH67-8.1735*AH68-9.2261*AH70-8.7934*AH72-1.6659*AH73+2.4835*AH74+2.5192*AH75)</f>
        <v>843.69966010270139</v>
      </c>
      <c r="AI133" s="39"/>
      <c r="AJ133" s="39">
        <f t="shared" ref="AJ133:AZ133" si="326">EXP(125.93-9.5876*AJ66-10.116*AJ67-8.1735*AJ68-9.2261*AJ70-8.7934*AJ72-1.6659*AJ73+2.4835*AJ74+2.5192*AJ75)</f>
        <v>14.748270816632159</v>
      </c>
      <c r="AK133" s="39">
        <f t="shared" si="326"/>
        <v>22.782950353810019</v>
      </c>
      <c r="AL133" s="39">
        <f t="shared" si="326"/>
        <v>59.812984678853773</v>
      </c>
      <c r="AM133" s="40">
        <f t="shared" si="326"/>
        <v>224.87058145973407</v>
      </c>
      <c r="AN133" s="40">
        <f t="shared" si="326"/>
        <v>116.57860663380518</v>
      </c>
      <c r="AO133" s="40">
        <f t="shared" si="326"/>
        <v>156.26149632140661</v>
      </c>
      <c r="AP133" s="39">
        <f t="shared" si="326"/>
        <v>11.159151493878303</v>
      </c>
      <c r="AQ133" s="39">
        <f t="shared" si="326"/>
        <v>14.20598418831055</v>
      </c>
      <c r="AR133" s="39">
        <f t="shared" si="326"/>
        <v>4.9511443258467667</v>
      </c>
      <c r="AS133" s="39">
        <f t="shared" si="326"/>
        <v>25.135615346131285</v>
      </c>
      <c r="AT133" s="39">
        <f t="shared" si="326"/>
        <v>90.902650878966654</v>
      </c>
      <c r="AU133" s="39">
        <f t="shared" si="326"/>
        <v>31.288168342597725</v>
      </c>
      <c r="AV133" s="39">
        <f t="shared" si="326"/>
        <v>47.673023564248986</v>
      </c>
      <c r="AW133" s="39">
        <f t="shared" si="326"/>
        <v>0.72628909888286364</v>
      </c>
      <c r="AX133" s="39">
        <f t="shared" si="326"/>
        <v>12.129623018790912</v>
      </c>
      <c r="AY133" s="39">
        <f t="shared" si="326"/>
        <v>18.618280640373658</v>
      </c>
      <c r="AZ133" s="39">
        <f t="shared" si="326"/>
        <v>20.366695098923461</v>
      </c>
    </row>
    <row r="134" spans="1:54" x14ac:dyDescent="0.35">
      <c r="A134" s="10" t="s">
        <v>116</v>
      </c>
      <c r="B134" s="39">
        <f t="shared" ref="B134:M134" si="327">EXP(38.723-2.6957*B66-2.3565*B67-1.3006*B68-2.778*B70-2.4838*B72-0.6614*B73-0.2705*B74+0.1117*B75)</f>
        <v>88.638944623823349</v>
      </c>
      <c r="C134" s="39">
        <f t="shared" si="327"/>
        <v>99.183832931243785</v>
      </c>
      <c r="D134" s="39">
        <f t="shared" si="327"/>
        <v>97.518614756567487</v>
      </c>
      <c r="E134" s="39">
        <f t="shared" si="327"/>
        <v>109.8172062781082</v>
      </c>
      <c r="F134" s="39">
        <f t="shared" si="327"/>
        <v>123.75558537470405</v>
      </c>
      <c r="G134" s="39">
        <f t="shared" si="327"/>
        <v>122.33818689899181</v>
      </c>
      <c r="H134" s="39">
        <f t="shared" si="327"/>
        <v>233.1096651780953</v>
      </c>
      <c r="I134" s="39">
        <f t="shared" si="327"/>
        <v>205.88207113282485</v>
      </c>
      <c r="J134" s="39">
        <f t="shared" si="327"/>
        <v>216.67032677968749</v>
      </c>
      <c r="K134" s="39">
        <f t="shared" si="327"/>
        <v>334.02989264619885</v>
      </c>
      <c r="L134" s="39">
        <f t="shared" si="327"/>
        <v>435.95528197261541</v>
      </c>
      <c r="M134" s="39">
        <f t="shared" si="327"/>
        <v>614.65161062609025</v>
      </c>
      <c r="N134" s="39"/>
      <c r="O134" s="39">
        <f t="shared" ref="O134:V134" si="328">EXP(38.723-2.6957*O66-2.3565*O67-1.3006*O68-2.778*O70-2.4838*O72-0.6614*O73-0.2705*O74+0.1117*O75)</f>
        <v>1431.773101129568</v>
      </c>
      <c r="P134" s="39">
        <f t="shared" si="328"/>
        <v>1145.9918282178546</v>
      </c>
      <c r="Q134" s="39">
        <f t="shared" si="328"/>
        <v>569.69632040507656</v>
      </c>
      <c r="R134" s="39">
        <f t="shared" si="328"/>
        <v>393.4401819588835</v>
      </c>
      <c r="S134" s="39">
        <f t="shared" si="328"/>
        <v>258.21404634538914</v>
      </c>
      <c r="T134" s="39">
        <f t="shared" si="328"/>
        <v>161.29436952951525</v>
      </c>
      <c r="U134" s="39">
        <f t="shared" si="328"/>
        <v>122.58295172366303</v>
      </c>
      <c r="V134" s="39">
        <f t="shared" si="328"/>
        <v>75.52860603265043</v>
      </c>
      <c r="W134" s="39"/>
      <c r="X134" s="39">
        <f t="shared" ref="X134:AE134" si="329">EXP(38.723-2.6957*X66-2.3565*X67-1.3006*X68-2.778*X70-2.4838*X72-0.6614*X73-0.2705*X74+0.1117*X75)</f>
        <v>604.6363144172534</v>
      </c>
      <c r="Y134" s="39">
        <f t="shared" si="329"/>
        <v>468.86678096766758</v>
      </c>
      <c r="Z134" s="39">
        <f t="shared" si="329"/>
        <v>666.37225317638274</v>
      </c>
      <c r="AA134" s="39">
        <f t="shared" si="329"/>
        <v>567.02269640880331</v>
      </c>
      <c r="AB134" s="39">
        <f t="shared" si="329"/>
        <v>907.02880051215163</v>
      </c>
      <c r="AC134" s="40">
        <f t="shared" si="329"/>
        <v>661.83102174771329</v>
      </c>
      <c r="AD134" s="39">
        <f t="shared" si="329"/>
        <v>2116.4781613065638</v>
      </c>
      <c r="AE134" s="39">
        <f t="shared" si="329"/>
        <v>2190.0686989909154</v>
      </c>
      <c r="AF134" s="39"/>
      <c r="AG134" s="39">
        <f>EXP(38.723-2.6957*AG66-2.3565*AG67-1.3006*AG68-2.778*AG70-2.4838*AG72-0.6614*AG73-0.2705*AG74+0.1117*AG75)</f>
        <v>558.26310682273618</v>
      </c>
      <c r="AH134" s="39">
        <f>EXP(38.723-2.6957*AH66-2.3565*AH67-1.3006*AH68-2.778*AH70-2.4838*AH72-0.6614*AH73-0.2705*AH74+0.1117*AH75)</f>
        <v>506.30009652057441</v>
      </c>
      <c r="AI134" s="39"/>
      <c r="AJ134" s="39">
        <f t="shared" ref="AJ134:AZ134" si="330">EXP(38.723-2.6957*AJ66-2.3565*AJ67-1.3006*AJ68-2.778*AJ70-2.4838*AJ72-0.6614*AJ73-0.2705*AJ74+0.1117*AJ75)</f>
        <v>44.421233523143314</v>
      </c>
      <c r="AK134" s="39">
        <f t="shared" si="330"/>
        <v>51.779526295223803</v>
      </c>
      <c r="AL134" s="39">
        <f t="shared" si="330"/>
        <v>132.38533405012575</v>
      </c>
      <c r="AM134" s="40">
        <f t="shared" si="330"/>
        <v>368.39808299388318</v>
      </c>
      <c r="AN134" s="40">
        <f t="shared" si="330"/>
        <v>268.62530679900772</v>
      </c>
      <c r="AO134" s="40">
        <f t="shared" si="330"/>
        <v>325.33659991846702</v>
      </c>
      <c r="AP134" s="39">
        <f t="shared" si="330"/>
        <v>38.695593323726648</v>
      </c>
      <c r="AQ134" s="39">
        <f t="shared" si="330"/>
        <v>64.200513432319269</v>
      </c>
      <c r="AR134" s="39">
        <f t="shared" si="330"/>
        <v>34.366976533938548</v>
      </c>
      <c r="AS134" s="39">
        <f t="shared" si="330"/>
        <v>118.36327969809746</v>
      </c>
      <c r="AT134" s="39">
        <f t="shared" si="330"/>
        <v>172.92328483987495</v>
      </c>
      <c r="AU134" s="39">
        <f t="shared" si="330"/>
        <v>99.492466675510599</v>
      </c>
      <c r="AV134" s="39">
        <f t="shared" si="330"/>
        <v>136.07100926101106</v>
      </c>
      <c r="AW134" s="39">
        <f t="shared" si="330"/>
        <v>15.742014454533736</v>
      </c>
      <c r="AX134" s="39">
        <f t="shared" si="330"/>
        <v>51.338628104881536</v>
      </c>
      <c r="AY134" s="39">
        <f t="shared" si="330"/>
        <v>100.74704742151772</v>
      </c>
      <c r="AZ134" s="39">
        <f t="shared" si="330"/>
        <v>58.130013494618773</v>
      </c>
    </row>
    <row r="135" spans="1:54" x14ac:dyDescent="0.35">
      <c r="A135" s="10" t="s">
        <v>117</v>
      </c>
      <c r="B135" s="39">
        <f t="shared" ref="B135:M135" si="331">24023-1925.3*B66-1720.6*B67-1478.5*B68-1843.2*B70-1746.9*B72-158.28*B73-40.444*B74+253.52*B75</f>
        <v>-135.57592423205776</v>
      </c>
      <c r="C135" s="39">
        <f t="shared" si="331"/>
        <v>-79.957493681305635</v>
      </c>
      <c r="D135" s="39">
        <f t="shared" si="331"/>
        <v>-95.676659762779735</v>
      </c>
      <c r="E135" s="39">
        <f t="shared" si="331"/>
        <v>3.6588744783998521</v>
      </c>
      <c r="F135" s="39">
        <f t="shared" si="331"/>
        <v>5.0361700476405105</v>
      </c>
      <c r="G135" s="39">
        <f t="shared" si="331"/>
        <v>-27.951457426197457</v>
      </c>
      <c r="H135" s="39">
        <f t="shared" si="331"/>
        <v>247.57725676900645</v>
      </c>
      <c r="I135" s="39">
        <f t="shared" si="331"/>
        <v>56.015085855729424</v>
      </c>
      <c r="J135" s="39">
        <f t="shared" si="331"/>
        <v>-20.404068360758302</v>
      </c>
      <c r="K135" s="39">
        <f t="shared" si="331"/>
        <v>358.74806173891278</v>
      </c>
      <c r="L135" s="39">
        <f t="shared" si="331"/>
        <v>523.53021703726961</v>
      </c>
      <c r="M135" s="39">
        <f t="shared" si="331"/>
        <v>559.27481338542395</v>
      </c>
      <c r="N135" s="39"/>
      <c r="O135" s="39">
        <f t="shared" ref="O135:V135" si="332">24023-1925.3*O66-1720.6*O67-1478.5*O68-1843.2*O70-1746.9*O72-158.28*O73-40.444*O74+253.52*O75</f>
        <v>633.49102678936242</v>
      </c>
      <c r="P135" s="39">
        <f t="shared" si="332"/>
        <v>648.10437713793146</v>
      </c>
      <c r="Q135" s="39">
        <f t="shared" si="332"/>
        <v>432.02235809794757</v>
      </c>
      <c r="R135" s="39">
        <f t="shared" si="332"/>
        <v>278.79311298191004</v>
      </c>
      <c r="S135" s="39">
        <f t="shared" si="332"/>
        <v>274.98847382769844</v>
      </c>
      <c r="T135" s="39">
        <f t="shared" si="332"/>
        <v>106.17631714074523</v>
      </c>
      <c r="U135" s="39">
        <f t="shared" si="332"/>
        <v>56.969716643314939</v>
      </c>
      <c r="V135" s="39">
        <f t="shared" si="332"/>
        <v>-228.26937618138078</v>
      </c>
      <c r="W135" s="39"/>
      <c r="X135" s="39">
        <f t="shared" ref="X135:AE135" si="333">24023-1925.3*X66-1720.6*X67-1478.5*X68-1843.2*X70-1746.9*X72-158.28*X73-40.444*X74+253.52*X75</f>
        <v>701.55915083316415</v>
      </c>
      <c r="Y135" s="39">
        <f t="shared" si="333"/>
        <v>551.0385545888272</v>
      </c>
      <c r="Z135" s="39">
        <f t="shared" si="333"/>
        <v>623.96200872137899</v>
      </c>
      <c r="AA135" s="39">
        <f t="shared" si="333"/>
        <v>565.24026595559758</v>
      </c>
      <c r="AB135" s="39">
        <f t="shared" si="333"/>
        <v>653.49907312486437</v>
      </c>
      <c r="AC135" s="40">
        <f t="shared" si="333"/>
        <v>611.93422198171891</v>
      </c>
      <c r="AD135" s="39">
        <f t="shared" si="333"/>
        <v>935.65822082990394</v>
      </c>
      <c r="AE135" s="39">
        <f t="shared" si="333"/>
        <v>996.87242274531627</v>
      </c>
      <c r="AF135" s="39"/>
      <c r="AG135" s="39">
        <f>24023-1925.3*AG66-1720.6*AG67-1478.5*AG68-1843.2*AG70-1746.9*AG72-158.28*AG73-40.444*AG74+253.52*AG75</f>
        <v>529.51621074536604</v>
      </c>
      <c r="AH135" s="39">
        <f>24023-1925.3*AH66-1720.6*AH67-1478.5*AH68-1843.2*AH70-1746.9*AH72-158.28*AH73-40.444*AH74+253.52*AH75</f>
        <v>444.05431995058069</v>
      </c>
      <c r="AI135" s="39"/>
      <c r="AJ135" s="39">
        <f t="shared" ref="AJ135:AZ135" si="334">24023-1925.3*AJ66-1720.6*AJ67-1478.5*AJ68-1843.2*AJ70-1746.9*AJ72-158.28*AJ73-40.444*AJ74+253.52*AJ75</f>
        <v>-361.35110056302318</v>
      </c>
      <c r="AK135" s="39">
        <f t="shared" si="334"/>
        <v>-274.57122189517628</v>
      </c>
      <c r="AL135" s="39">
        <f t="shared" si="334"/>
        <v>-53.483849751722076</v>
      </c>
      <c r="AM135" s="40">
        <f t="shared" si="334"/>
        <v>305.81389960142621</v>
      </c>
      <c r="AN135" s="40">
        <f t="shared" si="334"/>
        <v>158.37962905844711</v>
      </c>
      <c r="AO135" s="40">
        <f t="shared" si="334"/>
        <v>218.19367171658587</v>
      </c>
      <c r="AP135" s="39">
        <f t="shared" si="334"/>
        <v>-432.03509783751235</v>
      </c>
      <c r="AQ135" s="39">
        <f t="shared" si="334"/>
        <v>-267.27253408670157</v>
      </c>
      <c r="AR135" s="39">
        <f t="shared" si="334"/>
        <v>-596.62474281670995</v>
      </c>
      <c r="AS135" s="39">
        <f t="shared" si="334"/>
        <v>-139.92193525879716</v>
      </c>
      <c r="AT135" s="39">
        <f t="shared" si="334"/>
        <v>117.33805231712813</v>
      </c>
      <c r="AU135" s="39">
        <f t="shared" si="334"/>
        <v>-176.1035108583643</v>
      </c>
      <c r="AV135" s="39">
        <f t="shared" si="334"/>
        <v>-94.293011406271773</v>
      </c>
      <c r="AW135" s="39">
        <f t="shared" si="334"/>
        <v>-948.67738840948164</v>
      </c>
      <c r="AX135" s="39">
        <f t="shared" si="334"/>
        <v>-369.57512752008324</v>
      </c>
      <c r="AY135" s="39">
        <f t="shared" si="334"/>
        <v>-300.04738280457678</v>
      </c>
      <c r="AZ135" s="39">
        <f t="shared" si="334"/>
        <v>-247.48554467281323</v>
      </c>
    </row>
    <row r="136" spans="1:54" x14ac:dyDescent="0.35">
      <c r="A136" s="10" t="s">
        <v>118</v>
      </c>
      <c r="B136" s="39">
        <f t="shared" ref="B136:M136" si="335">26106-1991.9*B66-3035*B67-1472.2*B68-2454.8*B70-2125.8*B72-830.64*B73+2708.8*B74+2204.1*B75</f>
        <v>-676.56707284256527</v>
      </c>
      <c r="C136" s="39">
        <f t="shared" si="335"/>
        <v>-750.83012011129813</v>
      </c>
      <c r="D136" s="39">
        <f t="shared" si="335"/>
        <v>-576.26916919898099</v>
      </c>
      <c r="E136" s="39">
        <f t="shared" si="335"/>
        <v>-441.49651029357278</v>
      </c>
      <c r="F136" s="39">
        <f t="shared" si="335"/>
        <v>-464.55755154886577</v>
      </c>
      <c r="G136" s="39">
        <f t="shared" si="335"/>
        <v>-459.06719973943655</v>
      </c>
      <c r="H136" s="39">
        <f t="shared" si="335"/>
        <v>15.303819115470674</v>
      </c>
      <c r="I136" s="39">
        <f t="shared" si="335"/>
        <v>234.96312464780277</v>
      </c>
      <c r="J136" s="39">
        <f t="shared" si="335"/>
        <v>-23.76683283756023</v>
      </c>
      <c r="K136" s="39">
        <f t="shared" si="335"/>
        <v>173.54307442929769</v>
      </c>
      <c r="L136" s="39">
        <f t="shared" si="335"/>
        <v>286.65474723505213</v>
      </c>
      <c r="M136" s="39">
        <f t="shared" si="335"/>
        <v>636.81558240839456</v>
      </c>
      <c r="N136" s="39"/>
      <c r="O136" s="39">
        <f t="shared" ref="O136:V136" si="336">26106-1991.9*O66-3035*O67-1472.2*O68-2454.8*O70-2125.8*O72-830.64*O73+2708.8*O74+2204.1*O75</f>
        <v>1389.0810680978025</v>
      </c>
      <c r="P136" s="39">
        <f t="shared" si="336"/>
        <v>1033.7534397017046</v>
      </c>
      <c r="Q136" s="39">
        <f t="shared" si="336"/>
        <v>625.67107230069428</v>
      </c>
      <c r="R136" s="39">
        <f t="shared" si="336"/>
        <v>333.38346296078072</v>
      </c>
      <c r="S136" s="39">
        <f t="shared" si="336"/>
        <v>-53.741789850879627</v>
      </c>
      <c r="T136" s="39">
        <f t="shared" si="336"/>
        <v>-276.38838482715357</v>
      </c>
      <c r="U136" s="39">
        <f t="shared" si="336"/>
        <v>-731.0289699389873</v>
      </c>
      <c r="V136" s="39">
        <f t="shared" si="336"/>
        <v>-1243.074550596896</v>
      </c>
      <c r="W136" s="39"/>
      <c r="X136" s="39">
        <f t="shared" ref="X136:AE136" si="337">26106-1991.9*X66-3035*X67-1472.2*X68-2454.8*X70-2125.8*X72-830.64*X73+2708.8*X74+2204.1*X75</f>
        <v>873.23791580681973</v>
      </c>
      <c r="Y136" s="39">
        <f t="shared" si="337"/>
        <v>659.93367758106808</v>
      </c>
      <c r="Z136" s="39">
        <f t="shared" si="337"/>
        <v>960.58372139917924</v>
      </c>
      <c r="AA136" s="39">
        <f t="shared" si="337"/>
        <v>709.4931880399364</v>
      </c>
      <c r="AB136" s="39">
        <f t="shared" si="337"/>
        <v>1211.3956364396754</v>
      </c>
      <c r="AC136" s="40">
        <f t="shared" si="337"/>
        <v>1025.1794459153712</v>
      </c>
      <c r="AD136" s="39">
        <f t="shared" si="337"/>
        <v>1876.5571914518273</v>
      </c>
      <c r="AE136" s="39">
        <f t="shared" si="337"/>
        <v>1958.5581847167639</v>
      </c>
      <c r="AF136" s="39"/>
      <c r="AG136" s="39">
        <f>26106-1991.9*AG66-3035*AG67-1472.2*AG68-2454.8*AG70-2125.8*AG72-830.64*AG73+2708.8*AG74+2204.1*AG75</f>
        <v>1276.9669337626162</v>
      </c>
      <c r="AH136" s="39">
        <f>26106-1991.9*AH66-3035*AH67-1472.2*AH68-2454.8*AH70-2125.8*AH72-830.64*AH73+2708.8*AH74+2204.1*AH75</f>
        <v>1125.7939159893997</v>
      </c>
      <c r="AI136" s="39"/>
      <c r="AJ136" s="39">
        <f t="shared" ref="AJ136:AZ136" si="338">26106-1991.9*AJ66-3035*AJ67-1472.2*AJ68-2454.8*AJ70-2125.8*AJ72-830.64*AJ73+2708.8*AJ74+2204.1*AJ75</f>
        <v>-1523.477508201426</v>
      </c>
      <c r="AK136" s="39">
        <f t="shared" si="338"/>
        <v>-1358.3262651914206</v>
      </c>
      <c r="AL136" s="39">
        <f t="shared" si="338"/>
        <v>-417.44787178338782</v>
      </c>
      <c r="AM136" s="40">
        <f t="shared" si="338"/>
        <v>131.8408488403723</v>
      </c>
      <c r="AN136" s="40">
        <f t="shared" si="338"/>
        <v>-20.924860483571535</v>
      </c>
      <c r="AO136" s="40">
        <f t="shared" si="338"/>
        <v>194.95905061258082</v>
      </c>
      <c r="AP136" s="39">
        <f t="shared" si="338"/>
        <v>-1617.2902987429102</v>
      </c>
      <c r="AQ136" s="39">
        <f t="shared" si="338"/>
        <v>-1647.6398648667878</v>
      </c>
      <c r="AR136" s="39">
        <f t="shared" si="338"/>
        <v>-1791.2103052252896</v>
      </c>
      <c r="AS136" s="39">
        <f t="shared" si="338"/>
        <v>-1160.9351598459773</v>
      </c>
      <c r="AT136" s="39">
        <f t="shared" si="338"/>
        <v>-731.52831194649548</v>
      </c>
      <c r="AU136" s="39">
        <f t="shared" si="338"/>
        <v>-791.62084230635105</v>
      </c>
      <c r="AV136" s="39">
        <f t="shared" si="338"/>
        <v>-437.11902125763771</v>
      </c>
      <c r="AW136" s="39">
        <f t="shared" si="338"/>
        <v>-2703.3394082627124</v>
      </c>
      <c r="AX136" s="39">
        <f t="shared" si="338"/>
        <v>-1574.9626971784799</v>
      </c>
      <c r="AY136" s="39">
        <f t="shared" si="338"/>
        <v>-622.42264447390596</v>
      </c>
      <c r="AZ136" s="39">
        <f t="shared" si="338"/>
        <v>-1320.2435629066001</v>
      </c>
    </row>
    <row r="137" spans="1:54" x14ac:dyDescent="0.35">
      <c r="A137" s="10" t="s">
        <v>119</v>
      </c>
      <c r="B137" s="39">
        <f t="shared" ref="B137:M137" si="339">EXP(26.543-1.2085*B66-3.8593*B67-1.1054*B68-2.9068*B70-2.6483*B72+0.5134*B73+2.9752*B74+1.8147*B75)</f>
        <v>236.74027836612419</v>
      </c>
      <c r="C137" s="39">
        <f t="shared" si="339"/>
        <v>241.34845432523275</v>
      </c>
      <c r="D137" s="39">
        <f t="shared" si="339"/>
        <v>273.29659215819953</v>
      </c>
      <c r="E137" s="39">
        <f t="shared" si="339"/>
        <v>326.66954958383536</v>
      </c>
      <c r="F137" s="39">
        <f t="shared" si="339"/>
        <v>302.70918558632212</v>
      </c>
      <c r="G137" s="39">
        <f t="shared" si="339"/>
        <v>298.1226447921515</v>
      </c>
      <c r="H137" s="39">
        <f t="shared" si="339"/>
        <v>526.39551653020806</v>
      </c>
      <c r="I137" s="39">
        <f t="shared" si="339"/>
        <v>568.6646105119753</v>
      </c>
      <c r="J137" s="39">
        <f t="shared" si="339"/>
        <v>447.89353112353257</v>
      </c>
      <c r="K137" s="39">
        <f t="shared" si="339"/>
        <v>691.54724614844406</v>
      </c>
      <c r="L137" s="39">
        <f t="shared" si="339"/>
        <v>894.03908595534574</v>
      </c>
      <c r="M137" s="39">
        <f t="shared" si="339"/>
        <v>1211.6726051511494</v>
      </c>
      <c r="N137" s="39"/>
      <c r="O137" s="39">
        <f t="shared" ref="O137:V137" si="340">EXP(26.543-1.2085*O66-3.8593*O67-1.1054*O68-2.9068*O70-2.6483*O72+0.5134*O73+2.9752*O74+1.8147*O75)</f>
        <v>3391.1515203746931</v>
      </c>
      <c r="P137" s="39">
        <f t="shared" si="340"/>
        <v>2733.0374954935814</v>
      </c>
      <c r="Q137" s="39">
        <f t="shared" si="340"/>
        <v>1353.9714453491997</v>
      </c>
      <c r="R137" s="39">
        <f t="shared" si="340"/>
        <v>883.41471412580393</v>
      </c>
      <c r="S137" s="39">
        <f t="shared" si="340"/>
        <v>792.04784963540942</v>
      </c>
      <c r="T137" s="39">
        <f t="shared" si="340"/>
        <v>524.57806860176936</v>
      </c>
      <c r="U137" s="39">
        <f t="shared" si="340"/>
        <v>315.06180450751941</v>
      </c>
      <c r="V137" s="39">
        <f t="shared" si="340"/>
        <v>153.27052037274811</v>
      </c>
      <c r="W137" s="39"/>
      <c r="X137" s="39">
        <f t="shared" ref="X137:AE137" si="341">EXP(26.543-1.2085*X66-3.8593*X67-1.1054*X68-2.9068*X70-2.6483*X72+0.5134*X73+2.9752*X74+1.8147*X75)</f>
        <v>2001.168788253367</v>
      </c>
      <c r="Y137" s="39">
        <f t="shared" si="341"/>
        <v>1413.1298708843508</v>
      </c>
      <c r="Z137" s="39">
        <f t="shared" si="341"/>
        <v>1889.3474057599528</v>
      </c>
      <c r="AA137" s="39">
        <f t="shared" si="341"/>
        <v>1302.5122421750118</v>
      </c>
      <c r="AB137" s="39">
        <f t="shared" si="341"/>
        <v>2371.9817218599251</v>
      </c>
      <c r="AC137" s="40">
        <f t="shared" si="341"/>
        <v>2038.6347413963449</v>
      </c>
      <c r="AD137" s="39">
        <f t="shared" si="341"/>
        <v>6368.1653605121319</v>
      </c>
      <c r="AE137" s="39">
        <f t="shared" si="341"/>
        <v>7333.4159902002284</v>
      </c>
      <c r="AF137" s="39"/>
      <c r="AG137" s="39">
        <f>EXP(26.543-1.2085*AG66-3.8593*AG67-1.1054*AG68-2.9068*AG70-2.6483*AG72+0.5134*AG73+2.9752*AG74+1.8147*AG75)</f>
        <v>2225.8844038174466</v>
      </c>
      <c r="AH137" s="39">
        <f>EXP(26.543-1.2085*AH66-3.8593*AH67-1.1054*AH68-2.9068*AH70-2.6483*AH72+0.5134*AH73+2.9752*AH74+1.8147*AH75)</f>
        <v>1942.8616264763612</v>
      </c>
      <c r="AI137" s="39"/>
      <c r="AJ137" s="39">
        <f t="shared" ref="AJ137:AZ137" si="342">EXP(26.543-1.2085*AJ66-3.8593*AJ67-1.1054*AJ68-2.9068*AJ70-2.6483*AJ72+0.5134*AJ73+2.9752*AJ74+1.8147*AJ75)</f>
        <v>124.72231187683209</v>
      </c>
      <c r="AK137" s="39">
        <f t="shared" si="342"/>
        <v>148.49620494827727</v>
      </c>
      <c r="AL137" s="39">
        <f t="shared" si="342"/>
        <v>305.8663486141416</v>
      </c>
      <c r="AM137" s="40">
        <f t="shared" si="342"/>
        <v>785.96143103196505</v>
      </c>
      <c r="AN137" s="40">
        <f t="shared" si="342"/>
        <v>367.24427718614294</v>
      </c>
      <c r="AO137" s="40">
        <f t="shared" si="342"/>
        <v>506.04981359113759</v>
      </c>
      <c r="AP137" s="39">
        <f t="shared" si="342"/>
        <v>109.33831665046037</v>
      </c>
      <c r="AQ137" s="39">
        <f t="shared" si="342"/>
        <v>120.54211958899992</v>
      </c>
      <c r="AR137" s="39">
        <f t="shared" si="342"/>
        <v>72.487846494981412</v>
      </c>
      <c r="AS137" s="39">
        <f t="shared" si="342"/>
        <v>178.3945468008055</v>
      </c>
      <c r="AT137" s="39">
        <f t="shared" si="342"/>
        <v>329.58429093703978</v>
      </c>
      <c r="AU137" s="39">
        <f t="shared" si="342"/>
        <v>236.03574524435953</v>
      </c>
      <c r="AV137" s="39">
        <f t="shared" si="342"/>
        <v>317.61143057320646</v>
      </c>
      <c r="AW137" s="39">
        <f t="shared" si="342"/>
        <v>25.251404721337924</v>
      </c>
      <c r="AX137" s="39">
        <f t="shared" si="342"/>
        <v>108.8088501214559</v>
      </c>
      <c r="AY137" s="39">
        <f t="shared" si="342"/>
        <v>191.67534716805409</v>
      </c>
      <c r="AZ137" s="39">
        <f t="shared" si="342"/>
        <v>172.86955208584737</v>
      </c>
    </row>
    <row r="138" spans="1:54" x14ac:dyDescent="0.35">
      <c r="A138" s="10" t="s">
        <v>120</v>
      </c>
      <c r="B138" s="39">
        <f t="shared" ref="B138:AZ138" si="343">B136-B134</f>
        <v>-765.20601746638863</v>
      </c>
      <c r="C138" s="39">
        <f t="shared" si="343"/>
        <v>-850.01395304254197</v>
      </c>
      <c r="D138" s="39">
        <f t="shared" si="343"/>
        <v>-673.78778395554843</v>
      </c>
      <c r="E138" s="39">
        <f t="shared" si="343"/>
        <v>-551.31371657168097</v>
      </c>
      <c r="F138" s="39">
        <f t="shared" si="343"/>
        <v>-588.3131369235698</v>
      </c>
      <c r="G138" s="39">
        <f t="shared" si="343"/>
        <v>-581.40538663842835</v>
      </c>
      <c r="H138" s="39">
        <f t="shared" si="343"/>
        <v>-217.80584606262462</v>
      </c>
      <c r="I138" s="39">
        <f t="shared" si="343"/>
        <v>29.081053514977924</v>
      </c>
      <c r="J138" s="39">
        <f t="shared" si="343"/>
        <v>-240.43715961724772</v>
      </c>
      <c r="K138" s="39">
        <f t="shared" si="343"/>
        <v>-160.48681821690116</v>
      </c>
      <c r="L138" s="39">
        <f t="shared" si="343"/>
        <v>-149.30053473756328</v>
      </c>
      <c r="M138" s="39">
        <f t="shared" si="343"/>
        <v>22.163971782304316</v>
      </c>
      <c r="N138" s="39"/>
      <c r="O138" s="39">
        <f t="shared" si="343"/>
        <v>-42.692033031765504</v>
      </c>
      <c r="P138" s="39">
        <f t="shared" si="343"/>
        <v>-112.23838851615005</v>
      </c>
      <c r="Q138" s="39">
        <f t="shared" si="343"/>
        <v>55.974751895617715</v>
      </c>
      <c r="R138" s="39">
        <f t="shared" si="343"/>
        <v>-60.056718998102781</v>
      </c>
      <c r="S138" s="39">
        <f t="shared" si="343"/>
        <v>-311.95583619626876</v>
      </c>
      <c r="T138" s="39">
        <f t="shared" si="343"/>
        <v>-437.68275435666885</v>
      </c>
      <c r="U138" s="39">
        <f t="shared" si="343"/>
        <v>-853.61192166265027</v>
      </c>
      <c r="V138" s="39">
        <f t="shared" si="343"/>
        <v>-1318.6031566295464</v>
      </c>
      <c r="W138" s="39"/>
      <c r="X138" s="39">
        <f t="shared" si="343"/>
        <v>268.60160138956633</v>
      </c>
      <c r="Y138" s="39">
        <f t="shared" si="343"/>
        <v>191.0668966134005</v>
      </c>
      <c r="Z138" s="39">
        <f t="shared" si="343"/>
        <v>294.2114682227965</v>
      </c>
      <c r="AA138" s="39">
        <f t="shared" si="343"/>
        <v>142.47049163113309</v>
      </c>
      <c r="AB138" s="39">
        <f t="shared" si="343"/>
        <v>304.36683592752377</v>
      </c>
      <c r="AC138" s="40">
        <f t="shared" si="343"/>
        <v>363.34842416765787</v>
      </c>
      <c r="AD138" s="39">
        <f t="shared" si="343"/>
        <v>-239.92096985473654</v>
      </c>
      <c r="AE138" s="39">
        <f t="shared" si="343"/>
        <v>-231.51051427415155</v>
      </c>
      <c r="AF138" s="39"/>
      <c r="AG138" s="39">
        <f t="shared" si="343"/>
        <v>718.70382693988006</v>
      </c>
      <c r="AH138" s="39">
        <f t="shared" si="343"/>
        <v>619.49381946882522</v>
      </c>
      <c r="AI138" s="39"/>
      <c r="AJ138" s="39">
        <f t="shared" si="343"/>
        <v>-1567.8987417245694</v>
      </c>
      <c r="AK138" s="39">
        <f t="shared" si="343"/>
        <v>-1410.1057914866444</v>
      </c>
      <c r="AL138" s="39">
        <f t="shared" si="343"/>
        <v>-549.8332058335136</v>
      </c>
      <c r="AM138" s="40">
        <f t="shared" si="343"/>
        <v>-236.55723415351088</v>
      </c>
      <c r="AN138" s="40">
        <f t="shared" si="343"/>
        <v>-289.55016728257925</v>
      </c>
      <c r="AO138" s="40">
        <f t="shared" si="343"/>
        <v>-130.37754930588619</v>
      </c>
      <c r="AP138" s="39">
        <f t="shared" si="343"/>
        <v>-1655.9858920666368</v>
      </c>
      <c r="AQ138" s="39">
        <f t="shared" si="343"/>
        <v>-1711.840378299107</v>
      </c>
      <c r="AR138" s="39">
        <f t="shared" si="343"/>
        <v>-1825.5772817592281</v>
      </c>
      <c r="AS138" s="39">
        <f t="shared" si="343"/>
        <v>-1279.2984395440747</v>
      </c>
      <c r="AT138" s="39">
        <f t="shared" si="343"/>
        <v>-904.45159678637037</v>
      </c>
      <c r="AU138" s="39">
        <f t="shared" si="343"/>
        <v>-891.11330898186168</v>
      </c>
      <c r="AV138" s="39">
        <f t="shared" si="343"/>
        <v>-573.19003051864877</v>
      </c>
      <c r="AW138" s="39">
        <f t="shared" si="343"/>
        <v>-2719.0814227172459</v>
      </c>
      <c r="AX138" s="39">
        <f t="shared" si="343"/>
        <v>-1626.3013252833614</v>
      </c>
      <c r="AY138" s="39">
        <f t="shared" si="343"/>
        <v>-723.16969189542374</v>
      </c>
      <c r="AZ138" s="39">
        <f t="shared" si="343"/>
        <v>-1378.373576401219</v>
      </c>
    </row>
    <row r="139" spans="1:54" x14ac:dyDescent="0.35">
      <c r="A139" s="10" t="s">
        <v>121</v>
      </c>
      <c r="B139" s="39">
        <f t="shared" ref="B139:AZ139" si="344">(B133-B137)/B133</f>
        <v>-4.4599025724862287</v>
      </c>
      <c r="C139" s="39">
        <f t="shared" si="344"/>
        <v>-4.0150688850139691</v>
      </c>
      <c r="D139" s="39">
        <f t="shared" si="344"/>
        <v>-4.0559793720285615</v>
      </c>
      <c r="E139" s="39">
        <f t="shared" si="344"/>
        <v>-2.7949056049464827</v>
      </c>
      <c r="F139" s="39">
        <f t="shared" si="344"/>
        <v>-2.914228819794054</v>
      </c>
      <c r="G139" s="39">
        <f t="shared" si="344"/>
        <v>-3.5191660430034553</v>
      </c>
      <c r="H139" s="39">
        <f t="shared" si="344"/>
        <v>-1.547082428341582</v>
      </c>
      <c r="I139" s="39">
        <f t="shared" si="344"/>
        <v>-4.4221265975611734</v>
      </c>
      <c r="J139" s="39">
        <f t="shared" si="344"/>
        <v>-7.2498695703725859</v>
      </c>
      <c r="K139" s="39">
        <f t="shared" si="344"/>
        <v>-1.3808310866385842</v>
      </c>
      <c r="L139" s="39">
        <f t="shared" si="344"/>
        <v>-0.60971507909299516</v>
      </c>
      <c r="M139" s="39">
        <f t="shared" si="344"/>
        <v>-0.8813485761042863</v>
      </c>
      <c r="N139" s="39"/>
      <c r="O139" s="39">
        <f t="shared" si="344"/>
        <v>-2.476286908107399</v>
      </c>
      <c r="P139" s="39">
        <f t="shared" si="344"/>
        <v>-2.0855760300247437</v>
      </c>
      <c r="Q139" s="39">
        <f t="shared" si="344"/>
        <v>-2.3000649263109696</v>
      </c>
      <c r="R139" s="39">
        <f t="shared" si="344"/>
        <v>-3.0544478420237571</v>
      </c>
      <c r="S139" s="39">
        <f t="shared" si="344"/>
        <v>-2.6902350426074073</v>
      </c>
      <c r="T139" s="39">
        <f t="shared" si="344"/>
        <v>-3.1776265171690015</v>
      </c>
      <c r="U139" s="39">
        <f t="shared" si="344"/>
        <v>-2.8466216119499372</v>
      </c>
      <c r="V139" s="39">
        <f t="shared" si="344"/>
        <v>-6.5209160449396322</v>
      </c>
      <c r="W139" s="39"/>
      <c r="X139" s="39">
        <f t="shared" si="344"/>
        <v>-0.2859114723953512</v>
      </c>
      <c r="Y139" s="39">
        <f t="shared" si="344"/>
        <v>-0.84220239930136997</v>
      </c>
      <c r="Z139" s="39">
        <f t="shared" si="344"/>
        <v>-0.71200389930417141</v>
      </c>
      <c r="AA139" s="39">
        <f t="shared" si="344"/>
        <v>-0.73314660619280747</v>
      </c>
      <c r="AB139" s="39">
        <f t="shared" si="344"/>
        <v>-1.0783636716881835</v>
      </c>
      <c r="AC139" s="40">
        <f t="shared" si="344"/>
        <v>-0.875803513615109</v>
      </c>
      <c r="AD139" s="39">
        <f t="shared" si="344"/>
        <v>-0.59875256542068578</v>
      </c>
      <c r="AE139" s="39">
        <f t="shared" si="344"/>
        <v>-0.29092065125550542</v>
      </c>
      <c r="AF139" s="39"/>
      <c r="AG139" s="39">
        <f t="shared" si="344"/>
        <v>-0.71280503919215399</v>
      </c>
      <c r="AH139" s="39">
        <f t="shared" si="344"/>
        <v>-1.3027882057459421</v>
      </c>
      <c r="AI139" s="39"/>
      <c r="AJ139" s="39">
        <f t="shared" si="344"/>
        <v>-7.4567413649726468</v>
      </c>
      <c r="AK139" s="39">
        <f t="shared" si="344"/>
        <v>-5.5178654494782791</v>
      </c>
      <c r="AL139" s="39">
        <f t="shared" si="344"/>
        <v>-4.1137115169288201</v>
      </c>
      <c r="AM139" s="40">
        <f t="shared" si="344"/>
        <v>-2.4951723161382118</v>
      </c>
      <c r="AN139" s="40">
        <f t="shared" si="344"/>
        <v>-2.1501858513348395</v>
      </c>
      <c r="AO139" s="40">
        <f t="shared" si="344"/>
        <v>-2.2384805310597344</v>
      </c>
      <c r="AP139" s="39">
        <f t="shared" si="344"/>
        <v>-8.7980851600089203</v>
      </c>
      <c r="AQ139" s="39">
        <f t="shared" si="344"/>
        <v>-7.4853057691130251</v>
      </c>
      <c r="AR139" s="39">
        <f t="shared" si="344"/>
        <v>-13.640624818098837</v>
      </c>
      <c r="AS139" s="39">
        <f t="shared" si="344"/>
        <v>-6.0972818585984152</v>
      </c>
      <c r="AT139" s="39">
        <f t="shared" si="344"/>
        <v>-2.6256840449666146</v>
      </c>
      <c r="AU139" s="39">
        <f t="shared" si="344"/>
        <v>-6.5439297903228582</v>
      </c>
      <c r="AV139" s="39">
        <f t="shared" si="344"/>
        <v>-5.6622883724830499</v>
      </c>
      <c r="AW139" s="39">
        <f t="shared" si="344"/>
        <v>-33.767704430891492</v>
      </c>
      <c r="AX139" s="39">
        <f t="shared" si="344"/>
        <v>-7.9705055097666202</v>
      </c>
      <c r="AY139" s="39">
        <f t="shared" si="344"/>
        <v>-9.295007947855666</v>
      </c>
      <c r="AZ139" s="39">
        <f t="shared" si="344"/>
        <v>-7.487854865318079</v>
      </c>
    </row>
    <row r="140" spans="1:54" x14ac:dyDescent="0.35">
      <c r="A140" s="10" t="s">
        <v>122</v>
      </c>
      <c r="B140" s="39">
        <f t="shared" ref="B140:AZ140" si="345">IF(B134&lt;335,B134,IF(B135&lt;415,B135,IF(B136&lt;470,B135,IF(B138&gt;500,B137,IF(B138&gt;250,B136,IF(B138&lt;100,B135,IF(B139&lt;-0.45,B135,AVERAGE(B134,B135,B137))))))))</f>
        <v>88.638944623823349</v>
      </c>
      <c r="C140" s="39">
        <f t="shared" si="345"/>
        <v>99.183832931243785</v>
      </c>
      <c r="D140" s="39">
        <f t="shared" si="345"/>
        <v>97.518614756567487</v>
      </c>
      <c r="E140" s="39">
        <f t="shared" si="345"/>
        <v>109.8172062781082</v>
      </c>
      <c r="F140" s="39">
        <f t="shared" si="345"/>
        <v>123.75558537470405</v>
      </c>
      <c r="G140" s="39">
        <f t="shared" si="345"/>
        <v>122.33818689899181</v>
      </c>
      <c r="H140" s="39">
        <f t="shared" si="345"/>
        <v>233.1096651780953</v>
      </c>
      <c r="I140" s="39">
        <f t="shared" si="345"/>
        <v>205.88207113282485</v>
      </c>
      <c r="J140" s="39">
        <f t="shared" si="345"/>
        <v>216.67032677968749</v>
      </c>
      <c r="K140" s="39">
        <f t="shared" si="345"/>
        <v>334.02989264619885</v>
      </c>
      <c r="L140" s="39">
        <f t="shared" si="345"/>
        <v>523.53021703726961</v>
      </c>
      <c r="M140" s="39">
        <f t="shared" si="345"/>
        <v>559.27481338542395</v>
      </c>
      <c r="N140" s="39"/>
      <c r="O140" s="39">
        <f t="shared" si="345"/>
        <v>633.49102678936242</v>
      </c>
      <c r="P140" s="39">
        <f t="shared" si="345"/>
        <v>648.10437713793146</v>
      </c>
      <c r="Q140" s="39">
        <f t="shared" si="345"/>
        <v>432.02235809794757</v>
      </c>
      <c r="R140" s="39">
        <f t="shared" si="345"/>
        <v>278.79311298191004</v>
      </c>
      <c r="S140" s="39">
        <f t="shared" si="345"/>
        <v>258.21404634538914</v>
      </c>
      <c r="T140" s="39">
        <f t="shared" si="345"/>
        <v>161.29436952951525</v>
      </c>
      <c r="U140" s="39">
        <f t="shared" si="345"/>
        <v>122.58295172366303</v>
      </c>
      <c r="V140" s="39">
        <f t="shared" si="345"/>
        <v>75.52860603265043</v>
      </c>
      <c r="W140" s="39"/>
      <c r="X140" s="39">
        <f t="shared" si="345"/>
        <v>873.23791580681973</v>
      </c>
      <c r="Y140" s="39">
        <f t="shared" si="345"/>
        <v>551.0385545888272</v>
      </c>
      <c r="Z140" s="39">
        <f t="shared" si="345"/>
        <v>960.58372139917924</v>
      </c>
      <c r="AA140" s="39">
        <f t="shared" si="345"/>
        <v>565.24026595559758</v>
      </c>
      <c r="AB140" s="39">
        <f t="shared" si="345"/>
        <v>1211.3956364396754</v>
      </c>
      <c r="AC140" s="40">
        <f t="shared" si="345"/>
        <v>1025.1794459153712</v>
      </c>
      <c r="AD140" s="39">
        <f t="shared" si="345"/>
        <v>935.65822082990394</v>
      </c>
      <c r="AE140" s="39">
        <f t="shared" si="345"/>
        <v>996.87242274531627</v>
      </c>
      <c r="AF140" s="39"/>
      <c r="AG140" s="39">
        <f t="shared" si="345"/>
        <v>2225.8844038174466</v>
      </c>
      <c r="AH140" s="39">
        <f t="shared" si="345"/>
        <v>1942.8616264763612</v>
      </c>
      <c r="AI140" s="39"/>
      <c r="AJ140" s="39">
        <f t="shared" si="345"/>
        <v>44.421233523143314</v>
      </c>
      <c r="AK140" s="39">
        <f t="shared" si="345"/>
        <v>51.779526295223803</v>
      </c>
      <c r="AL140" s="39">
        <f t="shared" si="345"/>
        <v>132.38533405012575</v>
      </c>
      <c r="AM140" s="40">
        <f t="shared" si="345"/>
        <v>305.81389960142621</v>
      </c>
      <c r="AN140" s="40">
        <f t="shared" si="345"/>
        <v>268.62530679900772</v>
      </c>
      <c r="AO140" s="40">
        <f t="shared" si="345"/>
        <v>325.33659991846702</v>
      </c>
      <c r="AP140" s="39">
        <f t="shared" si="345"/>
        <v>38.695593323726648</v>
      </c>
      <c r="AQ140" s="39">
        <f t="shared" si="345"/>
        <v>64.200513432319269</v>
      </c>
      <c r="AR140" s="39">
        <f t="shared" si="345"/>
        <v>34.366976533938548</v>
      </c>
      <c r="AS140" s="39">
        <f t="shared" si="345"/>
        <v>118.36327969809746</v>
      </c>
      <c r="AT140" s="39">
        <f t="shared" si="345"/>
        <v>172.92328483987495</v>
      </c>
      <c r="AU140" s="39">
        <f t="shared" si="345"/>
        <v>99.492466675510599</v>
      </c>
      <c r="AV140" s="39">
        <f t="shared" si="345"/>
        <v>136.07100926101106</v>
      </c>
      <c r="AW140" s="39">
        <f t="shared" si="345"/>
        <v>15.742014454533736</v>
      </c>
      <c r="AX140" s="39">
        <f t="shared" si="345"/>
        <v>51.338628104881536</v>
      </c>
      <c r="AY140" s="39">
        <f t="shared" si="345"/>
        <v>100.74704742151772</v>
      </c>
      <c r="AZ140" s="39">
        <f t="shared" si="345"/>
        <v>58.130013494618773</v>
      </c>
    </row>
    <row r="141" spans="1:54" x14ac:dyDescent="0.35">
      <c r="A141" s="10" t="s">
        <v>123</v>
      </c>
      <c r="B141" s="39">
        <f t="shared" ref="B141:AZ141" si="346">ABS(B133-B140)*200/ABS(B133+B140)</f>
        <v>68.605418984951783</v>
      </c>
      <c r="C141" s="39">
        <f t="shared" si="346"/>
        <v>69.322793469947129</v>
      </c>
      <c r="D141" s="39">
        <f t="shared" si="346"/>
        <v>57.351311059830927</v>
      </c>
      <c r="E141" s="39">
        <f t="shared" si="346"/>
        <v>24.233119787640195</v>
      </c>
      <c r="F141" s="39">
        <f t="shared" si="346"/>
        <v>46.168110861165331</v>
      </c>
      <c r="G141" s="39">
        <f t="shared" si="346"/>
        <v>59.870073035916413</v>
      </c>
      <c r="H141" s="39">
        <f t="shared" si="346"/>
        <v>12.02594531963099</v>
      </c>
      <c r="I141" s="39">
        <f t="shared" si="346"/>
        <v>65.00409290956118</v>
      </c>
      <c r="J141" s="39">
        <f t="shared" si="346"/>
        <v>119.85426511408349</v>
      </c>
      <c r="K141" s="39">
        <f t="shared" si="346"/>
        <v>13.952164388855721</v>
      </c>
      <c r="L141" s="39">
        <f t="shared" si="346"/>
        <v>5.908035692816946</v>
      </c>
      <c r="M141" s="39">
        <f t="shared" si="346"/>
        <v>14.089341766352225</v>
      </c>
      <c r="N141" s="39"/>
      <c r="O141" s="39">
        <f t="shared" si="346"/>
        <v>42.513176003229113</v>
      </c>
      <c r="P141" s="39">
        <f t="shared" si="346"/>
        <v>30.986315804845798</v>
      </c>
      <c r="Q141" s="39">
        <f t="shared" si="346"/>
        <v>5.1610659852369691</v>
      </c>
      <c r="R141" s="39">
        <f t="shared" si="346"/>
        <v>24.524926631414647</v>
      </c>
      <c r="S141" s="39">
        <f t="shared" si="346"/>
        <v>18.433260290776015</v>
      </c>
      <c r="T141" s="39">
        <f t="shared" si="346"/>
        <v>24.908020070207339</v>
      </c>
      <c r="U141" s="39">
        <f t="shared" si="346"/>
        <v>39.783882804609675</v>
      </c>
      <c r="V141" s="39">
        <f t="shared" si="346"/>
        <v>115.00492434690763</v>
      </c>
      <c r="W141" s="39"/>
      <c r="X141" s="39">
        <f t="shared" si="346"/>
        <v>56.225411351434424</v>
      </c>
      <c r="Y141" s="39">
        <f t="shared" si="346"/>
        <v>32.781188043647994</v>
      </c>
      <c r="Z141" s="39">
        <f t="shared" si="346"/>
        <v>13.855874477320175</v>
      </c>
      <c r="AA141" s="39">
        <f t="shared" si="346"/>
        <v>28.294991588192289</v>
      </c>
      <c r="AB141" s="39">
        <f t="shared" si="346"/>
        <v>5.9610564773210521</v>
      </c>
      <c r="AC141" s="40">
        <f t="shared" si="346"/>
        <v>5.8358993139676043</v>
      </c>
      <c r="AD141" s="39">
        <f t="shared" si="346"/>
        <v>123.91270524749737</v>
      </c>
      <c r="AE141" s="39">
        <f t="shared" si="346"/>
        <v>140.28591494496462</v>
      </c>
      <c r="AF141" s="39"/>
      <c r="AG141" s="39">
        <f t="shared" si="346"/>
        <v>52.551143845148566</v>
      </c>
      <c r="AH141" s="39">
        <f t="shared" si="346"/>
        <v>78.890205764901864</v>
      </c>
      <c r="AI141" s="39"/>
      <c r="AJ141" s="39">
        <f t="shared" si="346"/>
        <v>100.29816216176793</v>
      </c>
      <c r="AK141" s="39">
        <f t="shared" si="346"/>
        <v>77.77793132570126</v>
      </c>
      <c r="AL141" s="39">
        <f t="shared" si="346"/>
        <v>75.518193760692412</v>
      </c>
      <c r="AM141" s="40">
        <f t="shared" si="346"/>
        <v>30.505251625160518</v>
      </c>
      <c r="AN141" s="40">
        <f t="shared" si="346"/>
        <v>78.943486741975917</v>
      </c>
      <c r="AO141" s="40">
        <f t="shared" si="346"/>
        <v>70.214191009944429</v>
      </c>
      <c r="AP141" s="39">
        <f t="shared" si="346"/>
        <v>110.46668448746945</v>
      </c>
      <c r="AQ141" s="39">
        <f t="shared" si="346"/>
        <v>127.52649528080559</v>
      </c>
      <c r="AR141" s="39">
        <f t="shared" si="346"/>
        <v>149.62989870748567</v>
      </c>
      <c r="AS141" s="39">
        <f t="shared" si="346"/>
        <v>129.93502747631871</v>
      </c>
      <c r="AT141" s="39">
        <f t="shared" si="346"/>
        <v>62.177839898437746</v>
      </c>
      <c r="AU141" s="39">
        <f t="shared" si="346"/>
        <v>104.30336008610003</v>
      </c>
      <c r="AV141" s="39">
        <f t="shared" si="346"/>
        <v>96.218619279819848</v>
      </c>
      <c r="AW141" s="39">
        <f t="shared" si="346"/>
        <v>182.35910343704629</v>
      </c>
      <c r="AX141" s="39">
        <f t="shared" si="346"/>
        <v>123.5547045709171</v>
      </c>
      <c r="AY141" s="39">
        <f t="shared" si="346"/>
        <v>137.60908316451824</v>
      </c>
      <c r="AZ141" s="39">
        <f t="shared" si="346"/>
        <v>96.216310396489703</v>
      </c>
    </row>
    <row r="142" spans="1:54" x14ac:dyDescent="0.35">
      <c r="A142" s="10" t="s">
        <v>124</v>
      </c>
      <c r="B142" s="39">
        <f t="shared" ref="B142:AZ142" si="347">IF(B141&lt;50,B140,AVERAGE(B140,B133))</f>
        <v>65.999371836045654</v>
      </c>
      <c r="C142" s="39">
        <f t="shared" si="347"/>
        <v>73.654243410564789</v>
      </c>
      <c r="D142" s="39">
        <f t="shared" si="347"/>
        <v>75.786374940126606</v>
      </c>
      <c r="E142" s="39">
        <f t="shared" si="347"/>
        <v>109.8172062781082</v>
      </c>
      <c r="F142" s="39">
        <f t="shared" si="347"/>
        <v>123.75558537470405</v>
      </c>
      <c r="G142" s="39">
        <f t="shared" si="347"/>
        <v>94.153347840159768</v>
      </c>
      <c r="H142" s="39">
        <f t="shared" si="347"/>
        <v>233.1096651780953</v>
      </c>
      <c r="I142" s="39">
        <f t="shared" si="347"/>
        <v>155.38029535497543</v>
      </c>
      <c r="J142" s="39">
        <f t="shared" si="347"/>
        <v>135.48065504295025</v>
      </c>
      <c r="K142" s="39">
        <f t="shared" si="347"/>
        <v>334.02989264619885</v>
      </c>
      <c r="L142" s="39">
        <f t="shared" si="347"/>
        <v>523.53021703726961</v>
      </c>
      <c r="M142" s="39">
        <f t="shared" si="347"/>
        <v>559.27481338542395</v>
      </c>
      <c r="N142" s="39"/>
      <c r="O142" s="39">
        <f t="shared" si="347"/>
        <v>633.49102678936242</v>
      </c>
      <c r="P142" s="39">
        <f t="shared" si="347"/>
        <v>648.10437713793146</v>
      </c>
      <c r="Q142" s="39">
        <f t="shared" si="347"/>
        <v>432.02235809794757</v>
      </c>
      <c r="R142" s="39">
        <f t="shared" si="347"/>
        <v>278.79311298191004</v>
      </c>
      <c r="S142" s="39">
        <f t="shared" si="347"/>
        <v>258.21404634538914</v>
      </c>
      <c r="T142" s="39">
        <f t="shared" si="347"/>
        <v>161.29436952951525</v>
      </c>
      <c r="U142" s="39">
        <f t="shared" si="347"/>
        <v>122.58295172366303</v>
      </c>
      <c r="V142" s="39">
        <f t="shared" si="347"/>
        <v>47.953920840597732</v>
      </c>
      <c r="W142" s="39"/>
      <c r="X142" s="39">
        <f t="shared" si="347"/>
        <v>1214.7319272688901</v>
      </c>
      <c r="Y142" s="39">
        <f t="shared" si="347"/>
        <v>551.0385545888272</v>
      </c>
      <c r="Z142" s="39">
        <f t="shared" si="347"/>
        <v>960.58372139917924</v>
      </c>
      <c r="AA142" s="39">
        <f t="shared" si="347"/>
        <v>565.24026595559758</v>
      </c>
      <c r="AB142" s="39">
        <f t="shared" si="347"/>
        <v>1211.3956364396754</v>
      </c>
      <c r="AC142" s="40">
        <f t="shared" si="347"/>
        <v>1025.1794459153712</v>
      </c>
      <c r="AD142" s="39">
        <f t="shared" si="347"/>
        <v>2459.4335332158162</v>
      </c>
      <c r="AE142" s="39">
        <f t="shared" si="347"/>
        <v>3338.818377026294</v>
      </c>
      <c r="AF142" s="39"/>
      <c r="AG142" s="39">
        <f t="shared" si="347"/>
        <v>1762.7197168287189</v>
      </c>
      <c r="AH142" s="39">
        <f t="shared" si="347"/>
        <v>1393.2806432895313</v>
      </c>
      <c r="AI142" s="39"/>
      <c r="AJ142" s="39">
        <f t="shared" si="347"/>
        <v>29.584752169887736</v>
      </c>
      <c r="AK142" s="39">
        <f t="shared" si="347"/>
        <v>37.281238324516913</v>
      </c>
      <c r="AL142" s="39">
        <f t="shared" si="347"/>
        <v>96.099159364489765</v>
      </c>
      <c r="AM142" s="40">
        <f t="shared" si="347"/>
        <v>305.81389960142621</v>
      </c>
      <c r="AN142" s="40">
        <f t="shared" si="347"/>
        <v>192.60195671640645</v>
      </c>
      <c r="AO142" s="40">
        <f t="shared" si="347"/>
        <v>240.7990481199368</v>
      </c>
      <c r="AP142" s="39">
        <f t="shared" si="347"/>
        <v>24.927372408802476</v>
      </c>
      <c r="AQ142" s="39">
        <f t="shared" si="347"/>
        <v>39.203248810314911</v>
      </c>
      <c r="AR142" s="39">
        <f t="shared" si="347"/>
        <v>19.659060429892659</v>
      </c>
      <c r="AS142" s="39">
        <f t="shared" si="347"/>
        <v>71.749447522114366</v>
      </c>
      <c r="AT142" s="39">
        <f t="shared" si="347"/>
        <v>131.9129678594208</v>
      </c>
      <c r="AU142" s="39">
        <f t="shared" si="347"/>
        <v>65.390317509054157</v>
      </c>
      <c r="AV142" s="39">
        <f t="shared" si="347"/>
        <v>91.872016412630018</v>
      </c>
      <c r="AW142" s="39">
        <f t="shared" si="347"/>
        <v>8.2341517767083001</v>
      </c>
      <c r="AX142" s="39">
        <f t="shared" si="347"/>
        <v>31.734125561836223</v>
      </c>
      <c r="AY142" s="39">
        <f t="shared" si="347"/>
        <v>59.682664030945688</v>
      </c>
      <c r="AZ142" s="39">
        <f t="shared" si="347"/>
        <v>39.248354296771119</v>
      </c>
    </row>
    <row r="144" spans="1:54" x14ac:dyDescent="0.35">
      <c r="A144" s="10" t="s">
        <v>110</v>
      </c>
      <c r="B144" s="39">
        <f t="shared" ref="B144:M144" si="348">ABS(B123-B130)</f>
        <v>69.60729165058234</v>
      </c>
      <c r="C144" s="39">
        <f t="shared" si="348"/>
        <v>6.0553805186514751</v>
      </c>
      <c r="D144" s="39">
        <f t="shared" si="348"/>
        <v>2.809536131695836</v>
      </c>
      <c r="E144" s="39">
        <f t="shared" si="348"/>
        <v>38.132441902742073</v>
      </c>
      <c r="F144" s="39">
        <f t="shared" si="348"/>
        <v>10.71525550813152</v>
      </c>
      <c r="G144" s="39">
        <f t="shared" si="348"/>
        <v>47.285020388145369</v>
      </c>
      <c r="H144" s="39">
        <f t="shared" si="348"/>
        <v>140.74984790209646</v>
      </c>
      <c r="I144" s="39">
        <f t="shared" si="348"/>
        <v>113.87966991616003</v>
      </c>
      <c r="J144" s="39">
        <f t="shared" si="348"/>
        <v>35.786631876172009</v>
      </c>
      <c r="K144" s="39">
        <f t="shared" si="348"/>
        <v>129.36448627247182</v>
      </c>
      <c r="L144" s="39">
        <f t="shared" si="348"/>
        <v>75.890433444862083</v>
      </c>
      <c r="M144" s="39">
        <f t="shared" si="348"/>
        <v>82.398044286902405</v>
      </c>
      <c r="N144" s="39"/>
      <c r="O144" s="39">
        <f t="shared" ref="O144:V144" si="349">ABS(O123-O130)</f>
        <v>33.172144522502549</v>
      </c>
      <c r="P144" s="39">
        <f t="shared" si="349"/>
        <v>61.669073716469711</v>
      </c>
      <c r="Q144" s="39">
        <f t="shared" si="349"/>
        <v>23.519297367891681</v>
      </c>
      <c r="R144" s="39">
        <f t="shared" si="349"/>
        <v>106.9592502713997</v>
      </c>
      <c r="S144" s="39">
        <f t="shared" si="349"/>
        <v>45.404229319120532</v>
      </c>
      <c r="T144" s="39">
        <f t="shared" si="349"/>
        <v>74.803864836763978</v>
      </c>
      <c r="U144" s="39">
        <f t="shared" si="349"/>
        <v>16.124966584893457</v>
      </c>
      <c r="V144" s="39">
        <f t="shared" si="349"/>
        <v>34.144402468953672</v>
      </c>
      <c r="W144" s="39"/>
      <c r="X144" s="39">
        <f>ABS(X123-X130)</f>
        <v>76.261161530529307</v>
      </c>
      <c r="Y144" s="39">
        <f>ABS(Y123-Y130)</f>
        <v>3.3970654258790773</v>
      </c>
      <c r="Z144" s="39">
        <f>ABS(Z123-Z130)</f>
        <v>74.178344179559872</v>
      </c>
      <c r="AA144" s="39">
        <f>ABS(AA123-AA130)</f>
        <v>143.02709700728667</v>
      </c>
      <c r="AB144" s="39">
        <f>ABS(AB123-AB130)</f>
        <v>143.12268510862748</v>
      </c>
      <c r="AC144" s="39"/>
      <c r="AD144" s="39">
        <f>ABS(AD123-AD130)</f>
        <v>80.44456967292399</v>
      </c>
      <c r="AE144" s="39">
        <f>ABS(AE123-AE130)</f>
        <v>58.09051153733617</v>
      </c>
      <c r="AF144" s="39"/>
      <c r="AG144" s="39">
        <f>ABS(AG123-AG130)</f>
        <v>105.58057732077066</v>
      </c>
      <c r="AH144" s="39">
        <f>ABS(AH123-AH130)</f>
        <v>112.58510451692075</v>
      </c>
      <c r="AI144" s="39"/>
      <c r="AJ144" s="39">
        <f>ABS(AJ123-AJ130)</f>
        <v>65.290439396267573</v>
      </c>
      <c r="AK144" s="39">
        <f>ABS(AK123-AK130)</f>
        <v>28.731010456208338</v>
      </c>
      <c r="AL144" s="39">
        <f>ABS(AL123-AL130)</f>
        <v>58.942316766380657</v>
      </c>
      <c r="AM144" s="39"/>
      <c r="AN144" s="39"/>
      <c r="AO144" s="39"/>
      <c r="AP144" s="39">
        <f t="shared" ref="AP144:AZ144" si="350">ABS(AP123-AP130)</f>
        <v>69.447747599116951</v>
      </c>
      <c r="AQ144" s="39">
        <f t="shared" si="350"/>
        <v>87.316794312861134</v>
      </c>
      <c r="AR144" s="39">
        <f t="shared" si="350"/>
        <v>55.946284536163944</v>
      </c>
      <c r="AS144" s="39">
        <f t="shared" si="350"/>
        <v>82.293722397227157</v>
      </c>
      <c r="AT144" s="39">
        <f t="shared" si="350"/>
        <v>139.58542015588989</v>
      </c>
      <c r="AU144" s="39">
        <f t="shared" si="350"/>
        <v>130.83563958163313</v>
      </c>
      <c r="AV144" s="39">
        <f t="shared" si="350"/>
        <v>166.52948361960756</v>
      </c>
      <c r="AW144" s="39">
        <f t="shared" si="350"/>
        <v>21</v>
      </c>
      <c r="AX144" s="39">
        <f t="shared" si="350"/>
        <v>81.142262729732835</v>
      </c>
      <c r="AY144" s="39">
        <f t="shared" si="350"/>
        <v>135.70941665492398</v>
      </c>
      <c r="AZ144" s="39">
        <f t="shared" si="350"/>
        <v>107.56804754321371</v>
      </c>
      <c r="BA144" s="12"/>
      <c r="BB144" s="39"/>
    </row>
    <row r="145" spans="1:54" x14ac:dyDescent="0.35">
      <c r="A145" s="10" t="s">
        <v>111</v>
      </c>
      <c r="B145" s="39">
        <f>B144</f>
        <v>69.60729165058234</v>
      </c>
      <c r="C145" s="39">
        <f t="shared" ref="C145:AZ145" si="351">C144</f>
        <v>6.0553805186514751</v>
      </c>
      <c r="D145" s="39">
        <f t="shared" si="351"/>
        <v>2.809536131695836</v>
      </c>
      <c r="E145" s="39">
        <f t="shared" si="351"/>
        <v>38.132441902742073</v>
      </c>
      <c r="F145" s="39">
        <f t="shared" si="351"/>
        <v>10.71525550813152</v>
      </c>
      <c r="G145" s="39">
        <f t="shared" si="351"/>
        <v>47.285020388145369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>
        <f t="shared" si="351"/>
        <v>16.124966584893457</v>
      </c>
      <c r="V145" s="39">
        <f t="shared" si="351"/>
        <v>34.144402468953672</v>
      </c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>
        <f t="shared" si="351"/>
        <v>65.290439396267573</v>
      </c>
      <c r="AK145" s="39">
        <f t="shared" si="351"/>
        <v>28.731010456208338</v>
      </c>
      <c r="AL145" s="39"/>
      <c r="AM145" s="39"/>
      <c r="AN145" s="39"/>
      <c r="AO145" s="39"/>
      <c r="AP145" s="39">
        <f t="shared" si="351"/>
        <v>69.447747599116951</v>
      </c>
      <c r="AQ145" s="39">
        <f t="shared" si="351"/>
        <v>87.316794312861134</v>
      </c>
      <c r="AR145" s="39">
        <f t="shared" si="351"/>
        <v>55.946284536163944</v>
      </c>
      <c r="AS145" s="39"/>
      <c r="AT145" s="39"/>
      <c r="AU145" s="39">
        <f t="shared" si="351"/>
        <v>130.83563958163313</v>
      </c>
      <c r="AV145" s="39">
        <f t="shared" si="351"/>
        <v>166.52948361960756</v>
      </c>
      <c r="AW145" s="39">
        <f t="shared" si="351"/>
        <v>21</v>
      </c>
      <c r="AX145" s="39">
        <f t="shared" si="351"/>
        <v>81.142262729732835</v>
      </c>
      <c r="AY145" s="39"/>
      <c r="AZ145" s="39">
        <f t="shared" si="351"/>
        <v>107.56804754321371</v>
      </c>
      <c r="BB145" s="39"/>
    </row>
    <row r="147" spans="1:54" x14ac:dyDescent="0.35">
      <c r="A147" s="10" t="s">
        <v>112</v>
      </c>
      <c r="B147" s="39">
        <f>B144*B144</f>
        <v>4845.1750509292297</v>
      </c>
      <c r="C147" s="39">
        <f t="shared" ref="C147:AZ147" si="352">C144*C144</f>
        <v>36.667633225663806</v>
      </c>
      <c r="D147" s="39">
        <f t="shared" si="352"/>
        <v>7.8934932753044018</v>
      </c>
      <c r="E147" s="39">
        <f t="shared" si="352"/>
        <v>1454.0831254659995</v>
      </c>
      <c r="F147" s="39">
        <f t="shared" si="352"/>
        <v>114.81670060454287</v>
      </c>
      <c r="G147" s="39">
        <f t="shared" si="352"/>
        <v>2235.8731531073231</v>
      </c>
      <c r="H147" s="39">
        <f t="shared" si="352"/>
        <v>19810.519684463288</v>
      </c>
      <c r="I147" s="39">
        <f t="shared" si="352"/>
        <v>12968.579220213564</v>
      </c>
      <c r="J147" s="39">
        <f t="shared" si="352"/>
        <v>1280.6830210406506</v>
      </c>
      <c r="K147" s="39">
        <f t="shared" si="352"/>
        <v>16735.17030854055</v>
      </c>
      <c r="L147" s="39">
        <f t="shared" si="352"/>
        <v>5759.3578884490416</v>
      </c>
      <c r="M147" s="39">
        <f t="shared" si="352"/>
        <v>6789.4377023063298</v>
      </c>
      <c r="N147" s="39"/>
      <c r="O147" s="39">
        <f t="shared" si="352"/>
        <v>1100.3911722217958</v>
      </c>
      <c r="P147" s="39">
        <f t="shared" si="352"/>
        <v>3803.0746530473753</v>
      </c>
      <c r="Q147" s="39">
        <f t="shared" si="352"/>
        <v>553.15734867931656</v>
      </c>
      <c r="R147" s="39">
        <f t="shared" si="352"/>
        <v>11440.281218619915</v>
      </c>
      <c r="S147" s="39">
        <f t="shared" si="352"/>
        <v>2061.5440400632847</v>
      </c>
      <c r="T147" s="39">
        <f t="shared" si="352"/>
        <v>5595.6181945168546</v>
      </c>
      <c r="U147" s="39">
        <f t="shared" si="352"/>
        <v>260.01454736393055</v>
      </c>
      <c r="V147" s="39">
        <f t="shared" si="352"/>
        <v>1165.8402199618895</v>
      </c>
      <c r="W147" s="39"/>
      <c r="X147" s="39">
        <f t="shared" si="352"/>
        <v>5815.7647579854829</v>
      </c>
      <c r="Y147" s="39">
        <f t="shared" si="352"/>
        <v>11.540053507702996</v>
      </c>
      <c r="Z147" s="39">
        <f t="shared" si="352"/>
        <v>5502.4267452212443</v>
      </c>
      <c r="AA147" s="39">
        <f t="shared" si="352"/>
        <v>20456.750478331793</v>
      </c>
      <c r="AB147" s="39">
        <f t="shared" si="352"/>
        <v>20484.102992703338</v>
      </c>
      <c r="AC147" s="39"/>
      <c r="AD147" s="39">
        <f t="shared" si="352"/>
        <v>6471.3287898619219</v>
      </c>
      <c r="AE147" s="39">
        <f t="shared" si="352"/>
        <v>3374.5075306693866</v>
      </c>
      <c r="AF147" s="39"/>
      <c r="AG147" s="39">
        <f t="shared" si="352"/>
        <v>11147.258307387232</v>
      </c>
      <c r="AH147" s="39">
        <f t="shared" si="352"/>
        <v>12675.405759085968</v>
      </c>
      <c r="AI147" s="39"/>
      <c r="AJ147" s="39">
        <f t="shared" si="352"/>
        <v>4262.841476557689</v>
      </c>
      <c r="AK147" s="39">
        <f t="shared" si="352"/>
        <v>825.47096183475287</v>
      </c>
      <c r="AL147" s="39">
        <f t="shared" si="352"/>
        <v>3474.1967057883585</v>
      </c>
      <c r="AM147" s="39"/>
      <c r="AN147" s="39"/>
      <c r="AO147" s="39"/>
      <c r="AP147" s="39">
        <f t="shared" si="352"/>
        <v>4822.989646590654</v>
      </c>
      <c r="AQ147" s="39">
        <f t="shared" si="352"/>
        <v>7624.2225690744981</v>
      </c>
      <c r="AR147" s="39">
        <f t="shared" si="352"/>
        <v>3129.986753401417</v>
      </c>
      <c r="AS147" s="39">
        <f t="shared" si="352"/>
        <v>6772.2567459918864</v>
      </c>
      <c r="AT147" s="39">
        <f t="shared" si="352"/>
        <v>19484.089520096313</v>
      </c>
      <c r="AU147" s="39">
        <f t="shared" si="352"/>
        <v>17117.964584735008</v>
      </c>
      <c r="AV147" s="39">
        <f t="shared" si="352"/>
        <v>27732.068914613144</v>
      </c>
      <c r="AW147" s="39">
        <f t="shared" si="352"/>
        <v>441</v>
      </c>
      <c r="AX147" s="39">
        <f t="shared" si="352"/>
        <v>6584.0668009009905</v>
      </c>
      <c r="AY147" s="39">
        <f t="shared" si="352"/>
        <v>18417.04576881976</v>
      </c>
      <c r="AZ147" s="39">
        <f t="shared" si="352"/>
        <v>11570.884852259085</v>
      </c>
      <c r="BA147" s="43" t="s">
        <v>109</v>
      </c>
      <c r="BB147" s="44">
        <f>POWER(AVERAGE(B147:AZ147),0.5)</f>
        <v>85.75470006666437</v>
      </c>
    </row>
    <row r="148" spans="1:54" x14ac:dyDescent="0.35">
      <c r="A148" s="10" t="s">
        <v>113</v>
      </c>
      <c r="B148" s="39">
        <f>B145*B145</f>
        <v>4845.1750509292297</v>
      </c>
      <c r="C148" s="39">
        <f t="shared" ref="C148:AZ148" si="353">C145*C145</f>
        <v>36.667633225663806</v>
      </c>
      <c r="D148" s="39">
        <f t="shared" si="353"/>
        <v>7.8934932753044018</v>
      </c>
      <c r="E148" s="39">
        <f t="shared" si="353"/>
        <v>1454.0831254659995</v>
      </c>
      <c r="F148" s="39">
        <f t="shared" si="353"/>
        <v>114.81670060454287</v>
      </c>
      <c r="G148" s="39">
        <f t="shared" si="353"/>
        <v>2235.8731531073231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>
        <f t="shared" si="353"/>
        <v>260.01454736393055</v>
      </c>
      <c r="V148" s="39">
        <f t="shared" si="353"/>
        <v>1165.8402199618895</v>
      </c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>
        <f t="shared" si="353"/>
        <v>4262.841476557689</v>
      </c>
      <c r="AK148" s="39">
        <f t="shared" si="353"/>
        <v>825.47096183475287</v>
      </c>
      <c r="AL148" s="39"/>
      <c r="AM148" s="39"/>
      <c r="AN148" s="39"/>
      <c r="AO148" s="39"/>
      <c r="AP148" s="39">
        <f t="shared" si="353"/>
        <v>4822.989646590654</v>
      </c>
      <c r="AQ148" s="39">
        <f t="shared" si="353"/>
        <v>7624.2225690744981</v>
      </c>
      <c r="AR148" s="39">
        <f t="shared" si="353"/>
        <v>3129.986753401417</v>
      </c>
      <c r="AS148" s="39"/>
      <c r="AT148" s="39"/>
      <c r="AU148" s="39">
        <f t="shared" si="353"/>
        <v>17117.964584735008</v>
      </c>
      <c r="AV148" s="39">
        <f t="shared" si="353"/>
        <v>27732.068914613144</v>
      </c>
      <c r="AW148" s="39">
        <f t="shared" si="353"/>
        <v>441</v>
      </c>
      <c r="AX148" s="39">
        <f t="shared" si="353"/>
        <v>6584.0668009009905</v>
      </c>
      <c r="AY148" s="39"/>
      <c r="AZ148" s="39">
        <f t="shared" si="353"/>
        <v>11570.884852259085</v>
      </c>
      <c r="BA148" s="45" t="s">
        <v>109</v>
      </c>
      <c r="BB148" s="46">
        <f>POWER(AVERAGE(B148:AZ148),0.5)</f>
        <v>72.354014126492871</v>
      </c>
    </row>
  </sheetData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11EA-3636-47B2-BCAC-B007B6742FBE}">
  <dimension ref="A1:X13"/>
  <sheetViews>
    <sheetView topLeftCell="J1" workbookViewId="0">
      <selection activeCell="W1" sqref="W1"/>
    </sheetView>
  </sheetViews>
  <sheetFormatPr defaultRowHeight="14.5" x14ac:dyDescent="0.35"/>
  <cols>
    <col min="14" max="14" width="13.36328125" customWidth="1"/>
  </cols>
  <sheetData>
    <row r="1" spans="1:24" x14ac:dyDescent="0.35">
      <c r="A1" t="s">
        <v>127</v>
      </c>
      <c r="B1" t="s">
        <v>56</v>
      </c>
      <c r="C1" t="s">
        <v>55</v>
      </c>
      <c r="D1" t="s">
        <v>54</v>
      </c>
      <c r="E1" t="s">
        <v>53</v>
      </c>
      <c r="F1" t="s">
        <v>140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21</v>
      </c>
      <c r="M1" t="s">
        <v>47</v>
      </c>
      <c r="N1" t="s">
        <v>97</v>
      </c>
      <c r="O1" t="s">
        <v>125</v>
      </c>
      <c r="P1" t="s">
        <v>126</v>
      </c>
      <c r="Q1" t="s">
        <v>107</v>
      </c>
      <c r="R1" t="s">
        <v>82</v>
      </c>
      <c r="S1" t="s">
        <v>92</v>
      </c>
      <c r="T1" t="s">
        <v>60</v>
      </c>
      <c r="U1" t="s">
        <v>94</v>
      </c>
      <c r="V1" t="s">
        <v>105</v>
      </c>
      <c r="W1" t="s">
        <v>93</v>
      </c>
      <c r="X1" t="s">
        <v>126</v>
      </c>
    </row>
    <row r="2" spans="1:24" x14ac:dyDescent="0.35">
      <c r="A2" t="s">
        <v>128</v>
      </c>
      <c r="B2">
        <v>46.51</v>
      </c>
      <c r="C2">
        <v>1.32</v>
      </c>
      <c r="D2">
        <v>7.37</v>
      </c>
      <c r="F2">
        <v>14.399475737518083</v>
      </c>
      <c r="G2">
        <v>0.7</v>
      </c>
      <c r="H2">
        <v>14.54</v>
      </c>
      <c r="I2">
        <v>11.64</v>
      </c>
      <c r="J2">
        <v>1.56</v>
      </c>
      <c r="K2">
        <v>0.79</v>
      </c>
      <c r="N2">
        <v>98.829475737518095</v>
      </c>
      <c r="O2">
        <v>3.2951466759436832E-2</v>
      </c>
      <c r="P2">
        <v>130.39270834941766</v>
      </c>
      <c r="Q2">
        <v>200</v>
      </c>
      <c r="R2">
        <v>188.72512344486719</v>
      </c>
      <c r="S2">
        <v>52.043063639619461</v>
      </c>
      <c r="T2">
        <v>300.72377957389295</v>
      </c>
      <c r="U2">
        <v>118.29618403662172</v>
      </c>
      <c r="V2">
        <v>65.999371836045654</v>
      </c>
      <c r="W2">
        <v>250.84490024747188</v>
      </c>
      <c r="X2">
        <v>130.39270834941766</v>
      </c>
    </row>
    <row r="3" spans="1:24" x14ac:dyDescent="0.35">
      <c r="A3" t="s">
        <v>129</v>
      </c>
      <c r="B3">
        <v>46.88</v>
      </c>
      <c r="C3">
        <v>1.24</v>
      </c>
      <c r="D3">
        <v>7.38</v>
      </c>
      <c r="F3">
        <v>13.893670463582795</v>
      </c>
      <c r="G3">
        <v>0.74</v>
      </c>
      <c r="H3">
        <v>14.24</v>
      </c>
      <c r="I3">
        <v>11.56</v>
      </c>
      <c r="J3">
        <v>1.29</v>
      </c>
      <c r="K3">
        <v>0.82</v>
      </c>
      <c r="N3">
        <v>98.043670463582799</v>
      </c>
      <c r="O3">
        <v>0.11777509026754651</v>
      </c>
      <c r="P3">
        <v>206.05538051865148</v>
      </c>
      <c r="Q3">
        <v>200</v>
      </c>
      <c r="R3">
        <v>191.38767873095287</v>
      </c>
      <c r="S3">
        <v>55.404303646167378</v>
      </c>
      <c r="T3">
        <v>303.71994107785707</v>
      </c>
      <c r="U3">
        <v>119.37179411763015</v>
      </c>
      <c r="V3">
        <v>73.654243410564789</v>
      </c>
      <c r="W3">
        <v>252.64062881240017</v>
      </c>
      <c r="X3">
        <v>206.05538051865148</v>
      </c>
    </row>
    <row r="4" spans="1:24" x14ac:dyDescent="0.35">
      <c r="A4" t="s">
        <v>130</v>
      </c>
      <c r="B4">
        <v>47.19</v>
      </c>
      <c r="C4">
        <v>1.33</v>
      </c>
      <c r="D4">
        <v>7.54</v>
      </c>
      <c r="F4">
        <v>14.3578090186673</v>
      </c>
      <c r="G4">
        <v>0.68</v>
      </c>
      <c r="H4">
        <v>14.27</v>
      </c>
      <c r="I4">
        <v>11.46</v>
      </c>
      <c r="J4">
        <v>1.56</v>
      </c>
      <c r="K4">
        <v>0.81</v>
      </c>
      <c r="N4">
        <v>99.1978090186673</v>
      </c>
      <c r="O4">
        <v>0.10783684290168627</v>
      </c>
      <c r="P4">
        <v>197.19046386830416</v>
      </c>
      <c r="Q4">
        <v>200</v>
      </c>
      <c r="R4">
        <v>197.49071242386842</v>
      </c>
      <c r="S4">
        <v>63.10884263438696</v>
      </c>
      <c r="T4">
        <v>310.5876574793412</v>
      </c>
      <c r="U4">
        <v>121.87432268448642</v>
      </c>
      <c r="V4">
        <v>75.786374940126606</v>
      </c>
      <c r="W4">
        <v>256.78649566987576</v>
      </c>
      <c r="X4">
        <v>197.19046386830416</v>
      </c>
    </row>
    <row r="5" spans="1:24" x14ac:dyDescent="0.35">
      <c r="A5" t="s">
        <v>131</v>
      </c>
      <c r="B5">
        <v>45.95</v>
      </c>
      <c r="C5">
        <v>1.42</v>
      </c>
      <c r="D5">
        <v>7.52</v>
      </c>
      <c r="F5">
        <v>14.039719145098973</v>
      </c>
      <c r="G5">
        <v>0.68</v>
      </c>
      <c r="H5">
        <v>13.95</v>
      </c>
      <c r="I5">
        <v>11.68</v>
      </c>
      <c r="J5">
        <v>1.57</v>
      </c>
      <c r="K5">
        <v>0.94</v>
      </c>
      <c r="N5">
        <v>97.749719145098965</v>
      </c>
      <c r="O5">
        <v>6.8237172754773479E-2</v>
      </c>
      <c r="P5">
        <v>161.86755809725793</v>
      </c>
      <c r="Q5">
        <v>200</v>
      </c>
      <c r="R5">
        <v>205.83619636534084</v>
      </c>
      <c r="S5">
        <v>73.644276262628679</v>
      </c>
      <c r="T5">
        <v>319.97879307305482</v>
      </c>
      <c r="U5">
        <v>125.38149774098109</v>
      </c>
      <c r="V5">
        <v>109.8172062781082</v>
      </c>
      <c r="W5">
        <v>262.52273976972572</v>
      </c>
      <c r="X5">
        <v>161.86755809725793</v>
      </c>
    </row>
    <row r="6" spans="1:24" x14ac:dyDescent="0.35">
      <c r="A6" t="s">
        <v>132</v>
      </c>
      <c r="B6">
        <v>45.42</v>
      </c>
      <c r="C6">
        <v>1.43</v>
      </c>
      <c r="D6">
        <v>8.5</v>
      </c>
      <c r="F6">
        <v>16.187771571347163</v>
      </c>
      <c r="G6">
        <v>0.72</v>
      </c>
      <c r="H6">
        <v>12.49</v>
      </c>
      <c r="I6">
        <v>11.3</v>
      </c>
      <c r="J6">
        <v>1.47</v>
      </c>
      <c r="K6">
        <v>1.07</v>
      </c>
      <c r="N6">
        <v>98.587771571347147</v>
      </c>
      <c r="O6">
        <v>0.15502774046173595</v>
      </c>
      <c r="P6">
        <v>239.28474449186848</v>
      </c>
      <c r="Q6">
        <v>250</v>
      </c>
      <c r="R6">
        <v>277.35301445755522</v>
      </c>
      <c r="S6">
        <v>163.92791896060154</v>
      </c>
      <c r="T6">
        <v>400.45634723828903</v>
      </c>
      <c r="U6">
        <v>159.88973778148966</v>
      </c>
      <c r="V6">
        <v>123.75558537470405</v>
      </c>
      <c r="W6">
        <v>314.8557032920321</v>
      </c>
      <c r="X6">
        <v>239.28474449186848</v>
      </c>
    </row>
    <row r="7" spans="1:24" x14ac:dyDescent="0.35">
      <c r="A7" t="s">
        <v>133</v>
      </c>
      <c r="B7">
        <v>46.64</v>
      </c>
      <c r="C7">
        <v>1.46</v>
      </c>
      <c r="D7">
        <v>8.76</v>
      </c>
      <c r="F7">
        <v>15.406788422641226</v>
      </c>
      <c r="G7">
        <v>0.67</v>
      </c>
      <c r="H7">
        <v>13.54</v>
      </c>
      <c r="I7">
        <v>11.5</v>
      </c>
      <c r="J7">
        <v>1.53</v>
      </c>
      <c r="K7">
        <v>1.05</v>
      </c>
      <c r="N7">
        <v>100.55678842264122</v>
      </c>
      <c r="O7">
        <v>0.17008405786082359</v>
      </c>
      <c r="P7">
        <v>252.71497961185463</v>
      </c>
      <c r="Q7">
        <v>300</v>
      </c>
      <c r="R7">
        <v>280.36013005723328</v>
      </c>
      <c r="S7">
        <v>167.72413581693266</v>
      </c>
      <c r="T7">
        <v>403.84024091546814</v>
      </c>
      <c r="U7">
        <v>161.5326371783942</v>
      </c>
      <c r="V7">
        <v>94.153347840159768</v>
      </c>
      <c r="W7">
        <v>317.18080263813636</v>
      </c>
      <c r="X7">
        <v>252.71497961185463</v>
      </c>
    </row>
    <row r="8" spans="1:24" x14ac:dyDescent="0.35">
      <c r="A8" t="s">
        <v>134</v>
      </c>
      <c r="B8">
        <v>42.89</v>
      </c>
      <c r="C8">
        <v>1.54</v>
      </c>
      <c r="D8">
        <v>11.23</v>
      </c>
      <c r="F8">
        <v>17.957603058406548</v>
      </c>
      <c r="G8">
        <v>0.74</v>
      </c>
      <c r="H8">
        <v>10.56</v>
      </c>
      <c r="I8">
        <v>11.6</v>
      </c>
      <c r="J8">
        <v>1.64</v>
      </c>
      <c r="K8">
        <v>1.36</v>
      </c>
      <c r="N8">
        <v>99.517603058406536</v>
      </c>
      <c r="O8">
        <v>0.28951810773307574</v>
      </c>
      <c r="P8">
        <v>359.25015209790354</v>
      </c>
      <c r="Q8">
        <v>500</v>
      </c>
      <c r="R8">
        <v>480.88680859105671</v>
      </c>
      <c r="S8">
        <v>420.87129027807146</v>
      </c>
      <c r="T8">
        <v>629.4920115587305</v>
      </c>
      <c r="U8">
        <v>319.38686322148459</v>
      </c>
      <c r="V8">
        <v>233.1096651780953</v>
      </c>
      <c r="W8">
        <v>494.92395753737679</v>
      </c>
      <c r="X8">
        <v>359.25015209790354</v>
      </c>
    </row>
    <row r="9" spans="1:24" x14ac:dyDescent="0.35">
      <c r="A9" t="s">
        <v>135</v>
      </c>
      <c r="B9">
        <v>43.52</v>
      </c>
      <c r="C9">
        <v>1.53</v>
      </c>
      <c r="D9">
        <v>11.33</v>
      </c>
      <c r="F9">
        <v>11.633764081883136</v>
      </c>
      <c r="G9">
        <v>0.37</v>
      </c>
      <c r="H9">
        <v>14.85</v>
      </c>
      <c r="I9">
        <v>11.21</v>
      </c>
      <c r="J9">
        <v>2.08</v>
      </c>
      <c r="K9">
        <v>1.06</v>
      </c>
      <c r="N9">
        <v>97.583764081883132</v>
      </c>
      <c r="O9">
        <v>0.31964162565452914</v>
      </c>
      <c r="P9">
        <v>386.12033008383997</v>
      </c>
      <c r="Q9">
        <v>500</v>
      </c>
      <c r="R9">
        <v>480.27173247519374</v>
      </c>
      <c r="S9">
        <v>420.09481120981889</v>
      </c>
      <c r="T9">
        <v>628.79986916830308</v>
      </c>
      <c r="U9">
        <v>318.71973323474282</v>
      </c>
      <c r="V9">
        <v>155.38029535497543</v>
      </c>
      <c r="W9">
        <v>494.31038852682889</v>
      </c>
      <c r="X9">
        <v>386.12033008383997</v>
      </c>
    </row>
    <row r="10" spans="1:24" x14ac:dyDescent="0.35">
      <c r="A10" t="s">
        <v>136</v>
      </c>
      <c r="B10">
        <v>44.76</v>
      </c>
      <c r="C10">
        <v>1.1000000000000001</v>
      </c>
      <c r="D10">
        <v>11.77</v>
      </c>
      <c r="F10">
        <v>7.272462630956035</v>
      </c>
      <c r="G10">
        <v>0.41</v>
      </c>
      <c r="H10">
        <v>17.86</v>
      </c>
      <c r="I10">
        <v>11.29</v>
      </c>
      <c r="J10">
        <v>1.83</v>
      </c>
      <c r="K10">
        <v>0.65</v>
      </c>
      <c r="N10">
        <v>96.94246263095603</v>
      </c>
      <c r="O10">
        <v>0.40718987457828248</v>
      </c>
      <c r="P10">
        <v>464.21336812382799</v>
      </c>
      <c r="Q10">
        <v>500</v>
      </c>
      <c r="R10">
        <v>497.85890906378302</v>
      </c>
      <c r="S10">
        <v>439.16314349711723</v>
      </c>
      <c r="T10">
        <v>648.59063998666818</v>
      </c>
      <c r="U10">
        <v>338.35655041097971</v>
      </c>
      <c r="V10">
        <v>135.48065504295025</v>
      </c>
      <c r="W10">
        <v>509.49977379131042</v>
      </c>
      <c r="X10">
        <v>464.21336812382799</v>
      </c>
    </row>
    <row r="11" spans="1:24" x14ac:dyDescent="0.35">
      <c r="A11" t="s">
        <v>137</v>
      </c>
      <c r="B11">
        <v>41.96</v>
      </c>
      <c r="C11">
        <v>1.22</v>
      </c>
      <c r="D11">
        <v>13</v>
      </c>
      <c r="F11">
        <v>19.781610547870574</v>
      </c>
      <c r="G11">
        <v>0.68</v>
      </c>
      <c r="H11">
        <v>8.81</v>
      </c>
      <c r="I11">
        <v>11.59</v>
      </c>
      <c r="J11">
        <v>1.52</v>
      </c>
      <c r="K11">
        <v>1.57</v>
      </c>
      <c r="N11">
        <v>100.13161054787058</v>
      </c>
      <c r="O11">
        <v>0.47044340103982973</v>
      </c>
      <c r="P11">
        <v>520.63551372752818</v>
      </c>
      <c r="Q11">
        <v>650</v>
      </c>
      <c r="R11">
        <v>612.36689332294065</v>
      </c>
      <c r="S11">
        <v>586.85324121619442</v>
      </c>
      <c r="T11">
        <v>777.44596033503478</v>
      </c>
      <c r="U11">
        <v>499.38294583230783</v>
      </c>
      <c r="V11">
        <v>334.02989264619885</v>
      </c>
      <c r="W11">
        <v>635.73992507709875</v>
      </c>
      <c r="X11">
        <v>520.63551372752818</v>
      </c>
    </row>
    <row r="12" spans="1:24" x14ac:dyDescent="0.35">
      <c r="A12" t="s">
        <v>138</v>
      </c>
      <c r="B12">
        <v>39.75</v>
      </c>
      <c r="C12">
        <v>1.21</v>
      </c>
      <c r="D12">
        <v>13.46</v>
      </c>
      <c r="F12">
        <v>22.123651739922725</v>
      </c>
      <c r="G12">
        <v>0.49</v>
      </c>
      <c r="H12">
        <v>6.16</v>
      </c>
      <c r="I12">
        <v>11.59</v>
      </c>
      <c r="J12">
        <v>1.39</v>
      </c>
      <c r="K12">
        <v>1.75</v>
      </c>
      <c r="N12">
        <v>97.923651739922718</v>
      </c>
      <c r="O12">
        <v>0.53039189075688098</v>
      </c>
      <c r="P12">
        <v>574.10956655513792</v>
      </c>
      <c r="Q12">
        <v>650</v>
      </c>
      <c r="R12">
        <v>683.27021797299096</v>
      </c>
      <c r="S12">
        <v>676.36240283115148</v>
      </c>
      <c r="T12">
        <v>857.23315308544591</v>
      </c>
      <c r="U12">
        <v>635.49931181621844</v>
      </c>
      <c r="V12">
        <v>523.53021703726961</v>
      </c>
      <c r="W12">
        <v>719.65746565799259</v>
      </c>
      <c r="X12">
        <v>574.10956655513792</v>
      </c>
    </row>
    <row r="13" spans="1:24" x14ac:dyDescent="0.35">
      <c r="A13" t="s">
        <v>139</v>
      </c>
      <c r="B13">
        <v>39.93</v>
      </c>
      <c r="C13">
        <v>1.2</v>
      </c>
      <c r="D13">
        <v>15.27</v>
      </c>
      <c r="F13">
        <v>20.113932594823751</v>
      </c>
      <c r="G13">
        <v>0.48</v>
      </c>
      <c r="H13">
        <v>7.11</v>
      </c>
      <c r="I13">
        <v>11.25</v>
      </c>
      <c r="J13">
        <v>1.53</v>
      </c>
      <c r="K13">
        <v>1.87</v>
      </c>
      <c r="N13">
        <v>98.753932594823766</v>
      </c>
      <c r="O13">
        <v>0.71367932254831556</v>
      </c>
      <c r="P13">
        <v>737.60195571309748</v>
      </c>
      <c r="Q13">
        <v>819.99999999999989</v>
      </c>
      <c r="R13">
        <v>799.13669936847157</v>
      </c>
      <c r="S13">
        <v>822.63356374175805</v>
      </c>
      <c r="T13">
        <v>987.61718415932</v>
      </c>
      <c r="U13">
        <v>942.27980300838453</v>
      </c>
      <c r="V13">
        <v>559.27481338542395</v>
      </c>
      <c r="W13">
        <v>868.8250058000616</v>
      </c>
      <c r="X13">
        <v>737.60195571309748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165-2B08-4D7D-A9A6-79B783253567}">
  <dimension ref="A1:AA44"/>
  <sheetViews>
    <sheetView workbookViewId="0">
      <selection activeCell="C1" activeCellId="1" sqref="Z1:Z1048576 C1:C1048576"/>
    </sheetView>
  </sheetViews>
  <sheetFormatPr defaultRowHeight="14.5" x14ac:dyDescent="0.35"/>
  <sheetData>
    <row r="1" spans="1:27" x14ac:dyDescent="0.35">
      <c r="A1" s="11" t="s">
        <v>81</v>
      </c>
      <c r="B1" s="11" t="s">
        <v>79</v>
      </c>
      <c r="C1" s="11" t="s">
        <v>83</v>
      </c>
      <c r="D1" s="11" t="s">
        <v>96</v>
      </c>
      <c r="E1" s="11" t="s">
        <v>108</v>
      </c>
      <c r="F1" s="10"/>
      <c r="G1" s="14" t="s">
        <v>84</v>
      </c>
      <c r="H1" s="10" t="s">
        <v>56</v>
      </c>
      <c r="I1" s="10" t="s">
        <v>55</v>
      </c>
      <c r="J1" s="10" t="s">
        <v>54</v>
      </c>
      <c r="K1" s="10" t="s">
        <v>53</v>
      </c>
      <c r="L1" s="10" t="s">
        <v>140</v>
      </c>
      <c r="M1" s="10" t="s">
        <v>52</v>
      </c>
      <c r="N1" s="10" t="s">
        <v>51</v>
      </c>
      <c r="O1" s="10" t="s">
        <v>50</v>
      </c>
      <c r="P1" s="10" t="s">
        <v>49</v>
      </c>
      <c r="Q1" s="10" t="s">
        <v>48</v>
      </c>
      <c r="R1" t="s">
        <v>91</v>
      </c>
      <c r="S1" t="s">
        <v>107</v>
      </c>
      <c r="T1" t="s">
        <v>82</v>
      </c>
      <c r="U1" t="s">
        <v>92</v>
      </c>
      <c r="V1" t="s">
        <v>60</v>
      </c>
      <c r="W1" t="s">
        <v>94</v>
      </c>
      <c r="X1" t="s">
        <v>105</v>
      </c>
      <c r="Y1" t="s">
        <v>93</v>
      </c>
      <c r="Z1" t="s">
        <v>126</v>
      </c>
      <c r="AA1" t="s">
        <v>125</v>
      </c>
    </row>
    <row r="2" spans="1:27" x14ac:dyDescent="0.35">
      <c r="A2" s="10" t="s">
        <v>82</v>
      </c>
      <c r="B2" s="3">
        <v>68</v>
      </c>
      <c r="C2" s="5">
        <v>200</v>
      </c>
      <c r="D2" s="10">
        <v>760</v>
      </c>
      <c r="E2" s="10"/>
      <c r="F2" s="4"/>
      <c r="G2" s="3"/>
      <c r="H2" s="7">
        <v>46.51</v>
      </c>
      <c r="I2" s="7">
        <v>1.32</v>
      </c>
      <c r="J2" s="7">
        <v>7.37</v>
      </c>
      <c r="K2" s="7"/>
      <c r="L2" s="7">
        <v>14.399475737518083</v>
      </c>
      <c r="M2" s="7">
        <v>0.7</v>
      </c>
      <c r="N2" s="7">
        <v>14.54</v>
      </c>
      <c r="O2" s="7">
        <v>11.64</v>
      </c>
      <c r="P2" s="7">
        <v>1.56</v>
      </c>
      <c r="Q2" s="7">
        <v>0.79</v>
      </c>
      <c r="S2">
        <v>200</v>
      </c>
      <c r="T2">
        <v>188.72512344486719</v>
      </c>
      <c r="U2">
        <v>52.043063639619461</v>
      </c>
      <c r="V2">
        <v>300.72377957389295</v>
      </c>
      <c r="W2">
        <v>118.29618403662172</v>
      </c>
      <c r="X2">
        <v>65.999371836045654</v>
      </c>
      <c r="Y2">
        <v>250.84490024747188</v>
      </c>
      <c r="Z2">
        <v>130.39270834941766</v>
      </c>
      <c r="AA2">
        <v>3.2951466759436832E-2</v>
      </c>
    </row>
    <row r="3" spans="1:27" x14ac:dyDescent="0.35">
      <c r="A3" s="10"/>
      <c r="B3" s="3" t="s">
        <v>61</v>
      </c>
      <c r="C3" s="5">
        <v>200</v>
      </c>
      <c r="D3" s="10">
        <v>780</v>
      </c>
      <c r="E3" s="10"/>
      <c r="F3" s="4"/>
      <c r="G3" s="3"/>
      <c r="H3" s="7">
        <v>46.88</v>
      </c>
      <c r="I3" s="7">
        <v>1.24</v>
      </c>
      <c r="J3" s="7">
        <v>7.38</v>
      </c>
      <c r="K3" s="7"/>
      <c r="L3" s="7">
        <v>13.893670463582795</v>
      </c>
      <c r="M3" s="7">
        <v>0.74</v>
      </c>
      <c r="N3" s="7">
        <v>14.24</v>
      </c>
      <c r="O3" s="7">
        <v>11.56</v>
      </c>
      <c r="P3" s="7">
        <v>1.29</v>
      </c>
      <c r="Q3" s="7">
        <v>0.82</v>
      </c>
      <c r="S3">
        <v>200</v>
      </c>
      <c r="T3">
        <v>191.38767873095287</v>
      </c>
      <c r="U3">
        <v>55.404303646167378</v>
      </c>
      <c r="V3">
        <v>303.71994107785707</v>
      </c>
      <c r="W3">
        <v>119.37179411763015</v>
      </c>
      <c r="X3">
        <v>73.654243410564789</v>
      </c>
      <c r="Y3">
        <v>252.64062881240017</v>
      </c>
      <c r="Z3">
        <v>206.05538051865148</v>
      </c>
      <c r="AA3">
        <v>0.11777509026754651</v>
      </c>
    </row>
    <row r="4" spans="1:27" x14ac:dyDescent="0.35">
      <c r="A4" s="10"/>
      <c r="B4" s="3">
        <v>107</v>
      </c>
      <c r="C4" s="5">
        <v>200</v>
      </c>
      <c r="D4" s="10">
        <v>780</v>
      </c>
      <c r="E4" s="10"/>
      <c r="F4" s="4"/>
      <c r="G4" s="3"/>
      <c r="H4" s="7">
        <v>47.19</v>
      </c>
      <c r="I4" s="7">
        <v>1.33</v>
      </c>
      <c r="J4" s="7">
        <v>7.54</v>
      </c>
      <c r="K4" s="7"/>
      <c r="L4" s="7">
        <v>14.3578090186673</v>
      </c>
      <c r="M4" s="7">
        <v>0.68</v>
      </c>
      <c r="N4" s="7">
        <v>14.27</v>
      </c>
      <c r="O4" s="7">
        <v>11.46</v>
      </c>
      <c r="P4" s="7">
        <v>1.56</v>
      </c>
      <c r="Q4" s="7">
        <v>0.81</v>
      </c>
      <c r="S4">
        <v>200</v>
      </c>
      <c r="T4">
        <v>197.49071242386842</v>
      </c>
      <c r="U4">
        <v>63.10884263438696</v>
      </c>
      <c r="V4">
        <v>310.5876574793412</v>
      </c>
      <c r="W4">
        <v>121.87432268448642</v>
      </c>
      <c r="X4">
        <v>75.786374940126606</v>
      </c>
      <c r="Y4">
        <v>256.78649566987576</v>
      </c>
      <c r="Z4">
        <v>197.19046386830416</v>
      </c>
      <c r="AA4">
        <v>0.10783684290168627</v>
      </c>
    </row>
    <row r="5" spans="1:27" x14ac:dyDescent="0.35">
      <c r="A5" s="10"/>
      <c r="B5" s="3">
        <v>74</v>
      </c>
      <c r="C5" s="5">
        <v>200</v>
      </c>
      <c r="D5" s="10">
        <v>760</v>
      </c>
      <c r="E5" s="10"/>
      <c r="F5" s="4"/>
      <c r="G5" s="3"/>
      <c r="H5" s="7">
        <v>45.95</v>
      </c>
      <c r="I5" s="7">
        <v>1.42</v>
      </c>
      <c r="J5" s="7">
        <v>7.52</v>
      </c>
      <c r="K5" s="7"/>
      <c r="L5" s="7">
        <v>14.039719145098973</v>
      </c>
      <c r="M5" s="7">
        <v>0.68</v>
      </c>
      <c r="N5" s="7">
        <v>13.95</v>
      </c>
      <c r="O5" s="7">
        <v>11.68</v>
      </c>
      <c r="P5" s="7">
        <v>1.57</v>
      </c>
      <c r="Q5" s="7">
        <v>0.94</v>
      </c>
      <c r="S5">
        <v>200</v>
      </c>
      <c r="T5">
        <v>205.83619636534084</v>
      </c>
      <c r="U5">
        <v>73.644276262628679</v>
      </c>
      <c r="V5">
        <v>319.97879307305482</v>
      </c>
      <c r="W5">
        <v>125.38149774098109</v>
      </c>
      <c r="X5">
        <v>109.8172062781082</v>
      </c>
      <c r="Y5">
        <v>262.52273976972572</v>
      </c>
      <c r="Z5">
        <v>161.86755809725793</v>
      </c>
      <c r="AA5">
        <v>6.8237172754773479E-2</v>
      </c>
    </row>
    <row r="6" spans="1:27" x14ac:dyDescent="0.35">
      <c r="A6" s="10"/>
      <c r="B6" s="3">
        <v>109</v>
      </c>
      <c r="C6" s="5">
        <v>250</v>
      </c>
      <c r="D6" s="10">
        <v>760</v>
      </c>
      <c r="E6" s="10"/>
      <c r="F6" s="4"/>
      <c r="G6" s="3"/>
      <c r="H6" s="7">
        <v>45.42</v>
      </c>
      <c r="I6" s="7">
        <v>1.43</v>
      </c>
      <c r="J6" s="7">
        <v>8.5</v>
      </c>
      <c r="K6" s="7"/>
      <c r="L6" s="7">
        <v>16.187771571347163</v>
      </c>
      <c r="M6" s="7">
        <v>0.72</v>
      </c>
      <c r="N6" s="7">
        <v>12.49</v>
      </c>
      <c r="O6" s="7">
        <v>11.3</v>
      </c>
      <c r="P6" s="7">
        <v>1.47</v>
      </c>
      <c r="Q6" s="7">
        <v>1.07</v>
      </c>
      <c r="S6">
        <v>250</v>
      </c>
      <c r="T6">
        <v>277.35301445755522</v>
      </c>
      <c r="U6">
        <v>163.92791896060154</v>
      </c>
      <c r="V6">
        <v>400.45634723828903</v>
      </c>
      <c r="W6">
        <v>159.88973778148966</v>
      </c>
      <c r="X6">
        <v>123.75558537470405</v>
      </c>
      <c r="Y6">
        <v>314.8557032920321</v>
      </c>
      <c r="Z6">
        <v>239.28474449186848</v>
      </c>
      <c r="AA6">
        <v>0.15502774046173595</v>
      </c>
    </row>
    <row r="7" spans="1:27" x14ac:dyDescent="0.35">
      <c r="A7" s="10"/>
      <c r="B7" s="3">
        <v>115</v>
      </c>
      <c r="C7" s="5">
        <v>300</v>
      </c>
      <c r="D7" s="10">
        <v>750</v>
      </c>
      <c r="E7" s="10"/>
      <c r="F7" s="4"/>
      <c r="G7" s="3"/>
      <c r="H7" s="7">
        <v>46.64</v>
      </c>
      <c r="I7" s="7">
        <v>1.46</v>
      </c>
      <c r="J7" s="7">
        <v>8.76</v>
      </c>
      <c r="K7" s="7"/>
      <c r="L7" s="7">
        <v>15.406788422641226</v>
      </c>
      <c r="M7" s="7">
        <v>0.67</v>
      </c>
      <c r="N7" s="7">
        <v>13.54</v>
      </c>
      <c r="O7" s="7">
        <v>11.5</v>
      </c>
      <c r="P7" s="7">
        <v>1.53</v>
      </c>
      <c r="Q7" s="7">
        <v>1.05</v>
      </c>
      <c r="S7">
        <v>300</v>
      </c>
      <c r="T7">
        <v>280.36013005723328</v>
      </c>
      <c r="U7">
        <v>167.72413581693266</v>
      </c>
      <c r="V7">
        <v>403.84024091546814</v>
      </c>
      <c r="W7">
        <v>161.5326371783942</v>
      </c>
      <c r="X7">
        <v>94.153347840159768</v>
      </c>
      <c r="Y7">
        <v>317.18080263813636</v>
      </c>
      <c r="Z7">
        <v>252.71497961185463</v>
      </c>
      <c r="AA7">
        <v>0.17008405786082359</v>
      </c>
    </row>
    <row r="8" spans="1:27" x14ac:dyDescent="0.35">
      <c r="A8" s="10"/>
      <c r="B8" s="3">
        <v>106</v>
      </c>
      <c r="C8" s="5">
        <v>500</v>
      </c>
      <c r="D8" s="10">
        <v>780</v>
      </c>
      <c r="E8" s="10"/>
      <c r="F8" s="4"/>
      <c r="G8" s="3"/>
      <c r="H8" s="7">
        <v>42.89</v>
      </c>
      <c r="I8" s="7">
        <v>1.54</v>
      </c>
      <c r="J8" s="7">
        <v>11.23</v>
      </c>
      <c r="K8" s="7"/>
      <c r="L8" s="7">
        <v>17.957603058406548</v>
      </c>
      <c r="M8" s="7">
        <v>0.74</v>
      </c>
      <c r="N8" s="7">
        <v>10.56</v>
      </c>
      <c r="O8" s="7">
        <v>11.6</v>
      </c>
      <c r="P8" s="7">
        <v>1.64</v>
      </c>
      <c r="Q8" s="7">
        <v>1.36</v>
      </c>
      <c r="S8">
        <v>500</v>
      </c>
      <c r="T8">
        <v>480.88680859105671</v>
      </c>
      <c r="U8">
        <v>420.87129027807146</v>
      </c>
      <c r="V8">
        <v>629.4920115587305</v>
      </c>
      <c r="W8">
        <v>319.38686322148459</v>
      </c>
      <c r="X8">
        <v>233.1096651780953</v>
      </c>
      <c r="Y8">
        <v>494.92395753737679</v>
      </c>
      <c r="Z8">
        <v>359.25015209790354</v>
      </c>
      <c r="AA8">
        <v>0.28951810773307574</v>
      </c>
    </row>
    <row r="9" spans="1:27" x14ac:dyDescent="0.35">
      <c r="A9" s="10"/>
      <c r="B9" s="3" t="s">
        <v>62</v>
      </c>
      <c r="C9" s="5">
        <v>500</v>
      </c>
      <c r="D9" s="10">
        <v>750</v>
      </c>
      <c r="E9" s="10"/>
      <c r="F9" s="4"/>
      <c r="G9" s="3"/>
      <c r="H9" s="7">
        <v>43.52</v>
      </c>
      <c r="I9" s="7">
        <v>1.53</v>
      </c>
      <c r="J9" s="7">
        <v>11.33</v>
      </c>
      <c r="K9" s="7"/>
      <c r="L9" s="7">
        <v>11.633764081883136</v>
      </c>
      <c r="M9" s="7">
        <v>0.37</v>
      </c>
      <c r="N9" s="7">
        <v>14.85</v>
      </c>
      <c r="O9" s="7">
        <v>11.21</v>
      </c>
      <c r="P9" s="7">
        <v>2.08</v>
      </c>
      <c r="Q9" s="7">
        <v>1.06</v>
      </c>
      <c r="S9">
        <v>500</v>
      </c>
      <c r="T9">
        <v>480.27173247519374</v>
      </c>
      <c r="U9">
        <v>420.09481120981889</v>
      </c>
      <c r="V9">
        <v>628.79986916830308</v>
      </c>
      <c r="W9">
        <v>318.71973323474282</v>
      </c>
      <c r="X9">
        <v>155.38029535497543</v>
      </c>
      <c r="Y9">
        <v>494.31038852682889</v>
      </c>
      <c r="Z9">
        <v>386.12033008383997</v>
      </c>
      <c r="AA9">
        <v>0.31964162565452914</v>
      </c>
    </row>
    <row r="10" spans="1:27" x14ac:dyDescent="0.35">
      <c r="A10" s="10"/>
      <c r="B10" s="3">
        <v>17</v>
      </c>
      <c r="C10" s="5">
        <v>500</v>
      </c>
      <c r="D10" s="10">
        <v>750</v>
      </c>
      <c r="E10" s="10"/>
      <c r="F10" s="4"/>
      <c r="G10" s="3"/>
      <c r="H10" s="7">
        <v>44.76</v>
      </c>
      <c r="I10" s="7">
        <v>1.1000000000000001</v>
      </c>
      <c r="J10" s="7">
        <v>11.77</v>
      </c>
      <c r="K10" s="7"/>
      <c r="L10" s="7">
        <v>7.272462630956035</v>
      </c>
      <c r="M10" s="7">
        <v>0.41</v>
      </c>
      <c r="N10" s="7">
        <v>17.86</v>
      </c>
      <c r="O10" s="7">
        <v>11.29</v>
      </c>
      <c r="P10" s="7">
        <v>1.83</v>
      </c>
      <c r="Q10" s="7">
        <v>0.65</v>
      </c>
      <c r="S10">
        <v>500</v>
      </c>
      <c r="T10">
        <v>497.85890906378302</v>
      </c>
      <c r="U10">
        <v>439.16314349711723</v>
      </c>
      <c r="V10">
        <v>648.59063998666818</v>
      </c>
      <c r="W10">
        <v>338.35655041097971</v>
      </c>
      <c r="X10">
        <v>135.48065504295025</v>
      </c>
      <c r="Y10">
        <v>509.49977379131042</v>
      </c>
      <c r="Z10">
        <v>464.21336812382799</v>
      </c>
      <c r="AA10">
        <v>0.40718987457828248</v>
      </c>
    </row>
    <row r="11" spans="1:27" x14ac:dyDescent="0.35">
      <c r="A11" s="10"/>
      <c r="B11" s="3">
        <v>129</v>
      </c>
      <c r="C11" s="5">
        <v>650</v>
      </c>
      <c r="D11" s="10">
        <v>750</v>
      </c>
      <c r="E11" s="10"/>
      <c r="F11" s="4"/>
      <c r="G11" s="3"/>
      <c r="H11" s="7">
        <v>41.96</v>
      </c>
      <c r="I11" s="7">
        <v>1.22</v>
      </c>
      <c r="J11" s="7">
        <v>13</v>
      </c>
      <c r="K11" s="7"/>
      <c r="L11" s="7">
        <v>19.781610547870574</v>
      </c>
      <c r="M11" s="7">
        <v>0.68</v>
      </c>
      <c r="N11" s="7">
        <v>8.81</v>
      </c>
      <c r="O11" s="7">
        <v>11.59</v>
      </c>
      <c r="P11" s="7">
        <v>1.52</v>
      </c>
      <c r="Q11" s="7">
        <v>1.57</v>
      </c>
      <c r="S11">
        <v>650</v>
      </c>
      <c r="T11">
        <v>612.36689332294065</v>
      </c>
      <c r="U11">
        <v>586.85324121619442</v>
      </c>
      <c r="V11">
        <v>777.44596033503478</v>
      </c>
      <c r="W11">
        <v>499.38294583230783</v>
      </c>
      <c r="X11">
        <v>334.02989264619885</v>
      </c>
      <c r="Y11">
        <v>635.73992507709875</v>
      </c>
      <c r="Z11">
        <v>520.63551372752818</v>
      </c>
      <c r="AA11">
        <v>0.47044340103982973</v>
      </c>
    </row>
    <row r="12" spans="1:27" x14ac:dyDescent="0.35">
      <c r="A12" s="10"/>
      <c r="B12" s="3">
        <v>120</v>
      </c>
      <c r="C12" s="5">
        <v>650</v>
      </c>
      <c r="D12" s="10">
        <v>750</v>
      </c>
      <c r="E12" s="10"/>
      <c r="F12" s="4"/>
      <c r="G12" s="3"/>
      <c r="H12" s="7">
        <v>39.75</v>
      </c>
      <c r="I12" s="7">
        <v>1.21</v>
      </c>
      <c r="J12" s="7">
        <v>13.46</v>
      </c>
      <c r="K12" s="7"/>
      <c r="L12" s="7">
        <v>22.123651739922725</v>
      </c>
      <c r="M12" s="7">
        <v>0.49</v>
      </c>
      <c r="N12" s="7">
        <v>6.16</v>
      </c>
      <c r="O12" s="7">
        <v>11.59</v>
      </c>
      <c r="P12" s="7">
        <v>1.39</v>
      </c>
      <c r="Q12" s="7">
        <v>1.75</v>
      </c>
      <c r="S12">
        <v>650</v>
      </c>
      <c r="T12">
        <v>683.27021797299096</v>
      </c>
      <c r="U12">
        <v>676.36240283115148</v>
      </c>
      <c r="V12">
        <v>857.23315308544591</v>
      </c>
      <c r="W12">
        <v>635.49931181621844</v>
      </c>
      <c r="X12">
        <v>523.53021703726961</v>
      </c>
      <c r="Y12">
        <v>719.65746565799259</v>
      </c>
      <c r="Z12">
        <v>574.10956655513792</v>
      </c>
      <c r="AA12">
        <v>0.53039189075688098</v>
      </c>
    </row>
    <row r="13" spans="1:27" x14ac:dyDescent="0.35">
      <c r="A13" s="10"/>
      <c r="B13" s="3">
        <v>119</v>
      </c>
      <c r="C13" s="5">
        <v>819.99999999999989</v>
      </c>
      <c r="D13" s="10">
        <v>750</v>
      </c>
      <c r="E13" s="10"/>
      <c r="F13" s="4"/>
      <c r="G13" s="3"/>
      <c r="H13" s="7">
        <v>39.93</v>
      </c>
      <c r="I13" s="7">
        <v>1.2</v>
      </c>
      <c r="J13" s="7">
        <v>15.27</v>
      </c>
      <c r="K13" s="7"/>
      <c r="L13" s="7">
        <v>20.113932594823751</v>
      </c>
      <c r="M13" s="7">
        <v>0.48</v>
      </c>
      <c r="N13" s="7">
        <v>7.11</v>
      </c>
      <c r="O13" s="7">
        <v>11.25</v>
      </c>
      <c r="P13" s="7">
        <v>1.53</v>
      </c>
      <c r="Q13" s="7">
        <v>1.87</v>
      </c>
      <c r="S13">
        <v>819.99999999999989</v>
      </c>
      <c r="T13">
        <v>799.13669936847157</v>
      </c>
      <c r="U13">
        <v>822.63356374175805</v>
      </c>
      <c r="V13">
        <v>987.61718415932</v>
      </c>
      <c r="W13">
        <v>942.27980300838453</v>
      </c>
      <c r="X13">
        <v>559.27481338542395</v>
      </c>
      <c r="Y13">
        <v>868.8250058000616</v>
      </c>
      <c r="Z13">
        <v>737.60195571309748</v>
      </c>
      <c r="AA13">
        <v>0.71367932254831556</v>
      </c>
    </row>
    <row r="14" spans="1:27" x14ac:dyDescent="0.35">
      <c r="A14" s="10" t="s">
        <v>60</v>
      </c>
      <c r="B14" s="12" t="s">
        <v>63</v>
      </c>
      <c r="C14" s="5">
        <v>1300</v>
      </c>
      <c r="D14" s="10">
        <v>655</v>
      </c>
      <c r="E14" s="42">
        <v>0</v>
      </c>
      <c r="F14" s="10"/>
      <c r="G14" s="5"/>
      <c r="H14" s="6">
        <v>40.520000000000003</v>
      </c>
      <c r="I14" s="6">
        <v>0.97</v>
      </c>
      <c r="J14" s="6">
        <v>19.22</v>
      </c>
      <c r="K14" s="6"/>
      <c r="L14" s="6">
        <v>16.430973943428246</v>
      </c>
      <c r="M14" s="6">
        <v>0.19</v>
      </c>
      <c r="N14" s="6">
        <v>6.86</v>
      </c>
      <c r="O14" s="6">
        <v>9.57</v>
      </c>
      <c r="P14" s="6">
        <v>2.2200000000000002</v>
      </c>
      <c r="Q14" s="6">
        <v>0.77</v>
      </c>
      <c r="S14">
        <v>1300</v>
      </c>
      <c r="T14">
        <v>1076.9501570740103</v>
      </c>
      <c r="U14">
        <v>1173.3484252423675</v>
      </c>
      <c r="V14">
        <v>1300.2394202534961</v>
      </c>
      <c r="W14">
        <v>2422.9392870863248</v>
      </c>
      <c r="X14">
        <v>633.49102678936242</v>
      </c>
      <c r="Y14">
        <v>1287.3034746250016</v>
      </c>
      <c r="Z14">
        <v>1333.1721445225025</v>
      </c>
      <c r="AA14">
        <v>1.3813589064153615</v>
      </c>
    </row>
    <row r="15" spans="1:27" x14ac:dyDescent="0.35">
      <c r="A15" s="10"/>
      <c r="B15" s="12" t="s">
        <v>64</v>
      </c>
      <c r="C15" s="5">
        <v>1150</v>
      </c>
      <c r="D15" s="10">
        <v>655</v>
      </c>
      <c r="E15" s="42">
        <v>0</v>
      </c>
      <c r="F15" s="10"/>
      <c r="G15" s="5"/>
      <c r="H15" s="6">
        <v>42.56</v>
      </c>
      <c r="I15" s="6">
        <v>0.44</v>
      </c>
      <c r="J15" s="6">
        <v>17.829999999999998</v>
      </c>
      <c r="K15" s="6"/>
      <c r="L15" s="6">
        <v>14.544091902486677</v>
      </c>
      <c r="M15" s="6">
        <v>0.56000000000000005</v>
      </c>
      <c r="N15" s="6">
        <v>8.86</v>
      </c>
      <c r="O15" s="6">
        <v>10.74</v>
      </c>
      <c r="P15" s="6">
        <v>1.76</v>
      </c>
      <c r="Q15" s="6">
        <v>0.91</v>
      </c>
      <c r="S15">
        <v>1150</v>
      </c>
      <c r="T15">
        <v>946.65361093073454</v>
      </c>
      <c r="U15">
        <v>1008.8605868487285</v>
      </c>
      <c r="V15">
        <v>1153.6173021348218</v>
      </c>
      <c r="W15">
        <v>1555.8697805269301</v>
      </c>
      <c r="X15">
        <v>648.10437713793146</v>
      </c>
      <c r="Y15">
        <v>1080.3455007797786</v>
      </c>
      <c r="Z15">
        <v>1211.6690737164697</v>
      </c>
      <c r="AA15">
        <v>1.245144701475863</v>
      </c>
    </row>
    <row r="16" spans="1:27" x14ac:dyDescent="0.35">
      <c r="A16" s="10"/>
      <c r="B16" s="12" t="s">
        <v>65</v>
      </c>
      <c r="C16" s="5">
        <v>950</v>
      </c>
      <c r="D16" s="10">
        <v>655</v>
      </c>
      <c r="E16" s="42">
        <v>0</v>
      </c>
      <c r="F16" s="10"/>
      <c r="G16" s="5"/>
      <c r="H16" s="6">
        <v>42.63</v>
      </c>
      <c r="I16" s="6">
        <v>1.21</v>
      </c>
      <c r="J16" s="6">
        <v>14.68</v>
      </c>
      <c r="K16" s="6"/>
      <c r="L16" s="6">
        <v>15.657022624944425</v>
      </c>
      <c r="M16" s="6">
        <v>0.23</v>
      </c>
      <c r="N16" s="6">
        <v>9.02</v>
      </c>
      <c r="O16" s="6">
        <v>10.3</v>
      </c>
      <c r="P16" s="6">
        <v>1.74</v>
      </c>
      <c r="Q16" s="6">
        <v>1</v>
      </c>
      <c r="S16">
        <v>950</v>
      </c>
      <c r="T16">
        <v>743.92488326610032</v>
      </c>
      <c r="U16">
        <v>752.93354057706256</v>
      </c>
      <c r="V16">
        <v>925.4875754956588</v>
      </c>
      <c r="W16">
        <v>781.02580588137585</v>
      </c>
      <c r="X16">
        <v>432.02235809794757</v>
      </c>
      <c r="Y16">
        <v>795.88256939207474</v>
      </c>
      <c r="Z16">
        <v>926.48070263210832</v>
      </c>
      <c r="AA16">
        <v>0.92542679667276717</v>
      </c>
    </row>
    <row r="17" spans="1:27" x14ac:dyDescent="0.35">
      <c r="A17" s="10"/>
      <c r="B17" s="12" t="s">
        <v>66</v>
      </c>
      <c r="C17" s="5">
        <v>750</v>
      </c>
      <c r="D17" s="10">
        <v>655</v>
      </c>
      <c r="E17" s="42">
        <v>0</v>
      </c>
      <c r="F17" s="10"/>
      <c r="G17" s="5"/>
      <c r="H17" s="6">
        <v>44.9</v>
      </c>
      <c r="I17" s="6">
        <v>1.23</v>
      </c>
      <c r="J17" s="6">
        <v>13.37</v>
      </c>
      <c r="K17" s="6"/>
      <c r="L17" s="6">
        <v>15.212050710434529</v>
      </c>
      <c r="M17" s="6">
        <v>0.4</v>
      </c>
      <c r="N17" s="6">
        <v>10.18</v>
      </c>
      <c r="O17" s="6">
        <v>10</v>
      </c>
      <c r="P17" s="6">
        <v>1.58</v>
      </c>
      <c r="Q17" s="6">
        <v>1.01</v>
      </c>
      <c r="S17">
        <v>750</v>
      </c>
      <c r="T17">
        <v>626.21658354294345</v>
      </c>
      <c r="U17">
        <v>604.33724730953134</v>
      </c>
      <c r="V17">
        <v>793.03095453059348</v>
      </c>
      <c r="W17">
        <v>523.45738677634586</v>
      </c>
      <c r="X17">
        <v>278.79311298191004</v>
      </c>
      <c r="Y17">
        <v>651.69230275748009</v>
      </c>
      <c r="Z17">
        <v>856.9592502713997</v>
      </c>
      <c r="AA17">
        <v>0.84748794873475308</v>
      </c>
    </row>
    <row r="18" spans="1:27" x14ac:dyDescent="0.35">
      <c r="A18" s="10"/>
      <c r="B18" s="12" t="s">
        <v>67</v>
      </c>
      <c r="C18" s="5">
        <v>600</v>
      </c>
      <c r="D18" s="10">
        <v>665</v>
      </c>
      <c r="E18" s="42">
        <v>0</v>
      </c>
      <c r="F18" s="10"/>
      <c r="G18" s="5"/>
      <c r="H18" s="6">
        <v>45.44</v>
      </c>
      <c r="I18" s="6">
        <v>0.78</v>
      </c>
      <c r="J18" s="6">
        <v>10.86</v>
      </c>
      <c r="K18" s="6"/>
      <c r="L18" s="6">
        <v>15.067060072264562</v>
      </c>
      <c r="M18" s="6">
        <v>0.2</v>
      </c>
      <c r="N18" s="6">
        <v>10.82</v>
      </c>
      <c r="O18" s="6">
        <v>11.47</v>
      </c>
      <c r="P18" s="6">
        <v>1.42</v>
      </c>
      <c r="Q18" s="6">
        <v>0.77</v>
      </c>
      <c r="S18">
        <v>600</v>
      </c>
      <c r="T18">
        <v>454.44066970448904</v>
      </c>
      <c r="U18">
        <v>387.48538444963856</v>
      </c>
      <c r="V18">
        <v>599.73229025847934</v>
      </c>
      <c r="W18">
        <v>291.92553051367452</v>
      </c>
      <c r="X18">
        <v>258.21404634538914</v>
      </c>
      <c r="Y18">
        <v>468.92249935768973</v>
      </c>
      <c r="Z18">
        <v>645.40422931912053</v>
      </c>
      <c r="AA18">
        <v>0.61031864273444003</v>
      </c>
    </row>
    <row r="19" spans="1:27" x14ac:dyDescent="0.35">
      <c r="A19" s="10"/>
      <c r="B19" s="12" t="s">
        <v>68</v>
      </c>
      <c r="C19" s="5">
        <v>450</v>
      </c>
      <c r="D19" s="10">
        <v>680</v>
      </c>
      <c r="E19" s="42">
        <v>0</v>
      </c>
      <c r="F19" s="10"/>
      <c r="G19" s="5"/>
      <c r="H19" s="6">
        <v>46</v>
      </c>
      <c r="I19" s="6">
        <v>0.76</v>
      </c>
      <c r="J19" s="6">
        <v>9.19</v>
      </c>
      <c r="K19" s="6"/>
      <c r="L19" s="6">
        <v>17.214925261912068</v>
      </c>
      <c r="M19" s="6">
        <v>0.24</v>
      </c>
      <c r="N19" s="6">
        <v>10.23</v>
      </c>
      <c r="O19" s="6">
        <v>10.85</v>
      </c>
      <c r="P19" s="6">
        <v>1.36</v>
      </c>
      <c r="Q19" s="6">
        <v>0.95</v>
      </c>
      <c r="S19">
        <v>450</v>
      </c>
      <c r="T19">
        <v>337.23715192404063</v>
      </c>
      <c r="U19">
        <v>239.52633363460424</v>
      </c>
      <c r="V19">
        <v>467.84369814620163</v>
      </c>
      <c r="W19">
        <v>195.98971672705662</v>
      </c>
      <c r="X19">
        <v>161.29436952951525</v>
      </c>
      <c r="Y19">
        <v>363.0521179310054</v>
      </c>
      <c r="Z19">
        <v>524.80386483676398</v>
      </c>
      <c r="AA19">
        <v>0.47511644039995971</v>
      </c>
    </row>
    <row r="20" spans="1:27" x14ac:dyDescent="0.35">
      <c r="A20" s="10"/>
      <c r="B20" s="12" t="s">
        <v>69</v>
      </c>
      <c r="C20" s="5">
        <v>350</v>
      </c>
      <c r="D20" s="10">
        <v>690</v>
      </c>
      <c r="E20" s="42">
        <v>0</v>
      </c>
      <c r="F20" s="10"/>
      <c r="G20" s="5"/>
      <c r="H20" s="6">
        <v>46.11</v>
      </c>
      <c r="I20" s="6">
        <v>1.17</v>
      </c>
      <c r="J20" s="6">
        <v>7.66</v>
      </c>
      <c r="K20" s="6"/>
      <c r="L20" s="6">
        <v>16.159990794722308</v>
      </c>
      <c r="M20" s="6">
        <v>0.43</v>
      </c>
      <c r="N20" s="6">
        <v>11.38</v>
      </c>
      <c r="O20" s="6">
        <v>11.4</v>
      </c>
      <c r="P20" s="6">
        <v>1.1299999999999999</v>
      </c>
      <c r="Q20" s="6">
        <v>0.76</v>
      </c>
      <c r="S20">
        <v>350</v>
      </c>
      <c r="T20">
        <v>226.15190797126354</v>
      </c>
      <c r="U20">
        <v>99.291061126843161</v>
      </c>
      <c r="V20">
        <v>342.83997209059436</v>
      </c>
      <c r="W20">
        <v>134.34684956287748</v>
      </c>
      <c r="X20">
        <v>122.58295172366303</v>
      </c>
      <c r="Y20">
        <v>276.81047893687543</v>
      </c>
      <c r="Z20">
        <v>333.87503341510654</v>
      </c>
      <c r="AA20">
        <v>0.26107066526357237</v>
      </c>
    </row>
    <row r="21" spans="1:27" x14ac:dyDescent="0.35">
      <c r="A21" s="10"/>
      <c r="B21" s="12" t="s">
        <v>70</v>
      </c>
      <c r="C21" s="5">
        <v>250</v>
      </c>
      <c r="D21" s="10">
        <v>700</v>
      </c>
      <c r="E21" s="42">
        <v>0</v>
      </c>
      <c r="F21" s="10"/>
      <c r="G21" s="5"/>
      <c r="H21" s="6">
        <v>47.59</v>
      </c>
      <c r="I21" s="6">
        <v>1.1100000000000001</v>
      </c>
      <c r="J21" s="6">
        <v>6.67</v>
      </c>
      <c r="K21" s="6"/>
      <c r="L21" s="6">
        <v>16.1989889223563</v>
      </c>
      <c r="M21" s="6">
        <v>0.36</v>
      </c>
      <c r="N21" s="6">
        <v>12.49</v>
      </c>
      <c r="O21" s="6">
        <v>10.89</v>
      </c>
      <c r="P21" s="6">
        <v>0.91</v>
      </c>
      <c r="Q21" s="6">
        <v>0.65</v>
      </c>
      <c r="S21">
        <v>250</v>
      </c>
      <c r="T21">
        <v>146.04800673639176</v>
      </c>
      <c r="U21">
        <v>-1.833012772498499</v>
      </c>
      <c r="V21">
        <v>252.69941183575045</v>
      </c>
      <c r="W21">
        <v>102.32044386780595</v>
      </c>
      <c r="X21">
        <v>47.953920840597732</v>
      </c>
      <c r="Y21">
        <v>223.13783807866378</v>
      </c>
      <c r="Z21">
        <v>284.14440246895367</v>
      </c>
      <c r="AA21">
        <v>0.20531883684860275</v>
      </c>
    </row>
    <row r="22" spans="1:27" x14ac:dyDescent="0.35">
      <c r="A22" s="10" t="s">
        <v>92</v>
      </c>
      <c r="B22" s="10" t="s">
        <v>71</v>
      </c>
      <c r="C22" s="5">
        <v>600</v>
      </c>
      <c r="D22" s="10">
        <v>750</v>
      </c>
      <c r="E22" s="10"/>
      <c r="F22" s="10"/>
      <c r="G22" s="5"/>
      <c r="H22" s="6">
        <v>40.659999999999997</v>
      </c>
      <c r="I22" s="6">
        <v>0.76</v>
      </c>
      <c r="J22" s="6">
        <v>13.26</v>
      </c>
      <c r="K22" s="6">
        <v>0.08</v>
      </c>
      <c r="L22" s="6">
        <v>15.44</v>
      </c>
      <c r="M22" s="6">
        <v>0.4</v>
      </c>
      <c r="N22" s="6">
        <v>9.2799999999999994</v>
      </c>
      <c r="O22" s="6">
        <v>11.88</v>
      </c>
      <c r="P22" s="6">
        <v>1.47</v>
      </c>
      <c r="Q22" s="6">
        <v>1.92</v>
      </c>
      <c r="S22">
        <v>600</v>
      </c>
      <c r="T22">
        <v>669.2792582452671</v>
      </c>
      <c r="U22">
        <v>658.70005650820906</v>
      </c>
      <c r="V22">
        <v>841.48918894739245</v>
      </c>
      <c r="W22">
        <v>605.98083476224667</v>
      </c>
      <c r="X22">
        <v>1214.7319272688901</v>
      </c>
      <c r="Y22">
        <v>702.65569423997147</v>
      </c>
      <c r="Z22">
        <v>676.26116153052931</v>
      </c>
      <c r="AA22">
        <v>0.64491161606561587</v>
      </c>
    </row>
    <row r="23" spans="1:27" x14ac:dyDescent="0.35">
      <c r="A23" s="10"/>
      <c r="B23" s="10" t="s">
        <v>72</v>
      </c>
      <c r="C23" s="5">
        <v>600</v>
      </c>
      <c r="D23" s="10">
        <v>750</v>
      </c>
      <c r="E23" s="10"/>
      <c r="F23" s="10"/>
      <c r="G23" s="5"/>
      <c r="H23" s="6">
        <v>41.86</v>
      </c>
      <c r="I23" s="6">
        <v>0.98</v>
      </c>
      <c r="J23" s="6">
        <v>12.81</v>
      </c>
      <c r="K23" s="6">
        <v>0.11</v>
      </c>
      <c r="L23" s="6">
        <v>13.78</v>
      </c>
      <c r="M23" s="6">
        <v>0.3</v>
      </c>
      <c r="N23" s="6">
        <v>11.18</v>
      </c>
      <c r="O23" s="6">
        <v>11.96</v>
      </c>
      <c r="P23" s="6">
        <v>1.53</v>
      </c>
      <c r="Q23" s="6">
        <v>1.75</v>
      </c>
      <c r="S23">
        <v>600</v>
      </c>
      <c r="T23">
        <v>614.13374245790396</v>
      </c>
      <c r="U23">
        <v>589.08373161352404</v>
      </c>
      <c r="V23">
        <v>779.43418773040719</v>
      </c>
      <c r="W23">
        <v>502.39149165837597</v>
      </c>
      <c r="X23">
        <v>551.0385545888272</v>
      </c>
      <c r="Y23">
        <v>637.76314911051202</v>
      </c>
      <c r="Z23">
        <v>603.39706542587908</v>
      </c>
      <c r="AA23">
        <v>0.56322540967026802</v>
      </c>
    </row>
    <row r="24" spans="1:27" x14ac:dyDescent="0.35">
      <c r="A24" s="10"/>
      <c r="B24" s="10" t="s">
        <v>73</v>
      </c>
      <c r="C24" s="5">
        <v>800</v>
      </c>
      <c r="D24" s="13">
        <v>750</v>
      </c>
      <c r="E24" s="13"/>
      <c r="F24" s="10"/>
      <c r="G24" s="5"/>
      <c r="H24" s="6">
        <v>39.44</v>
      </c>
      <c r="I24" s="6">
        <v>1.1599999999999999</v>
      </c>
      <c r="J24" s="6">
        <v>15.02</v>
      </c>
      <c r="K24" s="6">
        <v>0</v>
      </c>
      <c r="L24" s="6">
        <v>18.11</v>
      </c>
      <c r="M24" s="6">
        <v>0.36</v>
      </c>
      <c r="N24" s="6">
        <v>7.9</v>
      </c>
      <c r="O24" s="6">
        <v>11.45</v>
      </c>
      <c r="P24" s="6">
        <v>1.92</v>
      </c>
      <c r="Q24" s="6">
        <v>1.58</v>
      </c>
      <c r="S24">
        <v>800</v>
      </c>
      <c r="T24">
        <v>794.1248527217391</v>
      </c>
      <c r="U24">
        <v>816.30655166290444</v>
      </c>
      <c r="V24">
        <v>981.97737563959265</v>
      </c>
      <c r="W24">
        <v>926.36131945332863</v>
      </c>
      <c r="X24">
        <v>960.58372139917924</v>
      </c>
      <c r="Y24">
        <v>862.06375567902751</v>
      </c>
      <c r="Z24">
        <v>725.82165582044013</v>
      </c>
      <c r="AA24">
        <v>0.70047270831887909</v>
      </c>
    </row>
    <row r="25" spans="1:27" x14ac:dyDescent="0.35">
      <c r="A25" s="10"/>
      <c r="B25" s="10" t="s">
        <v>74</v>
      </c>
      <c r="C25" s="5">
        <v>800</v>
      </c>
      <c r="D25" s="13">
        <v>750</v>
      </c>
      <c r="E25" s="13"/>
      <c r="F25" s="10"/>
      <c r="G25" s="5"/>
      <c r="H25" s="6">
        <v>40.33</v>
      </c>
      <c r="I25" s="6">
        <v>1.64</v>
      </c>
      <c r="J25" s="6">
        <v>14.55</v>
      </c>
      <c r="K25" s="6">
        <v>0</v>
      </c>
      <c r="L25" s="6">
        <v>18.47</v>
      </c>
      <c r="M25" s="6">
        <v>0.24</v>
      </c>
      <c r="N25" s="6">
        <v>8.15</v>
      </c>
      <c r="O25" s="6">
        <v>11.5</v>
      </c>
      <c r="P25" s="6">
        <v>1.76</v>
      </c>
      <c r="Q25" s="6">
        <v>1.7</v>
      </c>
      <c r="S25">
        <v>800</v>
      </c>
      <c r="T25">
        <v>742.25023326248242</v>
      </c>
      <c r="U25">
        <v>750.81944340937491</v>
      </c>
      <c r="V25">
        <v>923.60309936865633</v>
      </c>
      <c r="W25">
        <v>776.59204445891658</v>
      </c>
      <c r="X25">
        <v>565.24026595559758</v>
      </c>
      <c r="Y25">
        <v>793.72310092531006</v>
      </c>
      <c r="Z25">
        <v>656.97290299271333</v>
      </c>
      <c r="AA25">
        <v>0.62328800783936478</v>
      </c>
    </row>
    <row r="26" spans="1:27" x14ac:dyDescent="0.35">
      <c r="A26" s="10"/>
      <c r="B26" s="10" t="s">
        <v>75</v>
      </c>
      <c r="C26" s="5">
        <v>1000</v>
      </c>
      <c r="D26" s="13">
        <v>750</v>
      </c>
      <c r="E26" s="13"/>
      <c r="F26" s="10"/>
      <c r="G26" s="5"/>
      <c r="H26" s="6">
        <v>38.68</v>
      </c>
      <c r="I26" s="6">
        <v>0.87</v>
      </c>
      <c r="J26" s="6">
        <v>16.82</v>
      </c>
      <c r="K26" s="6">
        <v>0.05</v>
      </c>
      <c r="L26" s="6">
        <v>16.739999999999998</v>
      </c>
      <c r="M26" s="6">
        <v>0.33</v>
      </c>
      <c r="N26" s="6">
        <v>8.57</v>
      </c>
      <c r="O26" s="6">
        <v>11.34</v>
      </c>
      <c r="P26" s="6">
        <v>1.95</v>
      </c>
      <c r="Q26" s="6">
        <v>1.77</v>
      </c>
      <c r="S26">
        <v>1000</v>
      </c>
      <c r="T26">
        <v>922.10507895181377</v>
      </c>
      <c r="U26">
        <v>977.87024151363687</v>
      </c>
      <c r="V26">
        <v>1125.9929493642157</v>
      </c>
      <c r="W26">
        <v>1431.2974373759928</v>
      </c>
      <c r="X26">
        <v>1211.3956364396754</v>
      </c>
      <c r="Y26">
        <v>1043.4673726597414</v>
      </c>
      <c r="Z26">
        <v>856.87731489137252</v>
      </c>
      <c r="AA26">
        <v>0.84739609292754769</v>
      </c>
    </row>
    <row r="27" spans="1:27" x14ac:dyDescent="0.35">
      <c r="A27" s="10"/>
      <c r="B27" s="10" t="s">
        <v>77</v>
      </c>
      <c r="C27" s="5">
        <v>1200</v>
      </c>
      <c r="D27" s="13">
        <v>750</v>
      </c>
      <c r="E27" s="13"/>
      <c r="F27" s="10"/>
      <c r="G27" s="5"/>
      <c r="H27" s="6">
        <v>39</v>
      </c>
      <c r="I27" s="6">
        <v>0.61</v>
      </c>
      <c r="J27" s="6">
        <v>20</v>
      </c>
      <c r="K27" s="6">
        <v>0</v>
      </c>
      <c r="L27" s="6">
        <v>17.059999999999999</v>
      </c>
      <c r="M27" s="6">
        <v>0.2</v>
      </c>
      <c r="N27" s="6">
        <v>6.34</v>
      </c>
      <c r="O27" s="6">
        <v>10.86</v>
      </c>
      <c r="P27" s="6">
        <v>2.08</v>
      </c>
      <c r="Q27" s="6">
        <v>1.78</v>
      </c>
      <c r="S27">
        <v>1200</v>
      </c>
      <c r="T27">
        <v>1139.4933401454698</v>
      </c>
      <c r="U27">
        <v>1252.3036492616561</v>
      </c>
      <c r="V27">
        <v>1370.6189832369821</v>
      </c>
      <c r="W27">
        <v>2996.9605821129694</v>
      </c>
      <c r="X27">
        <v>2459.4335332158162</v>
      </c>
      <c r="Y27">
        <v>1393.3514915593605</v>
      </c>
      <c r="Z27">
        <v>1280.444569672924</v>
      </c>
      <c r="AA27">
        <v>1.3222472754180763</v>
      </c>
    </row>
    <row r="28" spans="1:27" x14ac:dyDescent="0.35">
      <c r="A28" s="10"/>
      <c r="B28" s="10" t="s">
        <v>78</v>
      </c>
      <c r="C28" s="5">
        <v>1200</v>
      </c>
      <c r="D28" s="13">
        <v>750</v>
      </c>
      <c r="E28" s="13"/>
      <c r="F28" s="10"/>
      <c r="G28" s="5"/>
      <c r="H28" s="6">
        <v>39.4</v>
      </c>
      <c r="I28" s="6">
        <v>0.65</v>
      </c>
      <c r="J28" s="6">
        <v>19.61</v>
      </c>
      <c r="K28" s="6">
        <v>7.0000000000000007E-2</v>
      </c>
      <c r="L28" s="6">
        <v>16.3</v>
      </c>
      <c r="M28" s="6">
        <v>0.24</v>
      </c>
      <c r="N28" s="6">
        <v>6.66</v>
      </c>
      <c r="O28" s="6">
        <v>11.04</v>
      </c>
      <c r="P28" s="6">
        <v>2.13</v>
      </c>
      <c r="Q28" s="6">
        <v>1.72</v>
      </c>
      <c r="S28">
        <v>1200</v>
      </c>
      <c r="T28">
        <v>1107.9966422836296</v>
      </c>
      <c r="U28">
        <v>1212.5418604715321</v>
      </c>
      <c r="V28">
        <v>1335.1758906075827</v>
      </c>
      <c r="W28">
        <v>2692.6470820368913</v>
      </c>
      <c r="X28">
        <v>3338.818377026294</v>
      </c>
      <c r="Y28">
        <v>1339.4020178223016</v>
      </c>
      <c r="Z28">
        <v>1258.0905115373362</v>
      </c>
      <c r="AA28">
        <v>1.2971866721270584</v>
      </c>
    </row>
    <row r="29" spans="1:27" x14ac:dyDescent="0.35">
      <c r="A29" s="10" t="s">
        <v>95</v>
      </c>
      <c r="B29" s="10">
        <v>205</v>
      </c>
      <c r="C29" s="5">
        <v>1000</v>
      </c>
      <c r="D29" s="10">
        <v>850</v>
      </c>
      <c r="E29" s="10"/>
      <c r="F29" s="10"/>
      <c r="G29" s="5"/>
      <c r="H29" s="5">
        <v>45.91</v>
      </c>
      <c r="I29" s="6">
        <v>1.87</v>
      </c>
      <c r="J29" s="6">
        <v>13.6</v>
      </c>
      <c r="K29" s="6"/>
      <c r="L29" s="6">
        <v>15.18</v>
      </c>
      <c r="M29" s="6">
        <v>0.22</v>
      </c>
      <c r="N29" s="6">
        <v>9.41</v>
      </c>
      <c r="O29" s="6">
        <v>9.6</v>
      </c>
      <c r="P29" s="6">
        <v>2.16</v>
      </c>
      <c r="Q29" s="6">
        <v>1.6</v>
      </c>
      <c r="S29">
        <v>1000</v>
      </c>
      <c r="T29">
        <v>627.08416261380228</v>
      </c>
      <c r="U29">
        <v>605.43248897345222</v>
      </c>
      <c r="V29">
        <v>794.00723736210352</v>
      </c>
      <c r="W29">
        <v>525.00352928527968</v>
      </c>
      <c r="X29">
        <v>1762.7197168287189</v>
      </c>
      <c r="Y29">
        <v>652.6986997368798</v>
      </c>
      <c r="Z29">
        <v>894.41942267922934</v>
      </c>
      <c r="AA29">
        <v>0.88948365771214055</v>
      </c>
    </row>
    <row r="30" spans="1:27" x14ac:dyDescent="0.35">
      <c r="A30" s="10"/>
      <c r="B30" s="10">
        <v>205</v>
      </c>
      <c r="C30" s="5">
        <v>1000</v>
      </c>
      <c r="D30" s="10">
        <v>850</v>
      </c>
      <c r="E30" s="10"/>
      <c r="F30" s="10"/>
      <c r="G30" s="5"/>
      <c r="H30" s="5">
        <v>44.03</v>
      </c>
      <c r="I30" s="6">
        <v>1.33</v>
      </c>
      <c r="J30" s="6">
        <v>13.87</v>
      </c>
      <c r="K30" s="6"/>
      <c r="L30" s="6">
        <v>17.170000000000002</v>
      </c>
      <c r="M30" s="6">
        <v>0.39</v>
      </c>
      <c r="N30" s="6">
        <v>8.3699999999999992</v>
      </c>
      <c r="O30" s="6">
        <v>9.52</v>
      </c>
      <c r="P30" s="6">
        <v>2.2000000000000002</v>
      </c>
      <c r="Q30" s="6">
        <v>1.31</v>
      </c>
      <c r="S30">
        <v>1000</v>
      </c>
      <c r="T30">
        <v>671.17422604186027</v>
      </c>
      <c r="U30">
        <v>661.09228535780926</v>
      </c>
      <c r="V30">
        <v>843.62158769722328</v>
      </c>
      <c r="W30">
        <v>609.89716092484002</v>
      </c>
      <c r="X30">
        <v>1393.2806432895313</v>
      </c>
      <c r="Y30">
        <v>704.94570695864672</v>
      </c>
      <c r="Z30">
        <v>887.41489548307925</v>
      </c>
      <c r="AA30">
        <v>0.8816310487478467</v>
      </c>
    </row>
    <row r="31" spans="1:27" x14ac:dyDescent="0.35">
      <c r="A31" s="10" t="s">
        <v>93</v>
      </c>
      <c r="B31" s="4" t="s">
        <v>0</v>
      </c>
      <c r="C31" s="4">
        <v>100</v>
      </c>
      <c r="D31" s="3">
        <v>750</v>
      </c>
      <c r="E31" s="3"/>
      <c r="F31" s="3"/>
      <c r="G31" s="4"/>
      <c r="H31" s="7">
        <v>50.04</v>
      </c>
      <c r="I31" s="7">
        <v>0.67</v>
      </c>
      <c r="J31" s="7">
        <v>4.3099999999999996</v>
      </c>
      <c r="K31" s="15">
        <v>0</v>
      </c>
      <c r="L31" s="7">
        <v>17.48</v>
      </c>
      <c r="M31" s="7">
        <v>0.44</v>
      </c>
      <c r="N31" s="7">
        <v>12.68</v>
      </c>
      <c r="O31" s="7">
        <v>11.06</v>
      </c>
      <c r="P31" s="7">
        <v>0.92</v>
      </c>
      <c r="Q31" s="7">
        <v>0.39</v>
      </c>
      <c r="S31">
        <v>100</v>
      </c>
      <c r="T31">
        <v>-31.332310868110369</v>
      </c>
      <c r="U31">
        <v>-225.75993854272096</v>
      </c>
      <c r="V31">
        <v>53.094137179147658</v>
      </c>
      <c r="W31">
        <v>55.985922947866264</v>
      </c>
      <c r="X31">
        <v>29.584752169887736</v>
      </c>
      <c r="Y31">
        <v>129.68425630787004</v>
      </c>
      <c r="Z31">
        <v>165.29043939626757</v>
      </c>
      <c r="AA31">
        <v>7.2074483628102648E-2</v>
      </c>
    </row>
    <row r="32" spans="1:27" x14ac:dyDescent="0.35">
      <c r="A32" s="10"/>
      <c r="B32" s="4" t="s">
        <v>1</v>
      </c>
      <c r="C32" s="4">
        <v>200</v>
      </c>
      <c r="D32" s="3">
        <v>715</v>
      </c>
      <c r="E32" s="3"/>
      <c r="F32" s="3"/>
      <c r="G32" s="4"/>
      <c r="H32" s="7">
        <v>48.42</v>
      </c>
      <c r="I32" s="7">
        <v>0.91</v>
      </c>
      <c r="J32" s="7">
        <v>4.71</v>
      </c>
      <c r="K32" s="15">
        <v>0.01</v>
      </c>
      <c r="L32" s="7">
        <v>18.309999999999999</v>
      </c>
      <c r="M32" s="7">
        <v>0.37</v>
      </c>
      <c r="N32" s="7">
        <v>11.41</v>
      </c>
      <c r="O32" s="7">
        <v>10.88</v>
      </c>
      <c r="P32" s="7">
        <v>1.02</v>
      </c>
      <c r="Q32" s="7">
        <v>0.46</v>
      </c>
      <c r="S32">
        <v>200</v>
      </c>
      <c r="T32">
        <v>5.4807940766579577</v>
      </c>
      <c r="U32">
        <v>-179.28665712308441</v>
      </c>
      <c r="V32">
        <v>94.519758819123339</v>
      </c>
      <c r="W32">
        <v>63.449697987119677</v>
      </c>
      <c r="X32">
        <v>37.281238324516913</v>
      </c>
      <c r="Y32">
        <v>146.20180925550881</v>
      </c>
      <c r="Z32">
        <v>171.26898954379166</v>
      </c>
      <c r="AA32">
        <v>7.877689410738975E-2</v>
      </c>
    </row>
    <row r="33" spans="1:27" x14ac:dyDescent="0.35">
      <c r="A33" s="10"/>
      <c r="B33" s="4" t="s">
        <v>2</v>
      </c>
      <c r="C33" s="4">
        <v>430</v>
      </c>
      <c r="D33" s="3">
        <v>715</v>
      </c>
      <c r="E33" s="3"/>
      <c r="F33" s="3"/>
      <c r="G33" s="4"/>
      <c r="H33" s="7">
        <v>44.14</v>
      </c>
      <c r="I33" s="7">
        <v>1.41</v>
      </c>
      <c r="J33" s="7">
        <v>9.6</v>
      </c>
      <c r="K33" s="15">
        <v>0</v>
      </c>
      <c r="L33" s="7">
        <v>19.18</v>
      </c>
      <c r="M33" s="7">
        <v>0.35</v>
      </c>
      <c r="N33" s="7">
        <v>10.039999999999999</v>
      </c>
      <c r="O33" s="7">
        <v>10.42</v>
      </c>
      <c r="P33" s="7">
        <v>1.57</v>
      </c>
      <c r="Q33" s="7">
        <v>1.02</v>
      </c>
      <c r="S33">
        <v>430</v>
      </c>
      <c r="T33">
        <v>370.56317914603267</v>
      </c>
      <c r="U33">
        <v>281.59748856733182</v>
      </c>
      <c r="V33">
        <v>505.34532688773413</v>
      </c>
      <c r="W33">
        <v>219.5005916034626</v>
      </c>
      <c r="X33">
        <v>96.099159364489765</v>
      </c>
      <c r="Y33">
        <v>391.60121397934569</v>
      </c>
      <c r="Z33">
        <v>371.05768323361934</v>
      </c>
      <c r="AA33">
        <v>0.30275525026190508</v>
      </c>
    </row>
    <row r="34" spans="1:27" x14ac:dyDescent="0.35">
      <c r="A34" s="10"/>
      <c r="B34" s="4" t="s">
        <v>6</v>
      </c>
      <c r="C34" s="4">
        <v>100</v>
      </c>
      <c r="D34" s="3">
        <v>760</v>
      </c>
      <c r="E34" s="3"/>
      <c r="F34" s="3"/>
      <c r="G34" s="4"/>
      <c r="H34" s="7">
        <v>50.51</v>
      </c>
      <c r="I34" s="7">
        <v>0.61</v>
      </c>
      <c r="J34" s="7">
        <v>3.85</v>
      </c>
      <c r="K34" s="15">
        <v>0</v>
      </c>
      <c r="L34" s="7">
        <v>17.59</v>
      </c>
      <c r="M34" s="7">
        <v>0.4</v>
      </c>
      <c r="N34" s="7">
        <v>12.69</v>
      </c>
      <c r="O34" s="7">
        <v>10.73</v>
      </c>
      <c r="P34" s="7">
        <v>0.87</v>
      </c>
      <c r="Q34" s="7">
        <v>0.37</v>
      </c>
      <c r="S34">
        <v>100</v>
      </c>
      <c r="T34">
        <v>-64.385453518929168</v>
      </c>
      <c r="U34">
        <v>-267.48660089623689</v>
      </c>
      <c r="V34">
        <v>15.899584219833818</v>
      </c>
      <c r="W34">
        <v>50.035623720793424</v>
      </c>
      <c r="X34">
        <v>24.927372408802476</v>
      </c>
      <c r="Y34">
        <v>116.13791868408401</v>
      </c>
      <c r="Z34">
        <v>169.44774759911695</v>
      </c>
      <c r="AA34">
        <v>7.6735143048337395E-2</v>
      </c>
    </row>
    <row r="35" spans="1:27" x14ac:dyDescent="0.35">
      <c r="A35" s="10"/>
      <c r="B35" s="4" t="s">
        <v>7</v>
      </c>
      <c r="C35" s="4">
        <v>200</v>
      </c>
      <c r="D35" s="3">
        <v>705</v>
      </c>
      <c r="E35" s="3"/>
      <c r="F35" s="3"/>
      <c r="G35" s="4"/>
      <c r="H35" s="7">
        <v>48.72</v>
      </c>
      <c r="I35" s="7">
        <v>0.65</v>
      </c>
      <c r="J35" s="7">
        <v>6.14</v>
      </c>
      <c r="K35" s="15">
        <v>0</v>
      </c>
      <c r="L35" s="7">
        <v>18.04</v>
      </c>
      <c r="M35" s="7">
        <v>0.51</v>
      </c>
      <c r="N35" s="7">
        <v>11.74</v>
      </c>
      <c r="O35" s="7">
        <v>11.33</v>
      </c>
      <c r="P35" s="7">
        <v>0.63</v>
      </c>
      <c r="Q35" s="7">
        <v>0.36</v>
      </c>
      <c r="S35">
        <v>200</v>
      </c>
      <c r="T35">
        <v>103.05358182789632</v>
      </c>
      <c r="U35">
        <v>-56.10966265698201</v>
      </c>
      <c r="V35">
        <v>204.31797860538686</v>
      </c>
      <c r="W35">
        <v>88.406790202681506</v>
      </c>
      <c r="X35">
        <v>39.203248810314911</v>
      </c>
      <c r="Y35">
        <v>197.27305965392424</v>
      </c>
      <c r="Z35">
        <v>287.31679431286113</v>
      </c>
      <c r="AA35">
        <v>0.20887532994715374</v>
      </c>
    </row>
    <row r="36" spans="1:27" x14ac:dyDescent="0.35">
      <c r="A36" s="10"/>
      <c r="B36" s="4" t="s">
        <v>8</v>
      </c>
      <c r="C36" s="4">
        <v>150</v>
      </c>
      <c r="D36" s="3">
        <v>720</v>
      </c>
      <c r="E36" s="3"/>
      <c r="F36" s="3"/>
      <c r="G36" s="4"/>
      <c r="H36" s="7">
        <v>49.59</v>
      </c>
      <c r="I36" s="7">
        <v>0.53</v>
      </c>
      <c r="J36" s="7">
        <v>4.5</v>
      </c>
      <c r="K36" s="15">
        <v>0</v>
      </c>
      <c r="L36" s="7">
        <v>19.420000000000002</v>
      </c>
      <c r="M36" s="7">
        <v>0.6</v>
      </c>
      <c r="N36" s="7">
        <v>11.89</v>
      </c>
      <c r="O36" s="7">
        <v>9.76</v>
      </c>
      <c r="P36" s="7">
        <v>0.8</v>
      </c>
      <c r="Q36" s="7">
        <v>0.42</v>
      </c>
      <c r="S36">
        <v>150</v>
      </c>
      <c r="T36">
        <v>-14.244895687531001</v>
      </c>
      <c r="U36">
        <v>-204.18859171901084</v>
      </c>
      <c r="V36">
        <v>72.322528729870498</v>
      </c>
      <c r="W36">
        <v>59.334410482689407</v>
      </c>
      <c r="X36">
        <v>19.659060429892659</v>
      </c>
      <c r="Y36">
        <v>137.16371824091792</v>
      </c>
      <c r="Z36">
        <v>205.94628453616394</v>
      </c>
      <c r="AA36">
        <v>0.1176527853544439</v>
      </c>
    </row>
    <row r="37" spans="1:27" x14ac:dyDescent="0.35">
      <c r="A37" s="10"/>
      <c r="B37" s="4" t="s">
        <v>57</v>
      </c>
      <c r="C37" s="4">
        <v>430</v>
      </c>
      <c r="D37" s="3">
        <v>680</v>
      </c>
      <c r="E37" s="3"/>
      <c r="F37" s="3"/>
      <c r="G37" s="4"/>
      <c r="H37" s="7">
        <v>43.95</v>
      </c>
      <c r="I37" s="7">
        <v>0.65</v>
      </c>
      <c r="J37" s="7">
        <v>9.83</v>
      </c>
      <c r="K37" s="15">
        <v>0</v>
      </c>
      <c r="L37" s="7">
        <v>24.38</v>
      </c>
      <c r="M37" s="7">
        <v>0.65</v>
      </c>
      <c r="N37" s="7">
        <v>6.46</v>
      </c>
      <c r="O37" s="7">
        <v>10.09</v>
      </c>
      <c r="P37" s="7">
        <v>0.96</v>
      </c>
      <c r="Q37" s="7">
        <v>0.56000000000000005</v>
      </c>
      <c r="S37">
        <v>430</v>
      </c>
      <c r="T37">
        <v>400.6317978789271</v>
      </c>
      <c r="U37">
        <v>319.55645405992198</v>
      </c>
      <c r="V37">
        <v>539.1814084878705</v>
      </c>
      <c r="W37">
        <v>243.12458674179865</v>
      </c>
      <c r="X37">
        <v>71.749447522114366</v>
      </c>
      <c r="Y37">
        <v>418.41982256220155</v>
      </c>
      <c r="Z37">
        <v>512.29372239722716</v>
      </c>
      <c r="AA37">
        <v>0.4610916170372501</v>
      </c>
    </row>
    <row r="38" spans="1:27" x14ac:dyDescent="0.35">
      <c r="A38" s="10"/>
      <c r="B38" s="4" t="s">
        <v>58</v>
      </c>
      <c r="C38" s="4">
        <v>430</v>
      </c>
      <c r="D38" s="4">
        <v>680</v>
      </c>
      <c r="E38" s="4"/>
      <c r="F38" s="4"/>
      <c r="G38" s="4"/>
      <c r="H38" s="7">
        <v>44.59</v>
      </c>
      <c r="I38" s="7">
        <v>0.81</v>
      </c>
      <c r="J38" s="7">
        <v>9.9700000000000006</v>
      </c>
      <c r="K38" s="15">
        <v>0.04</v>
      </c>
      <c r="L38" s="7">
        <v>22.94</v>
      </c>
      <c r="M38" s="7">
        <v>0.68</v>
      </c>
      <c r="N38" s="7">
        <v>6.43</v>
      </c>
      <c r="O38" s="7">
        <v>10.46</v>
      </c>
      <c r="P38" s="7">
        <v>1</v>
      </c>
      <c r="Q38" s="7">
        <v>0.76</v>
      </c>
      <c r="S38">
        <v>430</v>
      </c>
      <c r="T38">
        <v>406.11177219542265</v>
      </c>
      <c r="U38">
        <v>326.47443582117165</v>
      </c>
      <c r="V38">
        <v>545.34799897168114</v>
      </c>
      <c r="W38">
        <v>247.69628447113581</v>
      </c>
      <c r="X38">
        <v>131.9129678594208</v>
      </c>
      <c r="Y38">
        <v>423.41581456665062</v>
      </c>
      <c r="Z38">
        <v>569.58542015588989</v>
      </c>
      <c r="AA38">
        <v>0.5253199777532398</v>
      </c>
    </row>
    <row r="39" spans="1:27" x14ac:dyDescent="0.35">
      <c r="A39" s="10"/>
      <c r="B39" s="10" t="s">
        <v>9</v>
      </c>
      <c r="C39" s="22">
        <v>250</v>
      </c>
      <c r="D39" s="1">
        <v>700</v>
      </c>
      <c r="E39" s="1"/>
      <c r="F39" s="1"/>
      <c r="G39" s="2"/>
      <c r="H39" s="2">
        <v>47.08</v>
      </c>
      <c r="I39" s="2">
        <v>1.05</v>
      </c>
      <c r="J39" s="2">
        <v>8.26</v>
      </c>
      <c r="K39" s="15">
        <v>0</v>
      </c>
      <c r="L39" s="2">
        <v>16.489999999999998</v>
      </c>
      <c r="M39" s="2">
        <v>0.39</v>
      </c>
      <c r="N39" s="2">
        <v>12.23</v>
      </c>
      <c r="O39" s="2">
        <v>10.65</v>
      </c>
      <c r="P39" s="2">
        <v>1.34</v>
      </c>
      <c r="Q39" s="2">
        <v>0.62</v>
      </c>
      <c r="S39">
        <v>250</v>
      </c>
      <c r="T39">
        <v>256.57124997212043</v>
      </c>
      <c r="U39">
        <v>137.69278365274769</v>
      </c>
      <c r="V39">
        <v>377.07072100881635</v>
      </c>
      <c r="W39">
        <v>148.98360486761592</v>
      </c>
      <c r="X39">
        <v>65.390317509054157</v>
      </c>
      <c r="Y39">
        <v>299.06217502967394</v>
      </c>
      <c r="Z39">
        <v>380.83563958163313</v>
      </c>
      <c r="AA39">
        <v>0.3137170847327726</v>
      </c>
    </row>
    <row r="40" spans="1:27" x14ac:dyDescent="0.35">
      <c r="A40" s="10"/>
      <c r="B40" s="10" t="s">
        <v>10</v>
      </c>
      <c r="C40" s="23">
        <v>300</v>
      </c>
      <c r="D40" s="5">
        <v>690</v>
      </c>
      <c r="E40" s="5"/>
      <c r="F40" s="5"/>
      <c r="G40" s="6"/>
      <c r="H40" s="6">
        <v>46</v>
      </c>
      <c r="I40" s="6">
        <v>1.35</v>
      </c>
      <c r="J40" s="6">
        <v>9.5</v>
      </c>
      <c r="K40" s="15">
        <v>0</v>
      </c>
      <c r="L40" s="6">
        <v>15.72</v>
      </c>
      <c r="M40" s="6">
        <v>0.36</v>
      </c>
      <c r="N40" s="6">
        <v>12.02</v>
      </c>
      <c r="O40" s="6">
        <v>10.23</v>
      </c>
      <c r="P40" s="6">
        <v>1.55</v>
      </c>
      <c r="Q40" s="6">
        <v>0.71</v>
      </c>
      <c r="S40">
        <v>300</v>
      </c>
      <c r="T40">
        <v>350.36316911676113</v>
      </c>
      <c r="U40">
        <v>256.09676668640748</v>
      </c>
      <c r="V40">
        <v>482.61434633470043</v>
      </c>
      <c r="W40">
        <v>204.93327625532575</v>
      </c>
      <c r="X40">
        <v>91.872016412630018</v>
      </c>
      <c r="Y40">
        <v>374.1492163838015</v>
      </c>
      <c r="Z40">
        <v>466.52948361960756</v>
      </c>
      <c r="AA40">
        <v>0.4097864166139098</v>
      </c>
    </row>
    <row r="41" spans="1:27" x14ac:dyDescent="0.35">
      <c r="A41" s="10"/>
      <c r="B41" s="10" t="s">
        <v>59</v>
      </c>
      <c r="C41" s="23">
        <v>80</v>
      </c>
      <c r="D41" s="5">
        <v>760</v>
      </c>
      <c r="E41" s="5"/>
      <c r="F41" s="5"/>
      <c r="G41" s="6"/>
      <c r="H41" s="6">
        <v>53.55</v>
      </c>
      <c r="I41" s="6">
        <v>0.25</v>
      </c>
      <c r="J41" s="6">
        <v>1.63</v>
      </c>
      <c r="K41" s="15">
        <v>0</v>
      </c>
      <c r="L41" s="6">
        <v>14.59</v>
      </c>
      <c r="M41" s="6">
        <v>0.52</v>
      </c>
      <c r="N41" s="6">
        <v>17.420000000000002</v>
      </c>
      <c r="O41" s="6">
        <v>10.61</v>
      </c>
      <c r="P41" s="6">
        <v>0.22</v>
      </c>
      <c r="Q41" s="6">
        <v>0.22</v>
      </c>
      <c r="S41">
        <v>80</v>
      </c>
      <c r="T41">
        <v>-230.56529268020967</v>
      </c>
      <c r="U41">
        <v>-477.33513402209883</v>
      </c>
      <c r="V41">
        <v>-171.10184235408937</v>
      </c>
      <c r="W41">
        <v>28.440163248889416</v>
      </c>
      <c r="X41">
        <v>8.2341517767083001</v>
      </c>
      <c r="Y41">
        <v>66.432762991315656</v>
      </c>
      <c r="Z41">
        <v>101</v>
      </c>
      <c r="AA41">
        <v>0</v>
      </c>
    </row>
    <row r="42" spans="1:27" x14ac:dyDescent="0.35">
      <c r="A42" s="10"/>
      <c r="B42" s="10" t="s">
        <v>11</v>
      </c>
      <c r="C42" s="23">
        <v>150</v>
      </c>
      <c r="D42" s="5">
        <v>730</v>
      </c>
      <c r="E42" s="5"/>
      <c r="F42" s="5"/>
      <c r="G42" s="6"/>
      <c r="H42" s="6">
        <v>49.25</v>
      </c>
      <c r="I42" s="6">
        <v>0.66</v>
      </c>
      <c r="J42" s="6">
        <v>5.1100000000000003</v>
      </c>
      <c r="K42" s="15">
        <v>0.05</v>
      </c>
      <c r="L42" s="6">
        <v>17.21</v>
      </c>
      <c r="M42" s="6">
        <v>0.8</v>
      </c>
      <c r="N42" s="6">
        <v>12.54</v>
      </c>
      <c r="O42" s="6">
        <v>10.54</v>
      </c>
      <c r="P42" s="6">
        <v>0.8</v>
      </c>
      <c r="Q42" s="6">
        <v>0.32</v>
      </c>
      <c r="S42">
        <v>150</v>
      </c>
      <c r="T42">
        <v>29.445541961428788</v>
      </c>
      <c r="U42">
        <v>-149.03328745294823</v>
      </c>
      <c r="V42">
        <v>121.48718197078034</v>
      </c>
      <c r="W42">
        <v>68.835269127207056</v>
      </c>
      <c r="X42">
        <v>31.734125561836223</v>
      </c>
      <c r="Y42">
        <v>157.76442883515972</v>
      </c>
      <c r="Z42">
        <v>231.14226272973283</v>
      </c>
      <c r="AA42">
        <v>0.14589939767907267</v>
      </c>
    </row>
    <row r="43" spans="1:27" x14ac:dyDescent="0.35">
      <c r="A43" s="10"/>
      <c r="B43" s="10" t="s">
        <v>12</v>
      </c>
      <c r="C43" s="23">
        <v>430</v>
      </c>
      <c r="D43" s="5">
        <v>680</v>
      </c>
      <c r="E43" s="5"/>
      <c r="F43" s="5"/>
      <c r="G43" s="6"/>
      <c r="H43" s="6">
        <v>44.93</v>
      </c>
      <c r="I43" s="6">
        <v>1.92</v>
      </c>
      <c r="J43" s="6">
        <v>9.33</v>
      </c>
      <c r="K43" s="15">
        <v>0</v>
      </c>
      <c r="L43" s="6">
        <v>14.74</v>
      </c>
      <c r="M43" s="6">
        <v>0.27</v>
      </c>
      <c r="N43" s="6">
        <v>13.78</v>
      </c>
      <c r="O43" s="6">
        <v>10.14</v>
      </c>
      <c r="P43" s="6">
        <v>1.84</v>
      </c>
      <c r="Q43" s="6">
        <v>0.51</v>
      </c>
      <c r="S43">
        <v>430</v>
      </c>
      <c r="T43">
        <v>337.37730256942245</v>
      </c>
      <c r="U43">
        <v>239.70326139969629</v>
      </c>
      <c r="V43">
        <v>468.00140903793152</v>
      </c>
      <c r="W43">
        <v>196.08311747819678</v>
      </c>
      <c r="X43">
        <v>59.682664030945688</v>
      </c>
      <c r="Y43">
        <v>363.16959310306157</v>
      </c>
      <c r="Z43">
        <v>294.29058334507602</v>
      </c>
      <c r="AA43">
        <v>0.21669347908640813</v>
      </c>
    </row>
    <row r="44" spans="1:27" x14ac:dyDescent="0.35">
      <c r="A44" s="10"/>
      <c r="B44" s="10" t="s">
        <v>13</v>
      </c>
      <c r="C44" s="23">
        <v>100</v>
      </c>
      <c r="D44" s="5">
        <v>810</v>
      </c>
      <c r="E44" s="5"/>
      <c r="F44" s="5"/>
      <c r="G44" s="6"/>
      <c r="H44" s="6">
        <v>52.82</v>
      </c>
      <c r="I44" s="6">
        <v>0.97</v>
      </c>
      <c r="J44" s="6">
        <v>4</v>
      </c>
      <c r="K44" s="15">
        <v>0.01</v>
      </c>
      <c r="L44" s="6">
        <v>7.63</v>
      </c>
      <c r="M44" s="6">
        <v>0.12</v>
      </c>
      <c r="N44" s="6">
        <v>18.559999999999999</v>
      </c>
      <c r="O44" s="6">
        <v>12.11</v>
      </c>
      <c r="P44" s="6">
        <v>0.76</v>
      </c>
      <c r="Q44" s="6">
        <v>0.46</v>
      </c>
      <c r="S44">
        <v>100</v>
      </c>
      <c r="T44">
        <v>-64.57860685085808</v>
      </c>
      <c r="U44">
        <v>-267.73043985427483</v>
      </c>
      <c r="V44">
        <v>15.682229643006007</v>
      </c>
      <c r="W44">
        <v>50.002779613427485</v>
      </c>
      <c r="X44">
        <v>39.248354296771119</v>
      </c>
      <c r="Y44">
        <v>116.06232865459745</v>
      </c>
      <c r="Z44">
        <v>207.56804754321371</v>
      </c>
      <c r="AA44">
        <v>0.11947090531750415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023E-CD54-4956-9409-6C5C0B444B4D}">
  <dimension ref="A1:B44"/>
  <sheetViews>
    <sheetView topLeftCell="A29" workbookViewId="0">
      <selection activeCell="B2" sqref="B2"/>
    </sheetView>
  </sheetViews>
  <sheetFormatPr defaultRowHeight="14.5" x14ac:dyDescent="0.35"/>
  <sheetData>
    <row r="1" spans="1:2" x14ac:dyDescent="0.35">
      <c r="A1" s="11" t="s">
        <v>83</v>
      </c>
      <c r="B1" t="s">
        <v>126</v>
      </c>
    </row>
    <row r="2" spans="1:2" x14ac:dyDescent="0.35">
      <c r="A2" s="5">
        <v>200</v>
      </c>
      <c r="B2">
        <v>130.39270834941766</v>
      </c>
    </row>
    <row r="3" spans="1:2" x14ac:dyDescent="0.35">
      <c r="A3" s="5">
        <v>200</v>
      </c>
      <c r="B3">
        <v>206.05538051865148</v>
      </c>
    </row>
    <row r="4" spans="1:2" x14ac:dyDescent="0.35">
      <c r="A4" s="5">
        <v>200</v>
      </c>
      <c r="B4">
        <v>197.19046386830416</v>
      </c>
    </row>
    <row r="5" spans="1:2" x14ac:dyDescent="0.35">
      <c r="A5" s="5">
        <v>200</v>
      </c>
      <c r="B5">
        <v>161.86755809725793</v>
      </c>
    </row>
    <row r="6" spans="1:2" x14ac:dyDescent="0.35">
      <c r="A6" s="5">
        <v>250</v>
      </c>
      <c r="B6">
        <v>239.28474449186848</v>
      </c>
    </row>
    <row r="7" spans="1:2" x14ac:dyDescent="0.35">
      <c r="A7" s="5">
        <v>300</v>
      </c>
      <c r="B7">
        <v>252.71497961185463</v>
      </c>
    </row>
    <row r="8" spans="1:2" x14ac:dyDescent="0.35">
      <c r="A8" s="5">
        <v>500</v>
      </c>
      <c r="B8">
        <v>359.25015209790354</v>
      </c>
    </row>
    <row r="9" spans="1:2" x14ac:dyDescent="0.35">
      <c r="A9" s="5">
        <v>500</v>
      </c>
      <c r="B9">
        <v>386.12033008383997</v>
      </c>
    </row>
    <row r="10" spans="1:2" x14ac:dyDescent="0.35">
      <c r="A10" s="5">
        <v>500</v>
      </c>
      <c r="B10">
        <v>464.21336812382799</v>
      </c>
    </row>
    <row r="11" spans="1:2" x14ac:dyDescent="0.35">
      <c r="A11" s="5">
        <v>650</v>
      </c>
      <c r="B11">
        <v>520.63551372752818</v>
      </c>
    </row>
    <row r="12" spans="1:2" x14ac:dyDescent="0.35">
      <c r="A12" s="5">
        <v>650</v>
      </c>
      <c r="B12">
        <v>574.10956655513792</v>
      </c>
    </row>
    <row r="13" spans="1:2" x14ac:dyDescent="0.35">
      <c r="A13" s="5">
        <v>819.99999999999989</v>
      </c>
      <c r="B13">
        <v>737.60195571309748</v>
      </c>
    </row>
    <row r="14" spans="1:2" x14ac:dyDescent="0.35">
      <c r="A14" s="5">
        <v>1300</v>
      </c>
      <c r="B14">
        <v>1333.1721445225025</v>
      </c>
    </row>
    <row r="15" spans="1:2" x14ac:dyDescent="0.35">
      <c r="A15" s="5">
        <v>1150</v>
      </c>
      <c r="B15">
        <v>1211.6690737164697</v>
      </c>
    </row>
    <row r="16" spans="1:2" x14ac:dyDescent="0.35">
      <c r="A16" s="5">
        <v>950</v>
      </c>
      <c r="B16">
        <v>926.48070263210832</v>
      </c>
    </row>
    <row r="17" spans="1:2" x14ac:dyDescent="0.35">
      <c r="A17" s="5">
        <v>750</v>
      </c>
      <c r="B17">
        <v>856.9592502713997</v>
      </c>
    </row>
    <row r="18" spans="1:2" x14ac:dyDescent="0.35">
      <c r="A18" s="5">
        <v>600</v>
      </c>
      <c r="B18">
        <v>645.40422931912053</v>
      </c>
    </row>
    <row r="19" spans="1:2" x14ac:dyDescent="0.35">
      <c r="A19" s="5">
        <v>450</v>
      </c>
      <c r="B19">
        <v>524.80386483676398</v>
      </c>
    </row>
    <row r="20" spans="1:2" x14ac:dyDescent="0.35">
      <c r="A20" s="5">
        <v>350</v>
      </c>
      <c r="B20">
        <v>333.87503341510654</v>
      </c>
    </row>
    <row r="21" spans="1:2" x14ac:dyDescent="0.35">
      <c r="A21" s="5">
        <v>250</v>
      </c>
      <c r="B21">
        <v>284.14440246895367</v>
      </c>
    </row>
    <row r="22" spans="1:2" x14ac:dyDescent="0.35">
      <c r="A22" s="5">
        <v>600</v>
      </c>
      <c r="B22">
        <v>676.26116153052931</v>
      </c>
    </row>
    <row r="23" spans="1:2" x14ac:dyDescent="0.35">
      <c r="A23" s="5">
        <v>600</v>
      </c>
      <c r="B23">
        <v>603.39706542587908</v>
      </c>
    </row>
    <row r="24" spans="1:2" x14ac:dyDescent="0.35">
      <c r="A24" s="5">
        <v>800</v>
      </c>
      <c r="B24">
        <v>725.82165582044013</v>
      </c>
    </row>
    <row r="25" spans="1:2" x14ac:dyDescent="0.35">
      <c r="A25" s="5">
        <v>800</v>
      </c>
      <c r="B25">
        <v>656.97290299271333</v>
      </c>
    </row>
    <row r="26" spans="1:2" x14ac:dyDescent="0.35">
      <c r="A26" s="5">
        <v>1000</v>
      </c>
      <c r="B26">
        <v>856.87731489137252</v>
      </c>
    </row>
    <row r="27" spans="1:2" x14ac:dyDescent="0.35">
      <c r="A27" s="5">
        <v>1200</v>
      </c>
      <c r="B27">
        <v>1280.444569672924</v>
      </c>
    </row>
    <row r="28" spans="1:2" x14ac:dyDescent="0.35">
      <c r="A28" s="5">
        <v>1200</v>
      </c>
      <c r="B28">
        <v>1258.0905115373362</v>
      </c>
    </row>
    <row r="29" spans="1:2" x14ac:dyDescent="0.35">
      <c r="A29" s="5">
        <v>1000</v>
      </c>
      <c r="B29">
        <v>894.41942267922934</v>
      </c>
    </row>
    <row r="30" spans="1:2" x14ac:dyDescent="0.35">
      <c r="A30" s="5">
        <v>1000</v>
      </c>
      <c r="B30">
        <v>887.41489548307925</v>
      </c>
    </row>
    <row r="31" spans="1:2" x14ac:dyDescent="0.35">
      <c r="A31" s="4">
        <v>100</v>
      </c>
      <c r="B31">
        <v>165.29043939626757</v>
      </c>
    </row>
    <row r="32" spans="1:2" x14ac:dyDescent="0.35">
      <c r="A32" s="4">
        <v>200</v>
      </c>
      <c r="B32">
        <v>171.26898954379166</v>
      </c>
    </row>
    <row r="33" spans="1:2" x14ac:dyDescent="0.35">
      <c r="A33" s="4">
        <v>430</v>
      </c>
      <c r="B33">
        <v>371.05768323361934</v>
      </c>
    </row>
    <row r="34" spans="1:2" x14ac:dyDescent="0.35">
      <c r="A34" s="4">
        <v>100</v>
      </c>
      <c r="B34">
        <v>169.44774759911695</v>
      </c>
    </row>
    <row r="35" spans="1:2" x14ac:dyDescent="0.35">
      <c r="A35" s="4">
        <v>200</v>
      </c>
      <c r="B35">
        <v>287.31679431286113</v>
      </c>
    </row>
    <row r="36" spans="1:2" x14ac:dyDescent="0.35">
      <c r="A36" s="4">
        <v>150</v>
      </c>
      <c r="B36">
        <v>205.94628453616394</v>
      </c>
    </row>
    <row r="37" spans="1:2" x14ac:dyDescent="0.35">
      <c r="A37" s="4">
        <v>430</v>
      </c>
      <c r="B37">
        <v>512.29372239722716</v>
      </c>
    </row>
    <row r="38" spans="1:2" x14ac:dyDescent="0.35">
      <c r="A38" s="4">
        <v>430</v>
      </c>
      <c r="B38">
        <v>569.58542015588989</v>
      </c>
    </row>
    <row r="39" spans="1:2" x14ac:dyDescent="0.35">
      <c r="A39" s="22">
        <v>250</v>
      </c>
      <c r="B39">
        <v>380.83563958163313</v>
      </c>
    </row>
    <row r="40" spans="1:2" x14ac:dyDescent="0.35">
      <c r="A40" s="23">
        <v>300</v>
      </c>
      <c r="B40">
        <v>466.52948361960756</v>
      </c>
    </row>
    <row r="41" spans="1:2" x14ac:dyDescent="0.35">
      <c r="A41" s="23">
        <v>80</v>
      </c>
      <c r="B41">
        <v>101</v>
      </c>
    </row>
    <row r="42" spans="1:2" x14ac:dyDescent="0.35">
      <c r="A42" s="23">
        <v>150</v>
      </c>
      <c r="B42">
        <v>231.14226272973283</v>
      </c>
    </row>
    <row r="43" spans="1:2" x14ac:dyDescent="0.35">
      <c r="A43" s="23">
        <v>430</v>
      </c>
      <c r="B43">
        <v>294.29058334507602</v>
      </c>
    </row>
    <row r="44" spans="1:2" x14ac:dyDescent="0.35">
      <c r="A44" s="23">
        <v>100</v>
      </c>
      <c r="B44">
        <v>207.56804754321371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EA95-C5B9-4850-8C32-8462B51D799D}">
  <dimension ref="A1:I18"/>
  <sheetViews>
    <sheetView tabSelected="1" workbookViewId="0">
      <selection activeCell="J3" sqref="J3"/>
    </sheetView>
  </sheetViews>
  <sheetFormatPr defaultRowHeight="14.5" x14ac:dyDescent="0.35"/>
  <cols>
    <col min="1" max="1" width="16.6328125" customWidth="1"/>
  </cols>
  <sheetData>
    <row r="1" spans="1:9" x14ac:dyDescent="0.35">
      <c r="A1" t="s">
        <v>141</v>
      </c>
    </row>
    <row r="2" spans="1:9" ht="15" thickBot="1" x14ac:dyDescent="0.4"/>
    <row r="3" spans="1:9" x14ac:dyDescent="0.35">
      <c r="A3" s="62" t="s">
        <v>142</v>
      </c>
      <c r="B3" s="62"/>
    </row>
    <row r="4" spans="1:9" x14ac:dyDescent="0.35">
      <c r="A4" s="59" t="s">
        <v>143</v>
      </c>
      <c r="B4" s="59">
        <v>0.96883006352727918</v>
      </c>
    </row>
    <row r="5" spans="1:9" x14ac:dyDescent="0.35">
      <c r="A5" s="59" t="s">
        <v>144</v>
      </c>
      <c r="B5" s="59">
        <v>0.93863169199427188</v>
      </c>
    </row>
    <row r="6" spans="1:9" x14ac:dyDescent="0.35">
      <c r="A6" s="59" t="s">
        <v>145</v>
      </c>
      <c r="B6" s="59">
        <v>0.93713490399413224</v>
      </c>
    </row>
    <row r="7" spans="1:9" x14ac:dyDescent="0.35">
      <c r="A7" s="59" t="s">
        <v>146</v>
      </c>
      <c r="B7" s="59">
        <v>85.082857679882991</v>
      </c>
    </row>
    <row r="8" spans="1:9" ht="15" thickBot="1" x14ac:dyDescent="0.4">
      <c r="A8" s="60" t="s">
        <v>147</v>
      </c>
      <c r="B8" s="60">
        <v>43</v>
      </c>
    </row>
    <row r="10" spans="1:9" ht="15" thickBot="1" x14ac:dyDescent="0.4">
      <c r="A10" t="s">
        <v>148</v>
      </c>
    </row>
    <row r="11" spans="1:9" x14ac:dyDescent="0.35">
      <c r="A11" s="61"/>
      <c r="B11" s="61" t="s">
        <v>153</v>
      </c>
      <c r="C11" s="61" t="s">
        <v>154</v>
      </c>
      <c r="D11" s="61" t="s">
        <v>155</v>
      </c>
      <c r="E11" s="61" t="s">
        <v>21</v>
      </c>
      <c r="F11" s="61" t="s">
        <v>156</v>
      </c>
    </row>
    <row r="12" spans="1:9" x14ac:dyDescent="0.35">
      <c r="A12" s="59" t="s">
        <v>149</v>
      </c>
      <c r="B12" s="59">
        <v>1</v>
      </c>
      <c r="C12" s="59">
        <v>4539615.3641174156</v>
      </c>
      <c r="D12" s="59">
        <v>4539615.3641174156</v>
      </c>
      <c r="E12" s="59">
        <v>627.09728559198766</v>
      </c>
      <c r="F12" s="59">
        <v>1.8148876271039605E-26</v>
      </c>
    </row>
    <row r="13" spans="1:9" x14ac:dyDescent="0.35">
      <c r="A13" s="59" t="s">
        <v>150</v>
      </c>
      <c r="B13" s="59">
        <v>41</v>
      </c>
      <c r="C13" s="59">
        <v>296802.79950998421</v>
      </c>
      <c r="D13" s="59">
        <v>7239.0926709752248</v>
      </c>
      <c r="E13" s="59"/>
      <c r="F13" s="59"/>
    </row>
    <row r="14" spans="1:9" ht="15" thickBot="1" x14ac:dyDescent="0.4">
      <c r="A14" s="60" t="s">
        <v>151</v>
      </c>
      <c r="B14" s="60">
        <v>42</v>
      </c>
      <c r="C14" s="60">
        <v>4836418.1636274001</v>
      </c>
      <c r="D14" s="60"/>
      <c r="E14" s="60"/>
      <c r="F14" s="60"/>
    </row>
    <row r="15" spans="1:9" ht="15" thickBot="1" x14ac:dyDescent="0.4"/>
    <row r="16" spans="1:9" x14ac:dyDescent="0.35">
      <c r="A16" s="61"/>
      <c r="B16" s="61" t="s">
        <v>157</v>
      </c>
      <c r="C16" s="61" t="s">
        <v>146</v>
      </c>
      <c r="D16" s="61" t="s">
        <v>158</v>
      </c>
      <c r="E16" s="61" t="s">
        <v>159</v>
      </c>
      <c r="F16" s="61" t="s">
        <v>160</v>
      </c>
      <c r="G16" s="61" t="s">
        <v>161</v>
      </c>
      <c r="H16" s="61" t="s">
        <v>162</v>
      </c>
      <c r="I16" s="61" t="s">
        <v>163</v>
      </c>
    </row>
    <row r="17" spans="1:9" x14ac:dyDescent="0.35">
      <c r="A17" s="59" t="s">
        <v>152</v>
      </c>
      <c r="B17" s="59">
        <v>31.842709714217619</v>
      </c>
      <c r="C17" s="59">
        <v>23.385396423403332</v>
      </c>
      <c r="D17" s="59">
        <v>1.3616493446461522</v>
      </c>
      <c r="E17" s="59">
        <v>0.18074443803555873</v>
      </c>
      <c r="F17" s="59">
        <v>-15.385056472858643</v>
      </c>
      <c r="G17" s="59">
        <v>79.070475901293889</v>
      </c>
      <c r="H17" s="59">
        <v>-15.385056472858643</v>
      </c>
      <c r="I17" s="59">
        <v>79.070475901293889</v>
      </c>
    </row>
    <row r="18" spans="1:9" ht="15" thickBot="1" x14ac:dyDescent="0.4">
      <c r="A18" s="60" t="s">
        <v>164</v>
      </c>
      <c r="B18" s="60">
        <v>0.93861924295418708</v>
      </c>
      <c r="C18" s="60">
        <v>3.7481934131356795E-2</v>
      </c>
      <c r="D18" s="60">
        <v>25.041910581902258</v>
      </c>
      <c r="E18" s="60">
        <v>1.8148876271039218E-26</v>
      </c>
      <c r="F18" s="60">
        <v>0.86292294132452696</v>
      </c>
      <c r="G18" s="60">
        <v>1.0143155445838472</v>
      </c>
      <c r="H18" s="60">
        <v>0.86292294132452696</v>
      </c>
      <c r="I18" s="60">
        <v>1.0143155445838472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Amphibole Compositions</vt:lpstr>
      <vt:lpstr>Thermobar</vt:lpstr>
      <vt:lpstr>Thermobar2</vt:lpstr>
      <vt:lpstr>Excel_Regression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Penny Wieser</cp:lastModifiedBy>
  <dcterms:created xsi:type="dcterms:W3CDTF">2016-10-04T18:48:58Z</dcterms:created>
  <dcterms:modified xsi:type="dcterms:W3CDTF">2022-08-21T01:01:54Z</dcterms:modified>
</cp:coreProperties>
</file>